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Žužla\Documents\FlowJo-vysledky\vysledky FlowJo ortho\"/>
    </mc:Choice>
  </mc:AlternateContent>
  <xr:revisionPtr revIDLastSave="0" documentId="13_ncr:1_{017F29AB-E7CE-4BBF-81A6-CF26B6093AD6}" xr6:coauthVersionLast="47" xr6:coauthVersionMax="47" xr10:uidLastSave="{00000000-0000-0000-0000-000000000000}"/>
  <bookViews>
    <workbookView xWindow="-23148" yWindow="-108" windowWidth="23256" windowHeight="12576" xr2:uid="{CB3C0728-813E-42E6-B016-D440B6DBD77A}"/>
  </bookViews>
  <sheets>
    <sheet name="ORTHO" sheetId="1" r:id="rId1"/>
  </sheets>
  <definedNames>
    <definedName name="_xlnm._FilterDatabase" localSheetId="0" hidden="1">ORTHO!$A$2:$LA$715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L435" i="1" l="1"/>
  <c r="EL257" i="1"/>
  <c r="EL489" i="1"/>
  <c r="EL639" i="1"/>
  <c r="EL270" i="1"/>
  <c r="EL506" i="1"/>
  <c r="EL89" i="1"/>
  <c r="EL575" i="1"/>
  <c r="EL591" i="1"/>
  <c r="EL241" i="1"/>
  <c r="EL85" i="1"/>
  <c r="EL157" i="1"/>
  <c r="EL670" i="1"/>
  <c r="EL492" i="1"/>
  <c r="EL522" i="1"/>
  <c r="EL248" i="1"/>
  <c r="EL285" i="1"/>
  <c r="EL307" i="1"/>
  <c r="EL112" i="1"/>
  <c r="EL59" i="1"/>
  <c r="EL548" i="1"/>
  <c r="EL176" i="1"/>
  <c r="EL328" i="1"/>
  <c r="EL15" i="1"/>
  <c r="EL299" i="1"/>
  <c r="EL671" i="1"/>
  <c r="EL448" i="1"/>
  <c r="EL472" i="1"/>
  <c r="EL172" i="1"/>
  <c r="EL624" i="1"/>
  <c r="EL37" i="1"/>
  <c r="EL173" i="1"/>
  <c r="EL93" i="1"/>
  <c r="EL500" i="1"/>
  <c r="EL311" i="1"/>
  <c r="EL283" i="1"/>
  <c r="EL486" i="1"/>
  <c r="EL636" i="1"/>
  <c r="EL64" i="1"/>
  <c r="EL553" i="1"/>
  <c r="EL626" i="1"/>
  <c r="EL571" i="1"/>
  <c r="EL262" i="1"/>
  <c r="EL99" i="1"/>
  <c r="EL230" i="1"/>
  <c r="EL57" i="1"/>
  <c r="EL617" i="1"/>
  <c r="EL665" i="1"/>
  <c r="EL303" i="1"/>
  <c r="EL251" i="1"/>
  <c r="EL585" i="1"/>
  <c r="EL550" i="1"/>
  <c r="EL203" i="1"/>
  <c r="EL454" i="1"/>
  <c r="EL282" i="1"/>
  <c r="EL458" i="1"/>
  <c r="EL630" i="1"/>
  <c r="EL306" i="1"/>
  <c r="EL349" i="1"/>
  <c r="EL480" i="1"/>
  <c r="EL386" i="1"/>
  <c r="EL637" i="1"/>
  <c r="EL555" i="1"/>
  <c r="EL134" i="1"/>
  <c r="EL481" i="1"/>
  <c r="EL625" i="1"/>
  <c r="EL536" i="1"/>
  <c r="EL434" i="1"/>
  <c r="EL179" i="1"/>
  <c r="EL676" i="1"/>
  <c r="EL108" i="1"/>
  <c r="EL441" i="1"/>
  <c r="EL371" i="1"/>
  <c r="EL374" i="1"/>
  <c r="EL667" i="1"/>
  <c r="EL439" i="1"/>
  <c r="EL657" i="1"/>
  <c r="EL122" i="1"/>
  <c r="EL635" i="1"/>
  <c r="EL356" i="1"/>
  <c r="EL420" i="1"/>
  <c r="EL117" i="1"/>
  <c r="EL321" i="1"/>
  <c r="EL647" i="1"/>
  <c r="EL590" i="1"/>
  <c r="EL102" i="1"/>
  <c r="EL236" i="1"/>
  <c r="EL564" i="1"/>
  <c r="EL408" i="1"/>
  <c r="EL169" i="1"/>
  <c r="EL601" i="1"/>
  <c r="EL523" i="1"/>
  <c r="EL433" i="1"/>
  <c r="EL649" i="1"/>
  <c r="EL193" i="1"/>
  <c r="EL350" i="1"/>
  <c r="EL86" i="1"/>
  <c r="EL229" i="1"/>
  <c r="EL421" i="1"/>
  <c r="EL34" i="1"/>
  <c r="EL227" i="1"/>
  <c r="EL385" i="1"/>
  <c r="EL313" i="1"/>
  <c r="EL608" i="1"/>
  <c r="EL363" i="1"/>
  <c r="EL497" i="1"/>
  <c r="EL689" i="1"/>
  <c r="EL256" i="1"/>
  <c r="EL359" i="1"/>
  <c r="EL658" i="1"/>
  <c r="EL12" i="1"/>
  <c r="EL56" i="1"/>
  <c r="EL320" i="1"/>
  <c r="EL552" i="1"/>
  <c r="EL547" i="1"/>
  <c r="EL631" i="1"/>
  <c r="B57" i="1"/>
  <c r="B230" i="1"/>
  <c r="B99" i="1"/>
  <c r="B262" i="1"/>
  <c r="B571" i="1"/>
  <c r="B626" i="1"/>
  <c r="B553" i="1"/>
  <c r="B64" i="1"/>
  <c r="B636" i="1"/>
  <c r="B486" i="1"/>
  <c r="B283" i="1"/>
  <c r="B311" i="1"/>
  <c r="B500" i="1"/>
  <c r="B93" i="1"/>
  <c r="B173" i="1"/>
  <c r="B37" i="1"/>
  <c r="B624" i="1"/>
  <c r="B172" i="1"/>
  <c r="B472" i="1"/>
  <c r="B448" i="1"/>
  <c r="B671" i="1"/>
  <c r="B299" i="1"/>
  <c r="B15" i="1"/>
  <c r="B328" i="1"/>
  <c r="B176" i="1"/>
  <c r="B548" i="1"/>
  <c r="B59" i="1"/>
  <c r="B112" i="1"/>
  <c r="B307" i="1"/>
  <c r="B285" i="1"/>
  <c r="B248" i="1"/>
  <c r="B522" i="1"/>
  <c r="B492" i="1"/>
  <c r="B670" i="1"/>
  <c r="B157" i="1"/>
  <c r="B85" i="1"/>
  <c r="B241" i="1"/>
  <c r="B591" i="1"/>
  <c r="B575" i="1"/>
  <c r="B89" i="1"/>
  <c r="B506" i="1"/>
  <c r="B270" i="1"/>
  <c r="B639" i="1"/>
  <c r="B489" i="1"/>
  <c r="B257" i="1"/>
  <c r="B435" i="1"/>
  <c r="B129" i="1"/>
  <c r="B617" i="1"/>
  <c r="B665" i="1"/>
  <c r="B303" i="1"/>
  <c r="B251" i="1"/>
  <c r="B585" i="1"/>
  <c r="B550" i="1"/>
  <c r="B203" i="1"/>
  <c r="B454" i="1"/>
  <c r="B282" i="1"/>
  <c r="B458" i="1"/>
  <c r="B630" i="1"/>
  <c r="B306" i="1"/>
  <c r="B349" i="1"/>
  <c r="B480" i="1"/>
  <c r="B386" i="1"/>
  <c r="B637" i="1"/>
  <c r="B555" i="1"/>
  <c r="B134" i="1"/>
  <c r="B481" i="1"/>
  <c r="B625" i="1"/>
  <c r="B536" i="1"/>
  <c r="B434" i="1"/>
  <c r="B179" i="1"/>
  <c r="B676" i="1"/>
  <c r="B108" i="1"/>
  <c r="B441" i="1"/>
  <c r="B371" i="1"/>
  <c r="B374" i="1"/>
  <c r="B667" i="1"/>
  <c r="B439" i="1"/>
  <c r="B657" i="1"/>
  <c r="B122" i="1"/>
  <c r="B635" i="1"/>
  <c r="B356" i="1"/>
  <c r="B420" i="1"/>
  <c r="B117" i="1"/>
  <c r="B321" i="1"/>
  <c r="B647" i="1"/>
  <c r="B590" i="1"/>
  <c r="B102" i="1"/>
  <c r="B236" i="1"/>
  <c r="B564" i="1"/>
  <c r="B408" i="1"/>
  <c r="B169" i="1"/>
  <c r="B601" i="1"/>
  <c r="B523" i="1"/>
  <c r="B433" i="1"/>
  <c r="B649" i="1"/>
  <c r="B193" i="1"/>
  <c r="B350" i="1"/>
  <c r="B86" i="1"/>
  <c r="B229" i="1"/>
  <c r="B421" i="1"/>
  <c r="B34" i="1"/>
  <c r="B227" i="1"/>
  <c r="B385" i="1"/>
  <c r="B313" i="1"/>
  <c r="B608" i="1"/>
  <c r="B363" i="1"/>
  <c r="B497" i="1"/>
  <c r="B689" i="1"/>
  <c r="B256" i="1"/>
  <c r="B359" i="1"/>
  <c r="B658" i="1"/>
  <c r="B12" i="1"/>
  <c r="B56" i="1"/>
  <c r="B320" i="1"/>
  <c r="B552" i="1"/>
  <c r="B547" i="1"/>
  <c r="B631" i="1"/>
  <c r="EL264" i="1"/>
  <c r="EL286" i="1"/>
  <c r="EL659" i="1"/>
  <c r="EL62" i="1"/>
  <c r="EL664" i="1"/>
  <c r="EL32" i="1"/>
  <c r="EL406" i="1"/>
  <c r="EL428" i="1"/>
  <c r="EL629" i="1"/>
  <c r="EL576" i="1"/>
  <c r="EL148" i="1"/>
  <c r="EL156" i="1"/>
  <c r="EL501" i="1"/>
  <c r="EL207" i="1"/>
  <c r="EL391" i="1"/>
  <c r="EL126" i="1"/>
  <c r="EL462" i="1"/>
  <c r="EL588" i="1"/>
  <c r="EL90" i="1"/>
  <c r="EL455" i="1"/>
  <c r="EL645" i="1"/>
  <c r="EL268" i="1"/>
  <c r="EL490" i="1"/>
  <c r="EL233" i="1"/>
  <c r="EL584" i="1"/>
  <c r="EL235" i="1"/>
  <c r="EL48" i="1"/>
  <c r="EL78" i="1"/>
  <c r="EL622" i="1"/>
  <c r="EL103" i="1"/>
  <c r="EL293" i="1"/>
  <c r="EL437" i="1"/>
  <c r="EL36" i="1"/>
  <c r="EL239" i="1"/>
  <c r="EL379" i="1"/>
  <c r="EL446" i="1"/>
  <c r="EL646" i="1"/>
  <c r="EL88" i="1"/>
  <c r="EL269" i="1"/>
  <c r="EL225" i="1"/>
  <c r="EL226" i="1"/>
  <c r="EL620" i="1"/>
  <c r="EL450" i="1"/>
  <c r="EL621" i="1"/>
  <c r="EL6" i="1"/>
  <c r="EL542" i="1"/>
  <c r="EL206" i="1"/>
  <c r="EL355" i="1"/>
  <c r="EL33" i="1"/>
  <c r="EL456" i="1"/>
  <c r="EL475" i="1"/>
  <c r="EL324" i="1"/>
  <c r="EL244" i="1"/>
  <c r="EL267" i="1"/>
  <c r="EL292" i="1"/>
  <c r="EL352" i="1"/>
  <c r="EL694" i="1"/>
  <c r="EL609" i="1"/>
  <c r="EL115" i="1"/>
  <c r="EL136" i="1"/>
  <c r="EL125" i="1"/>
  <c r="EL9" i="1"/>
  <c r="EL38" i="1"/>
  <c r="EL96" i="1"/>
  <c r="EL469" i="1"/>
  <c r="EL129" i="1"/>
  <c r="EL42" i="1"/>
  <c r="EL77" i="1"/>
  <c r="EL107" i="1"/>
  <c r="EL495" i="1"/>
  <c r="EL709" i="1"/>
  <c r="EL438" i="1"/>
  <c r="EL594" i="1"/>
  <c r="EL213" i="1"/>
  <c r="EL663" i="1"/>
  <c r="EL595" i="1"/>
  <c r="EL209" i="1"/>
  <c r="EL168" i="1"/>
  <c r="EL702" i="1"/>
  <c r="EL95" i="1"/>
  <c r="EL648" i="1"/>
  <c r="EL696" i="1"/>
  <c r="EL197" i="1"/>
  <c r="EL186" i="1"/>
  <c r="EL521" i="1"/>
  <c r="EL164" i="1"/>
  <c r="EL61" i="1"/>
  <c r="EL215" i="1"/>
  <c r="EL29" i="1"/>
  <c r="EL121" i="1"/>
  <c r="EL652" i="1"/>
  <c r="EL494" i="1"/>
  <c r="EL302" i="1"/>
  <c r="EL459" i="1"/>
  <c r="EL246" i="1"/>
  <c r="EL596" i="1"/>
  <c r="FQ596" i="1"/>
  <c r="FO596" i="1"/>
  <c r="EY596" i="1"/>
  <c r="FR596" i="1" s="1"/>
  <c r="ES596" i="1"/>
  <c r="EE596" i="1"/>
  <c r="CL596" i="1"/>
  <c r="CC596" i="1"/>
  <c r="CA596" i="1"/>
  <c r="BY596" i="1"/>
  <c r="BV596" i="1"/>
  <c r="BS596" i="1"/>
  <c r="BN596" i="1"/>
  <c r="BK596" i="1"/>
  <c r="BL596" i="1" s="1"/>
  <c r="AY596" i="1"/>
  <c r="AU596" i="1"/>
  <c r="AT596" i="1"/>
  <c r="AS596" i="1"/>
  <c r="AR596" i="1"/>
  <c r="B596" i="1"/>
  <c r="FQ246" i="1"/>
  <c r="FO246" i="1"/>
  <c r="EY246" i="1"/>
  <c r="FR246" i="1" s="1"/>
  <c r="ES246" i="1"/>
  <c r="EE246" i="1"/>
  <c r="CL246" i="1"/>
  <c r="CC246" i="1"/>
  <c r="CA246" i="1"/>
  <c r="BY246" i="1"/>
  <c r="BV246" i="1"/>
  <c r="BS246" i="1"/>
  <c r="BN246" i="1"/>
  <c r="BK246" i="1"/>
  <c r="BL246" i="1" s="1"/>
  <c r="AY246" i="1"/>
  <c r="AU246" i="1"/>
  <c r="AT246" i="1"/>
  <c r="AS246" i="1"/>
  <c r="AR246" i="1"/>
  <c r="B246" i="1"/>
  <c r="FQ459" i="1"/>
  <c r="FO459" i="1"/>
  <c r="EY459" i="1"/>
  <c r="EZ459" i="1" s="1"/>
  <c r="ES459" i="1"/>
  <c r="EE459" i="1"/>
  <c r="CL459" i="1"/>
  <c r="CC459" i="1"/>
  <c r="CA459" i="1"/>
  <c r="BY459" i="1"/>
  <c r="BV459" i="1"/>
  <c r="BS459" i="1"/>
  <c r="BN459" i="1"/>
  <c r="BK459" i="1"/>
  <c r="BL459" i="1" s="1"/>
  <c r="AY459" i="1"/>
  <c r="AW459" i="1" s="1"/>
  <c r="AU459" i="1"/>
  <c r="AT459" i="1"/>
  <c r="AS459" i="1"/>
  <c r="AR459" i="1"/>
  <c r="B459" i="1"/>
  <c r="FQ302" i="1"/>
  <c r="FO302" i="1"/>
  <c r="EY302" i="1"/>
  <c r="FR302" i="1" s="1"/>
  <c r="ES302" i="1"/>
  <c r="EE302" i="1"/>
  <c r="CL302" i="1"/>
  <c r="CC302" i="1"/>
  <c r="CA302" i="1"/>
  <c r="BY302" i="1"/>
  <c r="BV302" i="1"/>
  <c r="BS302" i="1"/>
  <c r="BN302" i="1"/>
  <c r="BK302" i="1"/>
  <c r="BL302" i="1" s="1"/>
  <c r="AY302" i="1"/>
  <c r="AW302" i="1" s="1"/>
  <c r="AU302" i="1"/>
  <c r="AT302" i="1"/>
  <c r="AS302" i="1"/>
  <c r="AR302" i="1"/>
  <c r="B302" i="1"/>
  <c r="FQ494" i="1"/>
  <c r="FO494" i="1"/>
  <c r="EY494" i="1"/>
  <c r="FR494" i="1" s="1"/>
  <c r="ES494" i="1"/>
  <c r="EE494" i="1"/>
  <c r="CL494" i="1"/>
  <c r="CC494" i="1"/>
  <c r="CA494" i="1"/>
  <c r="BY494" i="1"/>
  <c r="BV494" i="1"/>
  <c r="BS494" i="1"/>
  <c r="BN494" i="1"/>
  <c r="BK494" i="1"/>
  <c r="BL494" i="1" s="1"/>
  <c r="AY494" i="1"/>
  <c r="AU494" i="1"/>
  <c r="AT494" i="1"/>
  <c r="AS494" i="1"/>
  <c r="AR494" i="1"/>
  <c r="B494" i="1"/>
  <c r="FQ652" i="1"/>
  <c r="FO652" i="1"/>
  <c r="EY652" i="1"/>
  <c r="FR652" i="1" s="1"/>
  <c r="ES652" i="1"/>
  <c r="EE652" i="1"/>
  <c r="CL652" i="1"/>
  <c r="CC652" i="1"/>
  <c r="CA652" i="1"/>
  <c r="BY652" i="1"/>
  <c r="BV652" i="1"/>
  <c r="BS652" i="1"/>
  <c r="BN652" i="1"/>
  <c r="BK652" i="1"/>
  <c r="BL652" i="1" s="1"/>
  <c r="AY652" i="1"/>
  <c r="AU652" i="1"/>
  <c r="AT652" i="1"/>
  <c r="AS652" i="1"/>
  <c r="AR652" i="1"/>
  <c r="B652" i="1"/>
  <c r="FQ121" i="1"/>
  <c r="FO121" i="1"/>
  <c r="EY121" i="1"/>
  <c r="EZ121" i="1" s="1"/>
  <c r="ES121" i="1"/>
  <c r="EE121" i="1"/>
  <c r="CL121" i="1"/>
  <c r="CC121" i="1"/>
  <c r="CA121" i="1"/>
  <c r="BY121" i="1"/>
  <c r="BV121" i="1"/>
  <c r="BS121" i="1"/>
  <c r="BN121" i="1"/>
  <c r="BK121" i="1"/>
  <c r="BL121" i="1" s="1"/>
  <c r="AY121" i="1"/>
  <c r="AW121" i="1" s="1"/>
  <c r="AU121" i="1"/>
  <c r="AT121" i="1"/>
  <c r="AS121" i="1"/>
  <c r="AR121" i="1"/>
  <c r="B121" i="1"/>
  <c r="FQ29" i="1"/>
  <c r="FO29" i="1"/>
  <c r="EY29" i="1"/>
  <c r="FR29" i="1" s="1"/>
  <c r="KI29" i="1" s="1"/>
  <c r="ES29" i="1"/>
  <c r="EE29" i="1"/>
  <c r="CL29" i="1"/>
  <c r="CC29" i="1"/>
  <c r="CA29" i="1"/>
  <c r="BY29" i="1"/>
  <c r="BV29" i="1"/>
  <c r="BS29" i="1"/>
  <c r="BN29" i="1"/>
  <c r="BK29" i="1"/>
  <c r="BL29" i="1" s="1"/>
  <c r="AY29" i="1"/>
  <c r="AW29" i="1" s="1"/>
  <c r="AU29" i="1"/>
  <c r="AT29" i="1"/>
  <c r="AS29" i="1"/>
  <c r="AR29" i="1"/>
  <c r="B29" i="1"/>
  <c r="FQ215" i="1"/>
  <c r="FO215" i="1"/>
  <c r="EY215" i="1"/>
  <c r="FR215" i="1" s="1"/>
  <c r="ES215" i="1"/>
  <c r="EE215" i="1"/>
  <c r="CL215" i="1"/>
  <c r="CC215" i="1"/>
  <c r="CA215" i="1"/>
  <c r="BY215" i="1"/>
  <c r="BV215" i="1"/>
  <c r="BS215" i="1"/>
  <c r="BN215" i="1"/>
  <c r="BK215" i="1"/>
  <c r="BL215" i="1" s="1"/>
  <c r="AY215" i="1"/>
  <c r="AU215" i="1"/>
  <c r="AT215" i="1"/>
  <c r="AS215" i="1"/>
  <c r="AR215" i="1"/>
  <c r="B215" i="1"/>
  <c r="FQ61" i="1"/>
  <c r="FO61" i="1"/>
  <c r="EY61" i="1"/>
  <c r="FR61" i="1" s="1"/>
  <c r="ES61" i="1"/>
  <c r="EE61" i="1"/>
  <c r="CL61" i="1"/>
  <c r="CC61" i="1"/>
  <c r="CA61" i="1"/>
  <c r="BY61" i="1"/>
  <c r="BV61" i="1"/>
  <c r="BS61" i="1"/>
  <c r="BN61" i="1"/>
  <c r="BK61" i="1"/>
  <c r="BL61" i="1" s="1"/>
  <c r="AY61" i="1"/>
  <c r="AU61" i="1"/>
  <c r="AT61" i="1"/>
  <c r="AS61" i="1"/>
  <c r="AR61" i="1"/>
  <c r="B61" i="1"/>
  <c r="FQ164" i="1"/>
  <c r="FO164" i="1"/>
  <c r="EY164" i="1"/>
  <c r="FR164" i="1" s="1"/>
  <c r="ES164" i="1"/>
  <c r="EE164" i="1"/>
  <c r="CL164" i="1"/>
  <c r="CC164" i="1"/>
  <c r="CA164" i="1"/>
  <c r="BY164" i="1"/>
  <c r="BV164" i="1"/>
  <c r="BS164" i="1"/>
  <c r="BN164" i="1"/>
  <c r="BK164" i="1"/>
  <c r="BL164" i="1" s="1"/>
  <c r="AY164" i="1"/>
  <c r="AW164" i="1" s="1"/>
  <c r="AU164" i="1"/>
  <c r="AT164" i="1"/>
  <c r="AS164" i="1"/>
  <c r="AR164" i="1"/>
  <c r="B164" i="1"/>
  <c r="FQ521" i="1"/>
  <c r="FO521" i="1"/>
  <c r="EY521" i="1"/>
  <c r="FR521" i="1" s="1"/>
  <c r="ES521" i="1"/>
  <c r="EE521" i="1"/>
  <c r="CL521" i="1"/>
  <c r="CC521" i="1"/>
  <c r="CA521" i="1"/>
  <c r="BY521" i="1"/>
  <c r="BV521" i="1"/>
  <c r="BS521" i="1"/>
  <c r="BN521" i="1"/>
  <c r="BK521" i="1"/>
  <c r="BL521" i="1" s="1"/>
  <c r="AY521" i="1"/>
  <c r="AW521" i="1" s="1"/>
  <c r="AU521" i="1"/>
  <c r="AT521" i="1"/>
  <c r="AS521" i="1"/>
  <c r="AR521" i="1"/>
  <c r="B521" i="1"/>
  <c r="FQ186" i="1"/>
  <c r="FO186" i="1"/>
  <c r="EY186" i="1"/>
  <c r="FR186" i="1" s="1"/>
  <c r="ES186" i="1"/>
  <c r="EE186" i="1"/>
  <c r="CL186" i="1"/>
  <c r="CC186" i="1"/>
  <c r="CA186" i="1"/>
  <c r="BY186" i="1"/>
  <c r="BV186" i="1"/>
  <c r="BS186" i="1"/>
  <c r="BN186" i="1"/>
  <c r="BK186" i="1"/>
  <c r="BL186" i="1" s="1"/>
  <c r="AY186" i="1"/>
  <c r="AU186" i="1"/>
  <c r="AT186" i="1"/>
  <c r="AS186" i="1"/>
  <c r="AR186" i="1"/>
  <c r="B186" i="1"/>
  <c r="FQ197" i="1"/>
  <c r="FO197" i="1"/>
  <c r="EY197" i="1"/>
  <c r="EZ197" i="1" s="1"/>
  <c r="ES197" i="1"/>
  <c r="EE197" i="1"/>
  <c r="CL197" i="1"/>
  <c r="CC197" i="1"/>
  <c r="CA197" i="1"/>
  <c r="BY197" i="1"/>
  <c r="BV197" i="1"/>
  <c r="BS197" i="1"/>
  <c r="BN197" i="1"/>
  <c r="BK197" i="1"/>
  <c r="BL197" i="1" s="1"/>
  <c r="AY197" i="1"/>
  <c r="AU197" i="1"/>
  <c r="AT197" i="1"/>
  <c r="AS197" i="1"/>
  <c r="AR197" i="1"/>
  <c r="B197" i="1"/>
  <c r="FQ696" i="1"/>
  <c r="FO696" i="1"/>
  <c r="EY696" i="1"/>
  <c r="FR696" i="1" s="1"/>
  <c r="ES696" i="1"/>
  <c r="EE696" i="1"/>
  <c r="CL696" i="1"/>
  <c r="CC696" i="1"/>
  <c r="CA696" i="1"/>
  <c r="BY696" i="1"/>
  <c r="BV696" i="1"/>
  <c r="BS696" i="1"/>
  <c r="BN696" i="1"/>
  <c r="BK696" i="1"/>
  <c r="BL696" i="1" s="1"/>
  <c r="AY696" i="1"/>
  <c r="AW696" i="1" s="1"/>
  <c r="AU696" i="1"/>
  <c r="AT696" i="1"/>
  <c r="AS696" i="1"/>
  <c r="AR696" i="1"/>
  <c r="B696" i="1"/>
  <c r="FQ648" i="1"/>
  <c r="FO648" i="1"/>
  <c r="EY648" i="1"/>
  <c r="FR648" i="1" s="1"/>
  <c r="ES648" i="1"/>
  <c r="EE648" i="1"/>
  <c r="CL648" i="1"/>
  <c r="CC648" i="1"/>
  <c r="CA648" i="1"/>
  <c r="BY648" i="1"/>
  <c r="BV648" i="1"/>
  <c r="BS648" i="1"/>
  <c r="BN648" i="1"/>
  <c r="BK648" i="1"/>
  <c r="BL648" i="1" s="1"/>
  <c r="AY648" i="1"/>
  <c r="AW648" i="1" s="1"/>
  <c r="AU648" i="1"/>
  <c r="AT648" i="1"/>
  <c r="AS648" i="1"/>
  <c r="AR648" i="1"/>
  <c r="B648" i="1"/>
  <c r="FQ95" i="1"/>
  <c r="FO95" i="1"/>
  <c r="EY95" i="1"/>
  <c r="ES95" i="1"/>
  <c r="EE95" i="1"/>
  <c r="CL95" i="1"/>
  <c r="CC95" i="1"/>
  <c r="CA95" i="1"/>
  <c r="BY95" i="1"/>
  <c r="BV95" i="1"/>
  <c r="BS95" i="1"/>
  <c r="BN95" i="1"/>
  <c r="BK95" i="1"/>
  <c r="BL95" i="1" s="1"/>
  <c r="AY95" i="1"/>
  <c r="AU95" i="1"/>
  <c r="AT95" i="1"/>
  <c r="AS95" i="1"/>
  <c r="AR95" i="1"/>
  <c r="B95" i="1"/>
  <c r="FQ702" i="1"/>
  <c r="FO702" i="1"/>
  <c r="EY702" i="1"/>
  <c r="FR702" i="1" s="1"/>
  <c r="KI702" i="1" s="1"/>
  <c r="ES702" i="1"/>
  <c r="EE702" i="1"/>
  <c r="CL702" i="1"/>
  <c r="CC702" i="1"/>
  <c r="CA702" i="1"/>
  <c r="BY702" i="1"/>
  <c r="BV702" i="1"/>
  <c r="BS702" i="1"/>
  <c r="BN702" i="1"/>
  <c r="BK702" i="1"/>
  <c r="BL702" i="1" s="1"/>
  <c r="AY702" i="1"/>
  <c r="AU702" i="1"/>
  <c r="AT702" i="1"/>
  <c r="AS702" i="1"/>
  <c r="AR702" i="1"/>
  <c r="B702" i="1"/>
  <c r="FQ168" i="1"/>
  <c r="FO168" i="1"/>
  <c r="EY168" i="1"/>
  <c r="FR168" i="1" s="1"/>
  <c r="ES168" i="1"/>
  <c r="EE168" i="1"/>
  <c r="CL168" i="1"/>
  <c r="CC168" i="1"/>
  <c r="CA168" i="1"/>
  <c r="BY168" i="1"/>
  <c r="BV168" i="1"/>
  <c r="BS168" i="1"/>
  <c r="BN168" i="1"/>
  <c r="BK168" i="1"/>
  <c r="BL168" i="1" s="1"/>
  <c r="AY168" i="1"/>
  <c r="AW168" i="1" s="1"/>
  <c r="AU168" i="1"/>
  <c r="AT168" i="1"/>
  <c r="AS168" i="1"/>
  <c r="AR168" i="1"/>
  <c r="B168" i="1"/>
  <c r="FQ209" i="1"/>
  <c r="FO209" i="1"/>
  <c r="EY209" i="1"/>
  <c r="EZ209" i="1" s="1"/>
  <c r="ES209" i="1"/>
  <c r="EE209" i="1"/>
  <c r="CL209" i="1"/>
  <c r="CC209" i="1"/>
  <c r="CA209" i="1"/>
  <c r="BY209" i="1"/>
  <c r="BV209" i="1"/>
  <c r="BS209" i="1"/>
  <c r="BN209" i="1"/>
  <c r="BK209" i="1"/>
  <c r="BL209" i="1" s="1"/>
  <c r="AY209" i="1"/>
  <c r="AW209" i="1" s="1"/>
  <c r="AU209" i="1"/>
  <c r="AT209" i="1"/>
  <c r="AS209" i="1"/>
  <c r="AR209" i="1"/>
  <c r="B209" i="1"/>
  <c r="FQ595" i="1"/>
  <c r="FO595" i="1"/>
  <c r="EY595" i="1"/>
  <c r="FR595" i="1" s="1"/>
  <c r="ES595" i="1"/>
  <c r="EE595" i="1"/>
  <c r="CL595" i="1"/>
  <c r="CC595" i="1"/>
  <c r="CA595" i="1"/>
  <c r="BY595" i="1"/>
  <c r="BV595" i="1"/>
  <c r="BS595" i="1"/>
  <c r="BN595" i="1"/>
  <c r="BK595" i="1"/>
  <c r="BL595" i="1" s="1"/>
  <c r="AY595" i="1"/>
  <c r="AU595" i="1"/>
  <c r="AT595" i="1"/>
  <c r="AS595" i="1"/>
  <c r="AR595" i="1"/>
  <c r="B595" i="1"/>
  <c r="FQ663" i="1"/>
  <c r="FO663" i="1"/>
  <c r="EY663" i="1"/>
  <c r="EZ663" i="1" s="1"/>
  <c r="ES663" i="1"/>
  <c r="EE663" i="1"/>
  <c r="CL663" i="1"/>
  <c r="CC663" i="1"/>
  <c r="CA663" i="1"/>
  <c r="BY663" i="1"/>
  <c r="BV663" i="1"/>
  <c r="BS663" i="1"/>
  <c r="BN663" i="1"/>
  <c r="BK663" i="1"/>
  <c r="BL663" i="1" s="1"/>
  <c r="AY663" i="1"/>
  <c r="AU663" i="1"/>
  <c r="AT663" i="1"/>
  <c r="AS663" i="1"/>
  <c r="AR663" i="1"/>
  <c r="B663" i="1"/>
  <c r="FQ213" i="1"/>
  <c r="FO213" i="1"/>
  <c r="EY213" i="1"/>
  <c r="FR213" i="1" s="1"/>
  <c r="ES213" i="1"/>
  <c r="EE213" i="1"/>
  <c r="CL213" i="1"/>
  <c r="CC213" i="1"/>
  <c r="CA213" i="1"/>
  <c r="BY213" i="1"/>
  <c r="BV213" i="1"/>
  <c r="BS213" i="1"/>
  <c r="BN213" i="1"/>
  <c r="BK213" i="1"/>
  <c r="BL213" i="1" s="1"/>
  <c r="AY213" i="1"/>
  <c r="AW213" i="1" s="1"/>
  <c r="AU213" i="1"/>
  <c r="AT213" i="1"/>
  <c r="AS213" i="1"/>
  <c r="AR213" i="1"/>
  <c r="B213" i="1"/>
  <c r="FQ594" i="1"/>
  <c r="FO594" i="1"/>
  <c r="EY594" i="1"/>
  <c r="FR594" i="1" s="1"/>
  <c r="ES594" i="1"/>
  <c r="EE594" i="1"/>
  <c r="CL594" i="1"/>
  <c r="CC594" i="1"/>
  <c r="CA594" i="1"/>
  <c r="BY594" i="1"/>
  <c r="BV594" i="1"/>
  <c r="BS594" i="1"/>
  <c r="BN594" i="1"/>
  <c r="BK594" i="1"/>
  <c r="BL594" i="1" s="1"/>
  <c r="AY594" i="1"/>
  <c r="AW594" i="1" s="1"/>
  <c r="AU594" i="1"/>
  <c r="AT594" i="1"/>
  <c r="AS594" i="1"/>
  <c r="AR594" i="1"/>
  <c r="B594" i="1"/>
  <c r="FQ438" i="1"/>
  <c r="FO438" i="1"/>
  <c r="EY438" i="1"/>
  <c r="EZ438" i="1" s="1"/>
  <c r="ES438" i="1"/>
  <c r="EE438" i="1"/>
  <c r="CL438" i="1"/>
  <c r="CC438" i="1"/>
  <c r="CA438" i="1"/>
  <c r="BY438" i="1"/>
  <c r="BV438" i="1"/>
  <c r="BS438" i="1"/>
  <c r="BN438" i="1"/>
  <c r="BK438" i="1"/>
  <c r="BL438" i="1" s="1"/>
  <c r="AY438" i="1"/>
  <c r="AU438" i="1"/>
  <c r="AT438" i="1"/>
  <c r="AS438" i="1"/>
  <c r="AR438" i="1"/>
  <c r="B438" i="1"/>
  <c r="FQ709" i="1"/>
  <c r="FO709" i="1"/>
  <c r="EY709" i="1"/>
  <c r="FR709" i="1" s="1"/>
  <c r="ES709" i="1"/>
  <c r="EE709" i="1"/>
  <c r="CL709" i="1"/>
  <c r="CC709" i="1"/>
  <c r="CA709" i="1"/>
  <c r="BY709" i="1"/>
  <c r="BV709" i="1"/>
  <c r="BS709" i="1"/>
  <c r="BN709" i="1"/>
  <c r="BK709" i="1"/>
  <c r="BL709" i="1" s="1"/>
  <c r="AY709" i="1"/>
  <c r="AW709" i="1" s="1"/>
  <c r="AU709" i="1"/>
  <c r="AT709" i="1"/>
  <c r="AS709" i="1"/>
  <c r="AR709" i="1"/>
  <c r="B709" i="1"/>
  <c r="FQ495" i="1"/>
  <c r="FO495" i="1"/>
  <c r="EY495" i="1"/>
  <c r="FR495" i="1" s="1"/>
  <c r="ES495" i="1"/>
  <c r="EE495" i="1"/>
  <c r="CL495" i="1"/>
  <c r="CC495" i="1"/>
  <c r="CA495" i="1"/>
  <c r="BY495" i="1"/>
  <c r="BV495" i="1"/>
  <c r="BS495" i="1"/>
  <c r="BN495" i="1"/>
  <c r="BK495" i="1"/>
  <c r="BL495" i="1" s="1"/>
  <c r="AY495" i="1"/>
  <c r="AW495" i="1" s="1"/>
  <c r="AU495" i="1"/>
  <c r="AT495" i="1"/>
  <c r="AS495" i="1"/>
  <c r="AR495" i="1"/>
  <c r="B495" i="1"/>
  <c r="FQ107" i="1"/>
  <c r="FO107" i="1"/>
  <c r="EY107" i="1"/>
  <c r="FR107" i="1" s="1"/>
  <c r="KI107" i="1" s="1"/>
  <c r="ES107" i="1"/>
  <c r="EE107" i="1"/>
  <c r="CL107" i="1"/>
  <c r="CC107" i="1"/>
  <c r="CA107" i="1"/>
  <c r="BY107" i="1"/>
  <c r="BV107" i="1"/>
  <c r="BS107" i="1"/>
  <c r="BN107" i="1"/>
  <c r="BK107" i="1"/>
  <c r="BL107" i="1" s="1"/>
  <c r="AY107" i="1"/>
  <c r="AU107" i="1"/>
  <c r="AT107" i="1"/>
  <c r="AS107" i="1"/>
  <c r="AR107" i="1"/>
  <c r="B107" i="1"/>
  <c r="FQ77" i="1"/>
  <c r="FO77" i="1"/>
  <c r="EY77" i="1"/>
  <c r="FR77" i="1" s="1"/>
  <c r="ES77" i="1"/>
  <c r="EE77" i="1"/>
  <c r="CL77" i="1"/>
  <c r="CC77" i="1"/>
  <c r="CA77" i="1"/>
  <c r="BY77" i="1"/>
  <c r="BV77" i="1"/>
  <c r="BS77" i="1"/>
  <c r="BN77" i="1"/>
  <c r="BK77" i="1"/>
  <c r="BL77" i="1" s="1"/>
  <c r="AY77" i="1"/>
  <c r="AU77" i="1"/>
  <c r="AT77" i="1"/>
  <c r="AS77" i="1"/>
  <c r="AR77" i="1"/>
  <c r="B77" i="1"/>
  <c r="FQ42" i="1"/>
  <c r="FO42" i="1"/>
  <c r="EY42" i="1"/>
  <c r="ES42" i="1"/>
  <c r="EE42" i="1"/>
  <c r="CL42" i="1"/>
  <c r="CC42" i="1"/>
  <c r="CA42" i="1"/>
  <c r="BY42" i="1"/>
  <c r="BV42" i="1"/>
  <c r="BS42" i="1"/>
  <c r="BN42" i="1"/>
  <c r="BK42" i="1"/>
  <c r="BL42" i="1" s="1"/>
  <c r="AY42" i="1"/>
  <c r="AW42" i="1" s="1"/>
  <c r="AU42" i="1"/>
  <c r="AT42" i="1"/>
  <c r="AS42" i="1"/>
  <c r="AR42" i="1"/>
  <c r="B42" i="1"/>
  <c r="FQ129" i="1"/>
  <c r="FO129" i="1"/>
  <c r="EY129" i="1"/>
  <c r="FR129" i="1" s="1"/>
  <c r="ES129" i="1"/>
  <c r="EE129" i="1"/>
  <c r="CL129" i="1"/>
  <c r="CC129" i="1"/>
  <c r="CA129" i="1"/>
  <c r="BY129" i="1"/>
  <c r="BV129" i="1"/>
  <c r="BS129" i="1"/>
  <c r="BN129" i="1"/>
  <c r="BK129" i="1"/>
  <c r="BL129" i="1" s="1"/>
  <c r="AY129" i="1"/>
  <c r="AW129" i="1" s="1"/>
  <c r="AU129" i="1"/>
  <c r="AT129" i="1"/>
  <c r="AS129" i="1"/>
  <c r="AR129" i="1"/>
  <c r="FQ469" i="1"/>
  <c r="FO469" i="1"/>
  <c r="EY469" i="1"/>
  <c r="FR469" i="1" s="1"/>
  <c r="ES469" i="1"/>
  <c r="EE469" i="1"/>
  <c r="CL469" i="1"/>
  <c r="CC469" i="1"/>
  <c r="CA469" i="1"/>
  <c r="BY469" i="1"/>
  <c r="BV469" i="1"/>
  <c r="BS469" i="1"/>
  <c r="BN469" i="1"/>
  <c r="BK469" i="1"/>
  <c r="BL469" i="1" s="1"/>
  <c r="AY469" i="1"/>
  <c r="AU469" i="1"/>
  <c r="AT469" i="1"/>
  <c r="AS469" i="1"/>
  <c r="AR469" i="1"/>
  <c r="B469" i="1"/>
  <c r="FQ96" i="1"/>
  <c r="FO96" i="1"/>
  <c r="EY96" i="1"/>
  <c r="EZ96" i="1" s="1"/>
  <c r="ES96" i="1"/>
  <c r="EE96" i="1"/>
  <c r="CL96" i="1"/>
  <c r="CC96" i="1"/>
  <c r="CA96" i="1"/>
  <c r="BY96" i="1"/>
  <c r="BV96" i="1"/>
  <c r="BS96" i="1"/>
  <c r="BN96" i="1"/>
  <c r="BK96" i="1"/>
  <c r="BL96" i="1" s="1"/>
  <c r="AY96" i="1"/>
  <c r="AU96" i="1"/>
  <c r="AT96" i="1"/>
  <c r="AS96" i="1"/>
  <c r="AR96" i="1"/>
  <c r="B96" i="1"/>
  <c r="FQ38" i="1"/>
  <c r="FO38" i="1"/>
  <c r="EY38" i="1"/>
  <c r="EZ38" i="1" s="1"/>
  <c r="ES38" i="1"/>
  <c r="EE38" i="1"/>
  <c r="CL38" i="1"/>
  <c r="CC38" i="1"/>
  <c r="CA38" i="1"/>
  <c r="BY38" i="1"/>
  <c r="BV38" i="1"/>
  <c r="BS38" i="1"/>
  <c r="BN38" i="1"/>
  <c r="BK38" i="1"/>
  <c r="BL38" i="1" s="1"/>
  <c r="AY38" i="1"/>
  <c r="AW38" i="1" s="1"/>
  <c r="AU38" i="1"/>
  <c r="AT38" i="1"/>
  <c r="AS38" i="1"/>
  <c r="AR38" i="1"/>
  <c r="B38" i="1"/>
  <c r="FQ9" i="1"/>
  <c r="FO9" i="1"/>
  <c r="EY9" i="1"/>
  <c r="ES9" i="1"/>
  <c r="EE9" i="1"/>
  <c r="CL9" i="1"/>
  <c r="CC9" i="1"/>
  <c r="CA9" i="1"/>
  <c r="BY9" i="1"/>
  <c r="BV9" i="1"/>
  <c r="BS9" i="1"/>
  <c r="BN9" i="1"/>
  <c r="BK9" i="1"/>
  <c r="BL9" i="1" s="1"/>
  <c r="AY9" i="1"/>
  <c r="AW9" i="1" s="1"/>
  <c r="AU9" i="1"/>
  <c r="AT9" i="1"/>
  <c r="AS9" i="1"/>
  <c r="AR9" i="1"/>
  <c r="B9" i="1"/>
  <c r="FQ125" i="1"/>
  <c r="FO125" i="1"/>
  <c r="EY125" i="1"/>
  <c r="EZ125" i="1" s="1"/>
  <c r="ES125" i="1"/>
  <c r="EE125" i="1"/>
  <c r="CL125" i="1"/>
  <c r="CC125" i="1"/>
  <c r="CA125" i="1"/>
  <c r="BY125" i="1"/>
  <c r="BV125" i="1"/>
  <c r="BS125" i="1"/>
  <c r="BN125" i="1"/>
  <c r="BK125" i="1"/>
  <c r="BL125" i="1" s="1"/>
  <c r="AY125" i="1"/>
  <c r="AU125" i="1"/>
  <c r="AT125" i="1"/>
  <c r="AS125" i="1"/>
  <c r="AR125" i="1"/>
  <c r="B125" i="1"/>
  <c r="FQ136" i="1"/>
  <c r="FO136" i="1"/>
  <c r="EY136" i="1"/>
  <c r="FR136" i="1" s="1"/>
  <c r="ES136" i="1"/>
  <c r="EE136" i="1"/>
  <c r="CL136" i="1"/>
  <c r="CC136" i="1"/>
  <c r="CA136" i="1"/>
  <c r="BY136" i="1"/>
  <c r="BV136" i="1"/>
  <c r="BS136" i="1"/>
  <c r="BN136" i="1"/>
  <c r="BK136" i="1"/>
  <c r="BL136" i="1" s="1"/>
  <c r="AY136" i="1"/>
  <c r="AU136" i="1"/>
  <c r="AT136" i="1"/>
  <c r="AS136" i="1"/>
  <c r="AR136" i="1"/>
  <c r="B136" i="1"/>
  <c r="FQ115" i="1"/>
  <c r="FO115" i="1"/>
  <c r="EY115" i="1"/>
  <c r="ES115" i="1"/>
  <c r="EE115" i="1"/>
  <c r="CL115" i="1"/>
  <c r="CC115" i="1"/>
  <c r="CA115" i="1"/>
  <c r="BY115" i="1"/>
  <c r="BV115" i="1"/>
  <c r="BS115" i="1"/>
  <c r="BN115" i="1"/>
  <c r="BK115" i="1"/>
  <c r="BL115" i="1" s="1"/>
  <c r="AY115" i="1"/>
  <c r="AW115" i="1" s="1"/>
  <c r="AU115" i="1"/>
  <c r="AT115" i="1"/>
  <c r="AS115" i="1"/>
  <c r="AR115" i="1"/>
  <c r="B115" i="1"/>
  <c r="FQ609" i="1"/>
  <c r="FO609" i="1"/>
  <c r="EY609" i="1"/>
  <c r="EZ609" i="1" s="1"/>
  <c r="ES609" i="1"/>
  <c r="EE609" i="1"/>
  <c r="CL609" i="1"/>
  <c r="CC609" i="1"/>
  <c r="CA609" i="1"/>
  <c r="BY609" i="1"/>
  <c r="BV609" i="1"/>
  <c r="BS609" i="1"/>
  <c r="BN609" i="1"/>
  <c r="BK609" i="1"/>
  <c r="BL609" i="1" s="1"/>
  <c r="AY609" i="1"/>
  <c r="AW609" i="1" s="1"/>
  <c r="AU609" i="1"/>
  <c r="AT609" i="1"/>
  <c r="AS609" i="1"/>
  <c r="AR609" i="1"/>
  <c r="B609" i="1"/>
  <c r="FQ694" i="1"/>
  <c r="FO694" i="1"/>
  <c r="EY694" i="1"/>
  <c r="ES694" i="1"/>
  <c r="EE694" i="1"/>
  <c r="CL694" i="1"/>
  <c r="CC694" i="1"/>
  <c r="CA694" i="1"/>
  <c r="BY694" i="1"/>
  <c r="BV694" i="1"/>
  <c r="BS694" i="1"/>
  <c r="BN694" i="1"/>
  <c r="BK694" i="1"/>
  <c r="BL694" i="1" s="1"/>
  <c r="AY694" i="1"/>
  <c r="AU694" i="1"/>
  <c r="AT694" i="1"/>
  <c r="AS694" i="1"/>
  <c r="AR694" i="1"/>
  <c r="B694" i="1"/>
  <c r="FQ352" i="1"/>
  <c r="FO352" i="1"/>
  <c r="EY352" i="1"/>
  <c r="EZ352" i="1" s="1"/>
  <c r="ES352" i="1"/>
  <c r="EE352" i="1"/>
  <c r="CL352" i="1"/>
  <c r="CC352" i="1"/>
  <c r="CA352" i="1"/>
  <c r="BY352" i="1"/>
  <c r="BV352" i="1"/>
  <c r="BS352" i="1"/>
  <c r="BN352" i="1"/>
  <c r="BK352" i="1"/>
  <c r="BL352" i="1" s="1"/>
  <c r="AY352" i="1"/>
  <c r="AU352" i="1"/>
  <c r="AT352" i="1"/>
  <c r="AS352" i="1"/>
  <c r="AR352" i="1"/>
  <c r="B352" i="1"/>
  <c r="FQ292" i="1"/>
  <c r="FO292" i="1"/>
  <c r="EY292" i="1"/>
  <c r="FR292" i="1" s="1"/>
  <c r="ES292" i="1"/>
  <c r="EE292" i="1"/>
  <c r="CL292" i="1"/>
  <c r="CC292" i="1"/>
  <c r="CA292" i="1"/>
  <c r="BY292" i="1"/>
  <c r="BV292" i="1"/>
  <c r="BS292" i="1"/>
  <c r="BN292" i="1"/>
  <c r="BK292" i="1"/>
  <c r="BL292" i="1" s="1"/>
  <c r="AY292" i="1"/>
  <c r="AW292" i="1" s="1"/>
  <c r="AU292" i="1"/>
  <c r="AT292" i="1"/>
  <c r="AS292" i="1"/>
  <c r="AR292" i="1"/>
  <c r="B292" i="1"/>
  <c r="FQ267" i="1"/>
  <c r="FO267" i="1"/>
  <c r="EY267" i="1"/>
  <c r="EZ267" i="1" s="1"/>
  <c r="ES267" i="1"/>
  <c r="EE267" i="1"/>
  <c r="CL267" i="1"/>
  <c r="CC267" i="1"/>
  <c r="CA267" i="1"/>
  <c r="BY267" i="1"/>
  <c r="BV267" i="1"/>
  <c r="BS267" i="1"/>
  <c r="BN267" i="1"/>
  <c r="BK267" i="1"/>
  <c r="BL267" i="1" s="1"/>
  <c r="AY267" i="1"/>
  <c r="AW267" i="1" s="1"/>
  <c r="AU267" i="1"/>
  <c r="AT267" i="1"/>
  <c r="AS267" i="1"/>
  <c r="AR267" i="1"/>
  <c r="B267" i="1"/>
  <c r="FQ244" i="1"/>
  <c r="FO244" i="1"/>
  <c r="EY244" i="1"/>
  <c r="ES244" i="1"/>
  <c r="EE244" i="1"/>
  <c r="CL244" i="1"/>
  <c r="CC244" i="1"/>
  <c r="CA244" i="1"/>
  <c r="BY244" i="1"/>
  <c r="BV244" i="1"/>
  <c r="BS244" i="1"/>
  <c r="BN244" i="1"/>
  <c r="BK244" i="1"/>
  <c r="BL244" i="1" s="1"/>
  <c r="AY244" i="1"/>
  <c r="AU244" i="1"/>
  <c r="AT244" i="1"/>
  <c r="AS244" i="1"/>
  <c r="AR244" i="1"/>
  <c r="B244" i="1"/>
  <c r="FQ324" i="1"/>
  <c r="FO324" i="1"/>
  <c r="EY324" i="1"/>
  <c r="ES324" i="1"/>
  <c r="EE324" i="1"/>
  <c r="CL324" i="1"/>
  <c r="CC324" i="1"/>
  <c r="CA324" i="1"/>
  <c r="BY324" i="1"/>
  <c r="BV324" i="1"/>
  <c r="BS324" i="1"/>
  <c r="BN324" i="1"/>
  <c r="BK324" i="1"/>
  <c r="BL324" i="1" s="1"/>
  <c r="AY324" i="1"/>
  <c r="AU324" i="1"/>
  <c r="AT324" i="1"/>
  <c r="AS324" i="1"/>
  <c r="AR324" i="1"/>
  <c r="B324" i="1"/>
  <c r="FQ475" i="1"/>
  <c r="FO475" i="1"/>
  <c r="EY475" i="1"/>
  <c r="ES475" i="1"/>
  <c r="EE475" i="1"/>
  <c r="CL475" i="1"/>
  <c r="CC475" i="1"/>
  <c r="CA475" i="1"/>
  <c r="BY475" i="1"/>
  <c r="BV475" i="1"/>
  <c r="BS475" i="1"/>
  <c r="BN475" i="1"/>
  <c r="BK475" i="1"/>
  <c r="BL475" i="1" s="1"/>
  <c r="AY475" i="1"/>
  <c r="AW475" i="1" s="1"/>
  <c r="AU475" i="1"/>
  <c r="AT475" i="1"/>
  <c r="AS475" i="1"/>
  <c r="AR475" i="1"/>
  <c r="B475" i="1"/>
  <c r="FQ456" i="1"/>
  <c r="FO456" i="1"/>
  <c r="EY456" i="1"/>
  <c r="EZ456" i="1" s="1"/>
  <c r="ES456" i="1"/>
  <c r="EE456" i="1"/>
  <c r="CL456" i="1"/>
  <c r="CC456" i="1"/>
  <c r="CA456" i="1"/>
  <c r="BY456" i="1"/>
  <c r="BV456" i="1"/>
  <c r="BS456" i="1"/>
  <c r="BN456" i="1"/>
  <c r="BK456" i="1"/>
  <c r="BL456" i="1" s="1"/>
  <c r="AY456" i="1"/>
  <c r="AW456" i="1" s="1"/>
  <c r="AU456" i="1"/>
  <c r="AT456" i="1"/>
  <c r="AS456" i="1"/>
  <c r="AR456" i="1"/>
  <c r="B456" i="1"/>
  <c r="FQ33" i="1"/>
  <c r="FO33" i="1"/>
  <c r="EY33" i="1"/>
  <c r="FR33" i="1" s="1"/>
  <c r="KI33" i="1" s="1"/>
  <c r="ES33" i="1"/>
  <c r="EE33" i="1"/>
  <c r="CL33" i="1"/>
  <c r="CC33" i="1"/>
  <c r="CA33" i="1"/>
  <c r="BY33" i="1"/>
  <c r="BV33" i="1"/>
  <c r="BS33" i="1"/>
  <c r="BN33" i="1"/>
  <c r="BK33" i="1"/>
  <c r="BL33" i="1" s="1"/>
  <c r="AY33" i="1"/>
  <c r="AU33" i="1"/>
  <c r="AT33" i="1"/>
  <c r="AS33" i="1"/>
  <c r="AR33" i="1"/>
  <c r="B33" i="1"/>
  <c r="FQ355" i="1"/>
  <c r="FO355" i="1"/>
  <c r="EY355" i="1"/>
  <c r="EZ355" i="1" s="1"/>
  <c r="ES355" i="1"/>
  <c r="EE355" i="1"/>
  <c r="CL355" i="1"/>
  <c r="CC355" i="1"/>
  <c r="CA355" i="1"/>
  <c r="BY355" i="1"/>
  <c r="BV355" i="1"/>
  <c r="BS355" i="1"/>
  <c r="BN355" i="1"/>
  <c r="BK355" i="1"/>
  <c r="BL355" i="1" s="1"/>
  <c r="AY355" i="1"/>
  <c r="AW355" i="1" s="1"/>
  <c r="AU355" i="1"/>
  <c r="AT355" i="1"/>
  <c r="AS355" i="1"/>
  <c r="AR355" i="1"/>
  <c r="B355" i="1"/>
  <c r="FQ206" i="1"/>
  <c r="FO206" i="1"/>
  <c r="EY206" i="1"/>
  <c r="FR206" i="1" s="1"/>
  <c r="ES206" i="1"/>
  <c r="EE206" i="1"/>
  <c r="CL206" i="1"/>
  <c r="CC206" i="1"/>
  <c r="CA206" i="1"/>
  <c r="BY206" i="1"/>
  <c r="BV206" i="1"/>
  <c r="BS206" i="1"/>
  <c r="BN206" i="1"/>
  <c r="BK206" i="1"/>
  <c r="BL206" i="1" s="1"/>
  <c r="AY206" i="1"/>
  <c r="AW206" i="1" s="1"/>
  <c r="AU206" i="1"/>
  <c r="AT206" i="1"/>
  <c r="AS206" i="1"/>
  <c r="AR206" i="1"/>
  <c r="B206" i="1"/>
  <c r="FQ542" i="1"/>
  <c r="FO542" i="1"/>
  <c r="EY542" i="1"/>
  <c r="EZ542" i="1" s="1"/>
  <c r="ES542" i="1"/>
  <c r="EE542" i="1"/>
  <c r="CL542" i="1"/>
  <c r="CC542" i="1"/>
  <c r="CA542" i="1"/>
  <c r="BY542" i="1"/>
  <c r="BV542" i="1"/>
  <c r="BS542" i="1"/>
  <c r="BN542" i="1"/>
  <c r="BK542" i="1"/>
  <c r="BL542" i="1" s="1"/>
  <c r="AY542" i="1"/>
  <c r="AU542" i="1"/>
  <c r="AT542" i="1"/>
  <c r="AS542" i="1"/>
  <c r="AR542" i="1"/>
  <c r="B542" i="1"/>
  <c r="FQ6" i="1"/>
  <c r="FO6" i="1"/>
  <c r="EY6" i="1"/>
  <c r="FR6" i="1" s="1"/>
  <c r="KI6" i="1" s="1"/>
  <c r="ES6" i="1"/>
  <c r="EE6" i="1"/>
  <c r="CL6" i="1"/>
  <c r="CC6" i="1"/>
  <c r="CA6" i="1"/>
  <c r="BY6" i="1"/>
  <c r="BV6" i="1"/>
  <c r="BS6" i="1"/>
  <c r="BN6" i="1"/>
  <c r="BK6" i="1"/>
  <c r="BL6" i="1" s="1"/>
  <c r="AY6" i="1"/>
  <c r="AU6" i="1"/>
  <c r="AT6" i="1"/>
  <c r="AS6" i="1"/>
  <c r="AR6" i="1"/>
  <c r="B6" i="1"/>
  <c r="FQ621" i="1"/>
  <c r="FO621" i="1"/>
  <c r="EY621" i="1"/>
  <c r="FR621" i="1" s="1"/>
  <c r="ES621" i="1"/>
  <c r="EE621" i="1"/>
  <c r="CL621" i="1"/>
  <c r="CC621" i="1"/>
  <c r="CA621" i="1"/>
  <c r="BY621" i="1"/>
  <c r="BV621" i="1"/>
  <c r="BS621" i="1"/>
  <c r="BN621" i="1"/>
  <c r="BK621" i="1"/>
  <c r="BL621" i="1" s="1"/>
  <c r="AY621" i="1"/>
  <c r="AW621" i="1" s="1"/>
  <c r="AU621" i="1"/>
  <c r="AT621" i="1"/>
  <c r="AS621" i="1"/>
  <c r="AR621" i="1"/>
  <c r="B621" i="1"/>
  <c r="FQ450" i="1"/>
  <c r="FO450" i="1"/>
  <c r="EY450" i="1"/>
  <c r="FR450" i="1" s="1"/>
  <c r="ES450" i="1"/>
  <c r="EE450" i="1"/>
  <c r="CL450" i="1"/>
  <c r="CC450" i="1"/>
  <c r="CA450" i="1"/>
  <c r="BY450" i="1"/>
  <c r="BV450" i="1"/>
  <c r="BS450" i="1"/>
  <c r="BN450" i="1"/>
  <c r="BK450" i="1"/>
  <c r="BL450" i="1" s="1"/>
  <c r="AY450" i="1"/>
  <c r="AW450" i="1" s="1"/>
  <c r="AU450" i="1"/>
  <c r="AT450" i="1"/>
  <c r="AS450" i="1"/>
  <c r="AR450" i="1"/>
  <c r="B450" i="1"/>
  <c r="FQ620" i="1"/>
  <c r="FO620" i="1"/>
  <c r="EY620" i="1"/>
  <c r="FR620" i="1" s="1"/>
  <c r="ES620" i="1"/>
  <c r="EE620" i="1"/>
  <c r="CL620" i="1"/>
  <c r="CC620" i="1"/>
  <c r="CA620" i="1"/>
  <c r="BY620" i="1"/>
  <c r="BV620" i="1"/>
  <c r="BS620" i="1"/>
  <c r="BN620" i="1"/>
  <c r="BK620" i="1"/>
  <c r="BL620" i="1" s="1"/>
  <c r="AY620" i="1"/>
  <c r="AU620" i="1"/>
  <c r="AT620" i="1"/>
  <c r="AS620" i="1"/>
  <c r="AR620" i="1"/>
  <c r="B620" i="1"/>
  <c r="FQ226" i="1"/>
  <c r="FO226" i="1"/>
  <c r="EY226" i="1"/>
  <c r="FR226" i="1" s="1"/>
  <c r="ES226" i="1"/>
  <c r="EE226" i="1"/>
  <c r="CL226" i="1"/>
  <c r="CC226" i="1"/>
  <c r="CA226" i="1"/>
  <c r="BY226" i="1"/>
  <c r="BV226" i="1"/>
  <c r="BS226" i="1"/>
  <c r="BN226" i="1"/>
  <c r="BK226" i="1"/>
  <c r="BL226" i="1" s="1"/>
  <c r="AY226" i="1"/>
  <c r="AU226" i="1"/>
  <c r="AT226" i="1"/>
  <c r="AS226" i="1"/>
  <c r="AR226" i="1"/>
  <c r="B226" i="1"/>
  <c r="FQ225" i="1"/>
  <c r="FO225" i="1"/>
  <c r="EY225" i="1"/>
  <c r="EZ225" i="1" s="1"/>
  <c r="ES225" i="1"/>
  <c r="EE225" i="1"/>
  <c r="CL225" i="1"/>
  <c r="CC225" i="1"/>
  <c r="CA225" i="1"/>
  <c r="BY225" i="1"/>
  <c r="BV225" i="1"/>
  <c r="BS225" i="1"/>
  <c r="BN225" i="1"/>
  <c r="BK225" i="1"/>
  <c r="BL225" i="1" s="1"/>
  <c r="AY225" i="1"/>
  <c r="AW225" i="1" s="1"/>
  <c r="AU225" i="1"/>
  <c r="AT225" i="1"/>
  <c r="AS225" i="1"/>
  <c r="AR225" i="1"/>
  <c r="B225" i="1"/>
  <c r="FQ269" i="1"/>
  <c r="FO269" i="1"/>
  <c r="EY269" i="1"/>
  <c r="FR269" i="1" s="1"/>
  <c r="ES269" i="1"/>
  <c r="EE269" i="1"/>
  <c r="CL269" i="1"/>
  <c r="CC269" i="1"/>
  <c r="CA269" i="1"/>
  <c r="BY269" i="1"/>
  <c r="BV269" i="1"/>
  <c r="BS269" i="1"/>
  <c r="BN269" i="1"/>
  <c r="BK269" i="1"/>
  <c r="BL269" i="1" s="1"/>
  <c r="AY269" i="1"/>
  <c r="AW269" i="1" s="1"/>
  <c r="AU269" i="1"/>
  <c r="AT269" i="1"/>
  <c r="AS269" i="1"/>
  <c r="AR269" i="1"/>
  <c r="B269" i="1"/>
  <c r="FQ88" i="1"/>
  <c r="FO88" i="1"/>
  <c r="EY88" i="1"/>
  <c r="FR88" i="1" s="1"/>
  <c r="ES88" i="1"/>
  <c r="EE88" i="1"/>
  <c r="CL88" i="1"/>
  <c r="CC88" i="1"/>
  <c r="CA88" i="1"/>
  <c r="BY88" i="1"/>
  <c r="BV88" i="1"/>
  <c r="BS88" i="1"/>
  <c r="BN88" i="1"/>
  <c r="BK88" i="1"/>
  <c r="BL88" i="1" s="1"/>
  <c r="AY88" i="1"/>
  <c r="AU88" i="1"/>
  <c r="AT88" i="1"/>
  <c r="AS88" i="1"/>
  <c r="AR88" i="1"/>
  <c r="B88" i="1"/>
  <c r="FQ646" i="1"/>
  <c r="FO646" i="1"/>
  <c r="EY646" i="1"/>
  <c r="FR646" i="1" s="1"/>
  <c r="ES646" i="1"/>
  <c r="EE646" i="1"/>
  <c r="CL646" i="1"/>
  <c r="CC646" i="1"/>
  <c r="CA646" i="1"/>
  <c r="BY646" i="1"/>
  <c r="BV646" i="1"/>
  <c r="BS646" i="1"/>
  <c r="BN646" i="1"/>
  <c r="BK646" i="1"/>
  <c r="BL646" i="1" s="1"/>
  <c r="AY646" i="1"/>
  <c r="AU646" i="1"/>
  <c r="AT646" i="1"/>
  <c r="AS646" i="1"/>
  <c r="AR646" i="1"/>
  <c r="B646" i="1"/>
  <c r="FQ446" i="1"/>
  <c r="FO446" i="1"/>
  <c r="EY446" i="1"/>
  <c r="EZ446" i="1" s="1"/>
  <c r="ES446" i="1"/>
  <c r="EE446" i="1"/>
  <c r="CL446" i="1"/>
  <c r="CC446" i="1"/>
  <c r="CA446" i="1"/>
  <c r="BY446" i="1"/>
  <c r="BV446" i="1"/>
  <c r="BS446" i="1"/>
  <c r="BN446" i="1"/>
  <c r="BK446" i="1"/>
  <c r="BL446" i="1" s="1"/>
  <c r="AY446" i="1"/>
  <c r="AW446" i="1" s="1"/>
  <c r="AU446" i="1"/>
  <c r="AT446" i="1"/>
  <c r="AS446" i="1"/>
  <c r="AR446" i="1"/>
  <c r="B446" i="1"/>
  <c r="FQ379" i="1"/>
  <c r="FO379" i="1"/>
  <c r="EY379" i="1"/>
  <c r="FR379" i="1" s="1"/>
  <c r="ES379" i="1"/>
  <c r="EE379" i="1"/>
  <c r="CL379" i="1"/>
  <c r="CC379" i="1"/>
  <c r="CA379" i="1"/>
  <c r="BY379" i="1"/>
  <c r="BV379" i="1"/>
  <c r="BS379" i="1"/>
  <c r="BN379" i="1"/>
  <c r="BK379" i="1"/>
  <c r="BL379" i="1" s="1"/>
  <c r="AY379" i="1"/>
  <c r="AW379" i="1" s="1"/>
  <c r="AU379" i="1"/>
  <c r="AT379" i="1"/>
  <c r="AS379" i="1"/>
  <c r="AR379" i="1"/>
  <c r="B379" i="1"/>
  <c r="FQ239" i="1"/>
  <c r="FO239" i="1"/>
  <c r="EY239" i="1"/>
  <c r="FR239" i="1" s="1"/>
  <c r="ES239" i="1"/>
  <c r="EE239" i="1"/>
  <c r="CL239" i="1"/>
  <c r="CC239" i="1"/>
  <c r="CA239" i="1"/>
  <c r="BY239" i="1"/>
  <c r="BV239" i="1"/>
  <c r="BS239" i="1"/>
  <c r="BN239" i="1"/>
  <c r="BK239" i="1"/>
  <c r="BL239" i="1" s="1"/>
  <c r="AY239" i="1"/>
  <c r="AU239" i="1"/>
  <c r="AT239" i="1"/>
  <c r="AS239" i="1"/>
  <c r="AR239" i="1"/>
  <c r="B239" i="1"/>
  <c r="FQ36" i="1"/>
  <c r="FO36" i="1"/>
  <c r="EY36" i="1"/>
  <c r="EZ36" i="1" s="1"/>
  <c r="ES36" i="1"/>
  <c r="EE36" i="1"/>
  <c r="CL36" i="1"/>
  <c r="CC36" i="1"/>
  <c r="CA36" i="1"/>
  <c r="BY36" i="1"/>
  <c r="BV36" i="1"/>
  <c r="BS36" i="1"/>
  <c r="BN36" i="1"/>
  <c r="BK36" i="1"/>
  <c r="BL36" i="1" s="1"/>
  <c r="AY36" i="1"/>
  <c r="AU36" i="1"/>
  <c r="AT36" i="1"/>
  <c r="AS36" i="1"/>
  <c r="AR36" i="1"/>
  <c r="B36" i="1"/>
  <c r="FQ437" i="1"/>
  <c r="FO437" i="1"/>
  <c r="EY437" i="1"/>
  <c r="FR437" i="1" s="1"/>
  <c r="ES437" i="1"/>
  <c r="EE437" i="1"/>
  <c r="CL437" i="1"/>
  <c r="CC437" i="1"/>
  <c r="CA437" i="1"/>
  <c r="BY437" i="1"/>
  <c r="BV437" i="1"/>
  <c r="BS437" i="1"/>
  <c r="BN437" i="1"/>
  <c r="BK437" i="1"/>
  <c r="BL437" i="1" s="1"/>
  <c r="AY437" i="1"/>
  <c r="AW437" i="1" s="1"/>
  <c r="AU437" i="1"/>
  <c r="AT437" i="1"/>
  <c r="AS437" i="1"/>
  <c r="AR437" i="1"/>
  <c r="B437" i="1"/>
  <c r="FQ293" i="1"/>
  <c r="FO293" i="1"/>
  <c r="EY293" i="1"/>
  <c r="FR293" i="1" s="1"/>
  <c r="KI293" i="1" s="1"/>
  <c r="ES293" i="1"/>
  <c r="EE293" i="1"/>
  <c r="CL293" i="1"/>
  <c r="CC293" i="1"/>
  <c r="CA293" i="1"/>
  <c r="BY293" i="1"/>
  <c r="BV293" i="1"/>
  <c r="BS293" i="1"/>
  <c r="BN293" i="1"/>
  <c r="BK293" i="1"/>
  <c r="BL293" i="1" s="1"/>
  <c r="AY293" i="1"/>
  <c r="AW293" i="1" s="1"/>
  <c r="AU293" i="1"/>
  <c r="AT293" i="1"/>
  <c r="AS293" i="1"/>
  <c r="AR293" i="1"/>
  <c r="B293" i="1"/>
  <c r="FQ103" i="1"/>
  <c r="FO103" i="1"/>
  <c r="EY103" i="1"/>
  <c r="FR103" i="1" s="1"/>
  <c r="ES103" i="1"/>
  <c r="EE103" i="1"/>
  <c r="CL103" i="1"/>
  <c r="CC103" i="1"/>
  <c r="CA103" i="1"/>
  <c r="BY103" i="1"/>
  <c r="BV103" i="1"/>
  <c r="BS103" i="1"/>
  <c r="BN103" i="1"/>
  <c r="BK103" i="1"/>
  <c r="BL103" i="1" s="1"/>
  <c r="AY103" i="1"/>
  <c r="AU103" i="1"/>
  <c r="AT103" i="1"/>
  <c r="AS103" i="1"/>
  <c r="AR103" i="1"/>
  <c r="B103" i="1"/>
  <c r="FQ622" i="1"/>
  <c r="FO622" i="1"/>
  <c r="EY622" i="1"/>
  <c r="EZ622" i="1" s="1"/>
  <c r="ES622" i="1"/>
  <c r="EE622" i="1"/>
  <c r="CL622" i="1"/>
  <c r="CC622" i="1"/>
  <c r="CA622" i="1"/>
  <c r="BY622" i="1"/>
  <c r="BV622" i="1"/>
  <c r="BS622" i="1"/>
  <c r="BN622" i="1"/>
  <c r="BK622" i="1"/>
  <c r="BL622" i="1" s="1"/>
  <c r="AY622" i="1"/>
  <c r="AU622" i="1"/>
  <c r="AT622" i="1"/>
  <c r="AS622" i="1"/>
  <c r="AR622" i="1"/>
  <c r="B622" i="1"/>
  <c r="FQ78" i="1"/>
  <c r="FO78" i="1"/>
  <c r="EY78" i="1"/>
  <c r="FR78" i="1" s="1"/>
  <c r="ES78" i="1"/>
  <c r="EE78" i="1"/>
  <c r="CL78" i="1"/>
  <c r="CC78" i="1"/>
  <c r="CA78" i="1"/>
  <c r="BY78" i="1"/>
  <c r="BV78" i="1"/>
  <c r="BS78" i="1"/>
  <c r="BN78" i="1"/>
  <c r="BK78" i="1"/>
  <c r="BL78" i="1" s="1"/>
  <c r="AY78" i="1"/>
  <c r="AW78" i="1" s="1"/>
  <c r="AU78" i="1"/>
  <c r="AT78" i="1"/>
  <c r="AS78" i="1"/>
  <c r="AR78" i="1"/>
  <c r="B78" i="1"/>
  <c r="FQ48" i="1"/>
  <c r="FO48" i="1"/>
  <c r="EY48" i="1"/>
  <c r="ES48" i="1"/>
  <c r="EE48" i="1"/>
  <c r="CL48" i="1"/>
  <c r="CC48" i="1"/>
  <c r="CA48" i="1"/>
  <c r="BY48" i="1"/>
  <c r="BV48" i="1"/>
  <c r="BS48" i="1"/>
  <c r="BN48" i="1"/>
  <c r="BK48" i="1"/>
  <c r="BL48" i="1" s="1"/>
  <c r="AY48" i="1"/>
  <c r="AW48" i="1" s="1"/>
  <c r="AU48" i="1"/>
  <c r="AT48" i="1"/>
  <c r="AS48" i="1"/>
  <c r="AR48" i="1"/>
  <c r="B48" i="1"/>
  <c r="FQ235" i="1"/>
  <c r="FO235" i="1"/>
  <c r="EY235" i="1"/>
  <c r="FR235" i="1" s="1"/>
  <c r="ES235" i="1"/>
  <c r="EE235" i="1"/>
  <c r="CL235" i="1"/>
  <c r="CC235" i="1"/>
  <c r="CA235" i="1"/>
  <c r="BY235" i="1"/>
  <c r="BV235" i="1"/>
  <c r="BS235" i="1"/>
  <c r="BN235" i="1"/>
  <c r="BK235" i="1"/>
  <c r="BL235" i="1" s="1"/>
  <c r="AY235" i="1"/>
  <c r="AU235" i="1"/>
  <c r="AT235" i="1"/>
  <c r="AS235" i="1"/>
  <c r="AR235" i="1"/>
  <c r="B235" i="1"/>
  <c r="FQ584" i="1"/>
  <c r="FO584" i="1"/>
  <c r="EY584" i="1"/>
  <c r="FR584" i="1" s="1"/>
  <c r="ES584" i="1"/>
  <c r="EE584" i="1"/>
  <c r="CL584" i="1"/>
  <c r="CC584" i="1"/>
  <c r="CA584" i="1"/>
  <c r="BY584" i="1"/>
  <c r="BV584" i="1"/>
  <c r="BS584" i="1"/>
  <c r="BN584" i="1"/>
  <c r="BK584" i="1"/>
  <c r="BL584" i="1" s="1"/>
  <c r="AY584" i="1"/>
  <c r="AW584" i="1" s="1"/>
  <c r="AU584" i="1"/>
  <c r="AT584" i="1"/>
  <c r="AS584" i="1"/>
  <c r="AR584" i="1"/>
  <c r="B584" i="1"/>
  <c r="FQ233" i="1"/>
  <c r="FO233" i="1"/>
  <c r="EY233" i="1"/>
  <c r="FR233" i="1" s="1"/>
  <c r="ES233" i="1"/>
  <c r="EE233" i="1"/>
  <c r="CL233" i="1"/>
  <c r="CC233" i="1"/>
  <c r="CA233" i="1"/>
  <c r="BY233" i="1"/>
  <c r="BV233" i="1"/>
  <c r="BS233" i="1"/>
  <c r="BN233" i="1"/>
  <c r="BK233" i="1"/>
  <c r="BL233" i="1" s="1"/>
  <c r="AY233" i="1"/>
  <c r="AW233" i="1" s="1"/>
  <c r="AU233" i="1"/>
  <c r="AT233" i="1"/>
  <c r="AS233" i="1"/>
  <c r="AR233" i="1"/>
  <c r="B233" i="1"/>
  <c r="FQ490" i="1"/>
  <c r="FO490" i="1"/>
  <c r="EY490" i="1"/>
  <c r="EZ490" i="1" s="1"/>
  <c r="ES490" i="1"/>
  <c r="EE490" i="1"/>
  <c r="CL490" i="1"/>
  <c r="CC490" i="1"/>
  <c r="CA490" i="1"/>
  <c r="BY490" i="1"/>
  <c r="BV490" i="1"/>
  <c r="BS490" i="1"/>
  <c r="BN490" i="1"/>
  <c r="BK490" i="1"/>
  <c r="BL490" i="1" s="1"/>
  <c r="AY490" i="1"/>
  <c r="AU490" i="1"/>
  <c r="AT490" i="1"/>
  <c r="AS490" i="1"/>
  <c r="AR490" i="1"/>
  <c r="B490" i="1"/>
  <c r="FQ268" i="1"/>
  <c r="FO268" i="1"/>
  <c r="EY268" i="1"/>
  <c r="FR268" i="1" s="1"/>
  <c r="ES268" i="1"/>
  <c r="EE268" i="1"/>
  <c r="CL268" i="1"/>
  <c r="CC268" i="1"/>
  <c r="CA268" i="1"/>
  <c r="BY268" i="1"/>
  <c r="BV268" i="1"/>
  <c r="BS268" i="1"/>
  <c r="BN268" i="1"/>
  <c r="BK268" i="1"/>
  <c r="BL268" i="1" s="1"/>
  <c r="AY268" i="1"/>
  <c r="AU268" i="1"/>
  <c r="AT268" i="1"/>
  <c r="AS268" i="1"/>
  <c r="AR268" i="1"/>
  <c r="B268" i="1"/>
  <c r="FQ645" i="1"/>
  <c r="FO645" i="1"/>
  <c r="EY645" i="1"/>
  <c r="FR645" i="1" s="1"/>
  <c r="ES645" i="1"/>
  <c r="EE645" i="1"/>
  <c r="CL645" i="1"/>
  <c r="CC645" i="1"/>
  <c r="CA645" i="1"/>
  <c r="BY645" i="1"/>
  <c r="BV645" i="1"/>
  <c r="BS645" i="1"/>
  <c r="BN645" i="1"/>
  <c r="BK645" i="1"/>
  <c r="BL645" i="1" s="1"/>
  <c r="AY645" i="1"/>
  <c r="AW645" i="1" s="1"/>
  <c r="AU645" i="1"/>
  <c r="AT645" i="1"/>
  <c r="AS645" i="1"/>
  <c r="AR645" i="1"/>
  <c r="B645" i="1"/>
  <c r="FQ455" i="1"/>
  <c r="FO455" i="1"/>
  <c r="EY455" i="1"/>
  <c r="FR455" i="1" s="1"/>
  <c r="ES455" i="1"/>
  <c r="EE455" i="1"/>
  <c r="CL455" i="1"/>
  <c r="CC455" i="1"/>
  <c r="CA455" i="1"/>
  <c r="BY455" i="1"/>
  <c r="BV455" i="1"/>
  <c r="BS455" i="1"/>
  <c r="BN455" i="1"/>
  <c r="BK455" i="1"/>
  <c r="BL455" i="1" s="1"/>
  <c r="AY455" i="1"/>
  <c r="AW455" i="1" s="1"/>
  <c r="AU455" i="1"/>
  <c r="AT455" i="1"/>
  <c r="AS455" i="1"/>
  <c r="AR455" i="1"/>
  <c r="B455" i="1"/>
  <c r="FQ90" i="1"/>
  <c r="FO90" i="1"/>
  <c r="EY90" i="1"/>
  <c r="FR90" i="1" s="1"/>
  <c r="ES90" i="1"/>
  <c r="EE90" i="1"/>
  <c r="CL90" i="1"/>
  <c r="CC90" i="1"/>
  <c r="CA90" i="1"/>
  <c r="BY90" i="1"/>
  <c r="BV90" i="1"/>
  <c r="BS90" i="1"/>
  <c r="BN90" i="1"/>
  <c r="BK90" i="1"/>
  <c r="BL90" i="1" s="1"/>
  <c r="AY90" i="1"/>
  <c r="AU90" i="1"/>
  <c r="AT90" i="1"/>
  <c r="AS90" i="1"/>
  <c r="AR90" i="1"/>
  <c r="B90" i="1"/>
  <c r="FQ588" i="1"/>
  <c r="FO588" i="1"/>
  <c r="EY588" i="1"/>
  <c r="EZ588" i="1" s="1"/>
  <c r="ES588" i="1"/>
  <c r="EE588" i="1"/>
  <c r="CL588" i="1"/>
  <c r="CC588" i="1"/>
  <c r="CA588" i="1"/>
  <c r="BY588" i="1"/>
  <c r="BV588" i="1"/>
  <c r="BS588" i="1"/>
  <c r="BN588" i="1"/>
  <c r="BK588" i="1"/>
  <c r="BL588" i="1" s="1"/>
  <c r="AY588" i="1"/>
  <c r="AU588" i="1"/>
  <c r="AT588" i="1"/>
  <c r="AS588" i="1"/>
  <c r="AR588" i="1"/>
  <c r="B588" i="1"/>
  <c r="FQ462" i="1"/>
  <c r="FO462" i="1"/>
  <c r="EY462" i="1"/>
  <c r="FR462" i="1" s="1"/>
  <c r="ES462" i="1"/>
  <c r="EE462" i="1"/>
  <c r="CL462" i="1"/>
  <c r="CC462" i="1"/>
  <c r="CA462" i="1"/>
  <c r="BY462" i="1"/>
  <c r="BV462" i="1"/>
  <c r="BS462" i="1"/>
  <c r="BN462" i="1"/>
  <c r="BK462" i="1"/>
  <c r="BL462" i="1" s="1"/>
  <c r="AY462" i="1"/>
  <c r="AW462" i="1" s="1"/>
  <c r="AU462" i="1"/>
  <c r="AT462" i="1"/>
  <c r="AS462" i="1"/>
  <c r="AR462" i="1"/>
  <c r="B462" i="1"/>
  <c r="FQ126" i="1"/>
  <c r="FO126" i="1"/>
  <c r="EY126" i="1"/>
  <c r="EZ126" i="1" s="1"/>
  <c r="ES126" i="1"/>
  <c r="EE126" i="1"/>
  <c r="CL126" i="1"/>
  <c r="CC126" i="1"/>
  <c r="CA126" i="1"/>
  <c r="BY126" i="1"/>
  <c r="BV126" i="1"/>
  <c r="BS126" i="1"/>
  <c r="BN126" i="1"/>
  <c r="BK126" i="1"/>
  <c r="BL126" i="1" s="1"/>
  <c r="AY126" i="1"/>
  <c r="AU126" i="1"/>
  <c r="AT126" i="1"/>
  <c r="AS126" i="1"/>
  <c r="AR126" i="1"/>
  <c r="B126" i="1"/>
  <c r="FQ391" i="1"/>
  <c r="FO391" i="1"/>
  <c r="EY391" i="1"/>
  <c r="FR391" i="1" s="1"/>
  <c r="ES391" i="1"/>
  <c r="EE391" i="1"/>
  <c r="CL391" i="1"/>
  <c r="CC391" i="1"/>
  <c r="CA391" i="1"/>
  <c r="BY391" i="1"/>
  <c r="BV391" i="1"/>
  <c r="BS391" i="1"/>
  <c r="BN391" i="1"/>
  <c r="BK391" i="1"/>
  <c r="BL391" i="1" s="1"/>
  <c r="AY391" i="1"/>
  <c r="AU391" i="1"/>
  <c r="AT391" i="1"/>
  <c r="AS391" i="1"/>
  <c r="AR391" i="1"/>
  <c r="B391" i="1"/>
  <c r="FQ207" i="1"/>
  <c r="FO207" i="1"/>
  <c r="EY207" i="1"/>
  <c r="FR207" i="1" s="1"/>
  <c r="ES207" i="1"/>
  <c r="EE207" i="1"/>
  <c r="CL207" i="1"/>
  <c r="CC207" i="1"/>
  <c r="CA207" i="1"/>
  <c r="BY207" i="1"/>
  <c r="BV207" i="1"/>
  <c r="BS207" i="1"/>
  <c r="BN207" i="1"/>
  <c r="BK207" i="1"/>
  <c r="BL207" i="1" s="1"/>
  <c r="AY207" i="1"/>
  <c r="AW207" i="1" s="1"/>
  <c r="AU207" i="1"/>
  <c r="AT207" i="1"/>
  <c r="AS207" i="1"/>
  <c r="AR207" i="1"/>
  <c r="B207" i="1"/>
  <c r="FQ501" i="1"/>
  <c r="FO501" i="1"/>
  <c r="EY501" i="1"/>
  <c r="EZ501" i="1" s="1"/>
  <c r="ES501" i="1"/>
  <c r="EE501" i="1"/>
  <c r="CL501" i="1"/>
  <c r="CC501" i="1"/>
  <c r="CA501" i="1"/>
  <c r="BY501" i="1"/>
  <c r="BV501" i="1"/>
  <c r="BS501" i="1"/>
  <c r="BN501" i="1"/>
  <c r="BK501" i="1"/>
  <c r="BL501" i="1" s="1"/>
  <c r="AY501" i="1"/>
  <c r="AW501" i="1" s="1"/>
  <c r="AU501" i="1"/>
  <c r="AT501" i="1"/>
  <c r="AS501" i="1"/>
  <c r="AR501" i="1"/>
  <c r="B501" i="1"/>
  <c r="FQ156" i="1"/>
  <c r="FO156" i="1"/>
  <c r="EY156" i="1"/>
  <c r="FR156" i="1" s="1"/>
  <c r="ES156" i="1"/>
  <c r="EE156" i="1"/>
  <c r="CL156" i="1"/>
  <c r="CC156" i="1"/>
  <c r="CA156" i="1"/>
  <c r="BY156" i="1"/>
  <c r="BV156" i="1"/>
  <c r="BS156" i="1"/>
  <c r="BN156" i="1"/>
  <c r="BK156" i="1"/>
  <c r="BL156" i="1" s="1"/>
  <c r="AY156" i="1"/>
  <c r="AU156" i="1"/>
  <c r="AT156" i="1"/>
  <c r="AS156" i="1"/>
  <c r="AR156" i="1"/>
  <c r="B156" i="1"/>
  <c r="FQ148" i="1"/>
  <c r="FO148" i="1"/>
  <c r="EY148" i="1"/>
  <c r="FR148" i="1" s="1"/>
  <c r="ES148" i="1"/>
  <c r="EE148" i="1"/>
  <c r="CL148" i="1"/>
  <c r="CC148" i="1"/>
  <c r="CA148" i="1"/>
  <c r="BY148" i="1"/>
  <c r="BV148" i="1"/>
  <c r="BS148" i="1"/>
  <c r="BN148" i="1"/>
  <c r="BK148" i="1"/>
  <c r="BL148" i="1" s="1"/>
  <c r="AY148" i="1"/>
  <c r="AU148" i="1"/>
  <c r="AT148" i="1"/>
  <c r="AS148" i="1"/>
  <c r="AR148" i="1"/>
  <c r="B148" i="1"/>
  <c r="FQ576" i="1"/>
  <c r="FO576" i="1"/>
  <c r="EY576" i="1"/>
  <c r="EZ576" i="1" s="1"/>
  <c r="ES576" i="1"/>
  <c r="EE576" i="1"/>
  <c r="CL576" i="1"/>
  <c r="CC576" i="1"/>
  <c r="CA576" i="1"/>
  <c r="BY576" i="1"/>
  <c r="BV576" i="1"/>
  <c r="BS576" i="1"/>
  <c r="BN576" i="1"/>
  <c r="BK576" i="1"/>
  <c r="BL576" i="1" s="1"/>
  <c r="AY576" i="1"/>
  <c r="AW576" i="1" s="1"/>
  <c r="AU576" i="1"/>
  <c r="AT576" i="1"/>
  <c r="AS576" i="1"/>
  <c r="AR576" i="1"/>
  <c r="B576" i="1"/>
  <c r="FQ629" i="1"/>
  <c r="FO629" i="1"/>
  <c r="EY629" i="1"/>
  <c r="FR629" i="1" s="1"/>
  <c r="ES629" i="1"/>
  <c r="EE629" i="1"/>
  <c r="CL629" i="1"/>
  <c r="CC629" i="1"/>
  <c r="CA629" i="1"/>
  <c r="BY629" i="1"/>
  <c r="BV629" i="1"/>
  <c r="BS629" i="1"/>
  <c r="BN629" i="1"/>
  <c r="BK629" i="1"/>
  <c r="BL629" i="1" s="1"/>
  <c r="AY629" i="1"/>
  <c r="AW629" i="1" s="1"/>
  <c r="AU629" i="1"/>
  <c r="AT629" i="1"/>
  <c r="AS629" i="1"/>
  <c r="AR629" i="1"/>
  <c r="B629" i="1"/>
  <c r="FQ428" i="1"/>
  <c r="FO428" i="1"/>
  <c r="EY428" i="1"/>
  <c r="EZ428" i="1" s="1"/>
  <c r="ES428" i="1"/>
  <c r="EE428" i="1"/>
  <c r="BV428" i="1"/>
  <c r="BN428" i="1"/>
  <c r="BK428" i="1"/>
  <c r="BL428" i="1" s="1"/>
  <c r="AY428" i="1"/>
  <c r="AU428" i="1"/>
  <c r="AT428" i="1"/>
  <c r="AS428" i="1"/>
  <c r="AR428" i="1"/>
  <c r="B428" i="1"/>
  <c r="FQ406" i="1"/>
  <c r="FO406" i="1"/>
  <c r="EY406" i="1"/>
  <c r="EZ406" i="1" s="1"/>
  <c r="ES406" i="1"/>
  <c r="EE406" i="1"/>
  <c r="CL406" i="1"/>
  <c r="CC406" i="1"/>
  <c r="CA406" i="1"/>
  <c r="BY406" i="1"/>
  <c r="BV406" i="1"/>
  <c r="BS406" i="1"/>
  <c r="BN406" i="1"/>
  <c r="BK406" i="1"/>
  <c r="BL406" i="1" s="1"/>
  <c r="AY406" i="1"/>
  <c r="AU406" i="1"/>
  <c r="AT406" i="1"/>
  <c r="AS406" i="1"/>
  <c r="AR406" i="1"/>
  <c r="B406" i="1"/>
  <c r="FQ32" i="1"/>
  <c r="FO32" i="1"/>
  <c r="EY32" i="1"/>
  <c r="FR32" i="1" s="1"/>
  <c r="ES32" i="1"/>
  <c r="EE32" i="1"/>
  <c r="CL32" i="1"/>
  <c r="CC32" i="1"/>
  <c r="CA32" i="1"/>
  <c r="BY32" i="1"/>
  <c r="BV32" i="1"/>
  <c r="BS32" i="1"/>
  <c r="BN32" i="1"/>
  <c r="BK32" i="1"/>
  <c r="BL32" i="1" s="1"/>
  <c r="AY32" i="1"/>
  <c r="AW32" i="1" s="1"/>
  <c r="AU32" i="1"/>
  <c r="AT32" i="1"/>
  <c r="AS32" i="1"/>
  <c r="AR32" i="1"/>
  <c r="B32" i="1"/>
  <c r="EL295" i="1"/>
  <c r="EL238" i="1"/>
  <c r="EL297" i="1"/>
  <c r="EL296" i="1"/>
  <c r="EL298" i="1"/>
  <c r="EL47" i="1"/>
  <c r="EL551" i="1"/>
  <c r="EL642" i="1"/>
  <c r="EL231" i="1"/>
  <c r="EL232" i="1"/>
  <c r="EL255" i="1"/>
  <c r="EL357" i="1"/>
  <c r="EL358" i="1"/>
  <c r="EL598" i="1"/>
  <c r="EL638" i="1"/>
  <c r="EL334" i="1"/>
  <c r="EL333" i="1"/>
  <c r="EL109" i="1"/>
  <c r="EL45" i="1"/>
  <c r="EL650" i="1"/>
  <c r="EL711" i="1"/>
  <c r="EL396" i="1"/>
  <c r="EL484" i="1"/>
  <c r="EL243" i="1"/>
  <c r="EL151" i="1"/>
  <c r="EL26" i="1"/>
  <c r="EL518" i="1"/>
  <c r="EL517" i="1"/>
  <c r="EL20" i="1"/>
  <c r="EL21" i="1"/>
  <c r="EL477" i="1"/>
  <c r="EL460" i="1"/>
  <c r="EL137" i="1"/>
  <c r="EL31" i="1"/>
  <c r="EL561" i="1"/>
  <c r="EL66" i="1"/>
  <c r="EL512" i="1"/>
  <c r="EL242" i="1"/>
  <c r="EL258" i="1"/>
  <c r="EL345" i="1"/>
  <c r="EL666" i="1"/>
  <c r="EL166" i="1"/>
  <c r="EL165" i="1"/>
  <c r="EL3" i="1"/>
  <c r="EL130" i="1"/>
  <c r="EL131" i="1"/>
  <c r="EL133" i="1"/>
  <c r="EL132" i="1"/>
  <c r="EL13" i="1"/>
  <c r="EL503" i="1"/>
  <c r="EL146" i="1"/>
  <c r="EL147" i="1"/>
  <c r="EL145" i="1"/>
  <c r="EL305" i="1"/>
  <c r="EL400" i="1"/>
  <c r="EL483" i="1"/>
  <c r="EL17" i="1"/>
  <c r="EL710" i="1"/>
  <c r="EL613" i="1"/>
  <c r="EL451" i="1"/>
  <c r="EL219" i="1"/>
  <c r="EL563" i="1"/>
  <c r="EL453" i="1"/>
  <c r="EL706" i="1"/>
  <c r="EL707" i="1"/>
  <c r="EL579" i="1"/>
  <c r="EL580" i="1"/>
  <c r="EL120" i="1"/>
  <c r="EL612" i="1"/>
  <c r="EL528" i="1"/>
  <c r="EL529" i="1"/>
  <c r="EL633" i="1"/>
  <c r="EL325" i="1"/>
  <c r="EL578" i="1"/>
  <c r="EL426" i="1"/>
  <c r="EL191" i="1"/>
  <c r="EL190" i="1"/>
  <c r="EL71" i="1"/>
  <c r="EL185" i="1"/>
  <c r="EL430" i="1"/>
  <c r="EL431" i="1"/>
  <c r="EL294" i="1"/>
  <c r="EL361" i="1"/>
  <c r="EL360" i="1"/>
  <c r="EL110" i="1"/>
  <c r="EL415" i="1"/>
  <c r="EL30" i="1"/>
  <c r="EL610" i="1"/>
  <c r="EL611" i="1"/>
  <c r="EL100" i="1"/>
  <c r="EL463" i="1"/>
  <c r="EL39" i="1"/>
  <c r="EL84" i="1"/>
  <c r="EL653" i="1"/>
  <c r="EL487" i="1"/>
  <c r="EL364" i="1"/>
  <c r="EL540" i="1"/>
  <c r="EL511" i="1"/>
  <c r="EL194" i="1"/>
  <c r="EL683" i="1"/>
  <c r="EL390" i="1"/>
  <c r="EL346" i="1"/>
  <c r="EL388" i="1"/>
  <c r="EL560" i="1"/>
  <c r="EL603" i="1"/>
  <c r="EL558" i="1"/>
  <c r="EL449" i="1"/>
  <c r="EL627" i="1"/>
  <c r="EL119" i="1"/>
  <c r="EL685" i="1"/>
  <c r="EL684" i="1"/>
  <c r="EL686" i="1"/>
  <c r="EL687" i="1"/>
  <c r="EL688" i="1"/>
  <c r="EL116" i="1"/>
  <c r="EL414" i="1"/>
  <c r="EL565" i="1"/>
  <c r="EL567" i="1"/>
  <c r="EL566" i="1"/>
  <c r="EL409" i="1"/>
  <c r="EL354" i="1"/>
  <c r="EL353" i="1"/>
  <c r="EL602" i="1"/>
  <c r="EL572" i="1"/>
  <c r="EL259" i="1"/>
  <c r="EL104" i="1"/>
  <c r="EL662" i="1"/>
  <c r="EL661" i="1"/>
  <c r="EL570" i="1"/>
  <c r="EL318" i="1"/>
  <c r="EL479" i="1"/>
  <c r="EL674" i="1"/>
  <c r="EL43" i="1"/>
  <c r="EL340" i="1"/>
  <c r="EL436" i="1"/>
  <c r="EL389" i="1"/>
  <c r="EL672" i="1"/>
  <c r="EL673" i="1"/>
  <c r="EL605" i="1"/>
  <c r="EL222" i="1"/>
  <c r="EL485" i="1"/>
  <c r="EL284" i="1"/>
  <c r="EL569" i="1"/>
  <c r="EL8" i="1"/>
  <c r="EL142" i="1"/>
  <c r="EL304" i="1"/>
  <c r="EL220" i="1"/>
  <c r="EL405" i="1"/>
  <c r="EL404" i="1"/>
  <c r="EL429" i="1"/>
  <c r="EL183" i="1"/>
  <c r="EL514" i="1"/>
  <c r="EL513" i="1"/>
  <c r="EL240" i="1"/>
  <c r="EL574" i="1"/>
  <c r="EL301" i="1"/>
  <c r="EL300" i="1"/>
  <c r="EL682" i="1"/>
  <c r="EL681" i="1"/>
  <c r="EL474" i="1"/>
  <c r="EL473" i="1"/>
  <c r="EL70" i="1"/>
  <c r="EL69" i="1"/>
  <c r="EL143" i="1"/>
  <c r="EL51" i="1"/>
  <c r="EL499" i="1"/>
  <c r="EL265" i="1"/>
  <c r="EL332" i="1"/>
  <c r="EL289" i="1"/>
  <c r="EL158" i="1"/>
  <c r="EL556" i="1"/>
  <c r="EL53" i="1"/>
  <c r="EL204" i="1"/>
  <c r="EL249" i="1"/>
  <c r="EL372" i="1"/>
  <c r="EL128" i="1"/>
  <c r="EL171" i="1"/>
  <c r="EL606" i="1"/>
  <c r="EL691" i="1"/>
  <c r="EL76" i="1"/>
  <c r="EL402" i="1"/>
  <c r="EL80" i="1"/>
  <c r="EL534" i="1"/>
  <c r="EL607" i="1"/>
  <c r="EL541" i="1"/>
  <c r="EL443" i="1"/>
  <c r="EL442" i="1"/>
  <c r="EL263" i="1"/>
  <c r="EL65" i="1"/>
  <c r="EL515" i="1"/>
  <c r="EL330" i="1"/>
  <c r="EL221" i="1"/>
  <c r="EL63" i="1"/>
  <c r="EL504" i="1"/>
  <c r="EL655" i="1"/>
  <c r="EL447" i="1"/>
  <c r="EL208" i="1"/>
  <c r="EL237" i="1"/>
  <c r="EL317" i="1"/>
  <c r="EL656" i="1"/>
  <c r="EL398" i="1"/>
  <c r="EL105" i="1"/>
  <c r="EL378" i="1"/>
  <c r="EL217" i="1"/>
  <c r="EL218" i="1"/>
  <c r="EL82" i="1"/>
  <c r="EL281" i="1"/>
  <c r="EL618" i="1"/>
  <c r="EL201" i="1"/>
  <c r="EL28" i="1"/>
  <c r="EL419" i="1"/>
  <c r="EL452" i="1"/>
  <c r="EL418" i="1"/>
  <c r="EL587" i="1"/>
  <c r="EL675" i="1"/>
  <c r="EL549" i="1"/>
  <c r="EL315" i="1"/>
  <c r="EL316" i="1"/>
  <c r="EL111" i="1"/>
  <c r="EL150" i="1"/>
  <c r="EL149" i="1"/>
  <c r="EL600" i="1"/>
  <c r="EL4" i="1"/>
  <c r="EL619" i="1"/>
  <c r="EL616" i="1"/>
  <c r="EL312" i="1"/>
  <c r="EL276" i="1"/>
  <c r="EL277" i="1"/>
  <c r="EL278" i="1"/>
  <c r="EL715" i="1"/>
  <c r="EL323" i="1"/>
  <c r="EL377" i="1"/>
  <c r="EL376" i="1"/>
  <c r="EL362" i="1"/>
  <c r="EL678" i="1"/>
  <c r="EL290" i="1"/>
  <c r="EL382" i="1"/>
  <c r="EL79" i="1"/>
  <c r="EL445" i="1"/>
  <c r="EL692" i="1"/>
  <c r="EL593" i="1"/>
  <c r="EL470" i="1"/>
  <c r="EL628" i="1"/>
  <c r="EL641" i="1"/>
  <c r="EL161" i="1"/>
  <c r="EL162" i="1"/>
  <c r="EL192" i="1"/>
  <c r="EL127" i="1"/>
  <c r="EL212" i="1"/>
  <c r="EL182" i="1"/>
  <c r="EL546" i="1"/>
  <c r="EL10" i="1"/>
  <c r="EL308" i="1"/>
  <c r="EL365" i="1"/>
  <c r="EL520" i="1"/>
  <c r="EL92" i="1"/>
  <c r="EL94" i="1"/>
  <c r="EL498" i="1"/>
  <c r="EL508" i="1"/>
  <c r="EL152" i="1"/>
  <c r="EL714" i="1"/>
  <c r="EL509" i="1"/>
  <c r="EL634" i="1"/>
  <c r="EL279" i="1"/>
  <c r="EL266" i="1"/>
  <c r="EL187" i="1"/>
  <c r="EL417" i="1"/>
  <c r="EL140" i="1"/>
  <c r="EL250" i="1"/>
  <c r="EL19" i="1"/>
  <c r="EL18" i="1"/>
  <c r="EL525" i="1"/>
  <c r="EL16" i="1"/>
  <c r="EL425" i="1"/>
  <c r="EL351" i="1"/>
  <c r="EL383" i="1"/>
  <c r="EL482" i="1"/>
  <c r="EL46" i="1"/>
  <c r="EL444" i="1"/>
  <c r="EL202" i="1"/>
  <c r="EL424" i="1"/>
  <c r="EL309" i="1"/>
  <c r="EL58" i="1"/>
  <c r="EL97" i="1"/>
  <c r="EL189" i="1"/>
  <c r="EL195" i="1"/>
  <c r="EL60" i="1"/>
  <c r="EL496" i="1"/>
  <c r="EL167" i="1"/>
  <c r="EL519" i="1"/>
  <c r="EL138" i="1"/>
  <c r="EL234" i="1"/>
  <c r="EL327" i="1"/>
  <c r="EL411" i="1"/>
  <c r="EL381" i="1"/>
  <c r="EL24" i="1"/>
  <c r="EL211" i="1"/>
  <c r="EL668" i="1"/>
  <c r="EL643" i="1"/>
  <c r="EL644" i="1"/>
  <c r="EL81" i="1"/>
  <c r="EL245" i="1"/>
  <c r="EL180" i="1"/>
  <c r="EL287" i="1"/>
  <c r="EL178" i="1"/>
  <c r="EL369" i="1"/>
  <c r="EL537" i="1"/>
  <c r="EL538" i="1"/>
  <c r="EL539" i="1"/>
  <c r="EL261" i="1"/>
  <c r="EL74" i="1"/>
  <c r="EL72" i="1"/>
  <c r="EL75" i="1"/>
  <c r="EL73" i="1"/>
  <c r="EL690" i="1"/>
  <c r="EL394" i="1"/>
  <c r="EL466" i="1"/>
  <c r="EL467" i="1"/>
  <c r="EL465" i="1"/>
  <c r="EL468" i="1"/>
  <c r="EL375" i="1"/>
  <c r="EL174" i="1"/>
  <c r="EL175" i="1"/>
  <c r="EL288" i="1"/>
  <c r="EL413" i="1"/>
  <c r="EL380" i="1"/>
  <c r="EL177" i="1"/>
  <c r="EL524" i="1"/>
  <c r="EL410" i="1"/>
  <c r="EL695" i="1"/>
  <c r="EL545" i="1"/>
  <c r="EL196" i="1"/>
  <c r="EL343" i="1"/>
  <c r="EL216" i="1"/>
  <c r="EL393" i="1"/>
  <c r="EL67" i="1"/>
  <c r="EL401" i="1"/>
  <c r="EL35" i="1"/>
  <c r="EL384" i="1"/>
  <c r="EL338" i="1"/>
  <c r="EL336" i="1"/>
  <c r="EL335" i="1"/>
  <c r="EL337" i="1"/>
  <c r="EL488" i="1"/>
  <c r="EL493" i="1"/>
  <c r="EL98" i="1"/>
  <c r="EL700" i="1"/>
  <c r="EL505" i="1"/>
  <c r="EL214" i="1"/>
  <c r="EL27" i="1"/>
  <c r="EL531" i="1"/>
  <c r="EL291" i="1"/>
  <c r="EL25" i="1"/>
  <c r="EL113" i="1"/>
  <c r="EL114" i="1"/>
  <c r="EL223" i="1"/>
  <c r="EL188" i="1"/>
  <c r="EL583" i="1"/>
  <c r="EL403" i="1"/>
  <c r="EL544" i="1"/>
  <c r="EL5" i="1"/>
  <c r="EL181" i="1"/>
  <c r="EL373" i="1"/>
  <c r="EL693" i="1"/>
  <c r="EL200" i="1"/>
  <c r="EL198" i="1"/>
  <c r="EL199" i="1"/>
  <c r="EL252" i="1"/>
  <c r="EL118" i="1"/>
  <c r="EL532" i="1"/>
  <c r="EL533" i="1"/>
  <c r="EL502" i="1"/>
  <c r="EL68" i="1"/>
  <c r="EL581" i="1"/>
  <c r="EL49" i="1"/>
  <c r="EL50" i="1"/>
  <c r="EL510" i="1"/>
  <c r="EL273" i="1"/>
  <c r="EL247" i="1"/>
  <c r="EL427" i="1"/>
  <c r="EL423" i="1"/>
  <c r="EL123" i="1"/>
  <c r="EL52" i="1"/>
  <c r="EL54" i="1"/>
  <c r="EL478" i="1"/>
  <c r="EL280" i="1"/>
  <c r="EL457" i="1"/>
  <c r="EL597" i="1"/>
  <c r="EL7" i="1"/>
  <c r="EL407" i="1"/>
  <c r="EL101" i="1"/>
  <c r="EL260" i="1"/>
  <c r="EL412" i="1"/>
  <c r="EL124" i="1"/>
  <c r="EL568" i="1"/>
  <c r="EL615" i="1"/>
  <c r="EL253" i="1"/>
  <c r="EL144" i="1"/>
  <c r="EL83" i="1"/>
  <c r="EL586" i="1"/>
  <c r="EL370" i="1"/>
  <c r="EL592" i="1"/>
  <c r="EL11" i="1"/>
  <c r="EL41" i="1"/>
  <c r="EL40" i="1"/>
  <c r="EL184" i="1"/>
  <c r="EL577" i="1"/>
  <c r="EL562" i="1"/>
  <c r="EL322" i="1"/>
  <c r="EL254" i="1"/>
  <c r="EL339" i="1"/>
  <c r="EL713" i="1"/>
  <c r="EL368" i="1"/>
  <c r="EL705" i="1"/>
  <c r="EL432" i="1"/>
  <c r="EL703" i="1"/>
  <c r="EL160" i="1"/>
  <c r="EL319" i="1"/>
  <c r="EL344" i="1"/>
  <c r="EL604" i="1"/>
  <c r="EL573" i="1"/>
  <c r="EL275" i="1"/>
  <c r="EL471" i="1"/>
  <c r="EL677" i="1"/>
  <c r="EL135" i="1"/>
  <c r="EL559" i="1"/>
  <c r="EL535" i="1"/>
  <c r="EL87" i="1"/>
  <c r="EL159" i="1"/>
  <c r="EL516" i="1"/>
  <c r="EL399" i="1"/>
  <c r="EL310" i="1"/>
  <c r="EL205" i="1"/>
  <c r="EL367" i="1"/>
  <c r="EL654" i="1"/>
  <c r="EL224" i="1"/>
  <c r="EL342" i="1"/>
  <c r="EL341" i="1"/>
  <c r="EL491" i="1"/>
  <c r="EL44" i="1"/>
  <c r="EL314" i="1"/>
  <c r="EL141" i="1"/>
  <c r="EL170" i="1"/>
  <c r="EL23" i="1"/>
  <c r="EL272" i="1"/>
  <c r="EL210" i="1"/>
  <c r="EL347" i="1"/>
  <c r="EL387" i="1"/>
  <c r="EL476" i="1"/>
  <c r="EL614" i="1"/>
  <c r="EL106" i="1"/>
  <c r="EL139" i="1"/>
  <c r="EL22" i="1"/>
  <c r="EL163" i="1"/>
  <c r="EL348" i="1"/>
  <c r="EL527" i="1"/>
  <c r="EL704" i="1"/>
  <c r="EL274" i="1"/>
  <c r="EL589" i="1"/>
  <c r="EL395" i="1"/>
  <c r="EL660" i="1"/>
  <c r="AW596" i="1" l="1"/>
  <c r="AV596" i="1" s="1"/>
  <c r="AW494" i="1"/>
  <c r="AV494" i="1" s="1"/>
  <c r="AW215" i="1"/>
  <c r="AV215" i="1" s="1"/>
  <c r="AW186" i="1"/>
  <c r="AV186" i="1" s="1"/>
  <c r="AW95" i="1"/>
  <c r="AV95" i="1" s="1"/>
  <c r="AW595" i="1"/>
  <c r="AV595" i="1" s="1"/>
  <c r="AW107" i="1"/>
  <c r="AV107" i="1" s="1"/>
  <c r="AW469" i="1"/>
  <c r="AV469" i="1" s="1"/>
  <c r="AW125" i="1"/>
  <c r="AV125" i="1" s="1"/>
  <c r="AW694" i="1"/>
  <c r="AV694" i="1" s="1"/>
  <c r="AW244" i="1"/>
  <c r="AV244" i="1" s="1"/>
  <c r="AW542" i="1"/>
  <c r="AV542" i="1" s="1"/>
  <c r="AW620" i="1"/>
  <c r="AV620" i="1" s="1"/>
  <c r="AW88" i="1"/>
  <c r="AV88" i="1" s="1"/>
  <c r="AW239" i="1"/>
  <c r="AV239" i="1" s="1"/>
  <c r="AW103" i="1"/>
  <c r="AV103" i="1" s="1"/>
  <c r="AW235" i="1"/>
  <c r="AV235" i="1" s="1"/>
  <c r="AW490" i="1"/>
  <c r="AV490" i="1" s="1"/>
  <c r="AW90" i="1"/>
  <c r="AV90" i="1" s="1"/>
  <c r="AW126" i="1"/>
  <c r="AV126" i="1" s="1"/>
  <c r="AW156" i="1"/>
  <c r="AV156" i="1" s="1"/>
  <c r="AW428" i="1"/>
  <c r="AV428" i="1" s="1"/>
  <c r="AW246" i="1"/>
  <c r="AV246" i="1" s="1"/>
  <c r="AW652" i="1"/>
  <c r="AV652" i="1" s="1"/>
  <c r="AW61" i="1"/>
  <c r="AV61" i="1" s="1"/>
  <c r="AW197" i="1"/>
  <c r="AV197" i="1" s="1"/>
  <c r="AW702" i="1"/>
  <c r="AV702" i="1" s="1"/>
  <c r="AW663" i="1"/>
  <c r="AV663" i="1" s="1"/>
  <c r="AW438" i="1"/>
  <c r="AV438" i="1" s="1"/>
  <c r="AW77" i="1"/>
  <c r="AV77" i="1" s="1"/>
  <c r="AW96" i="1"/>
  <c r="AV96" i="1" s="1"/>
  <c r="AW136" i="1"/>
  <c r="AV136" i="1" s="1"/>
  <c r="AW352" i="1"/>
  <c r="AV352" i="1" s="1"/>
  <c r="AW324" i="1"/>
  <c r="AV324" i="1" s="1"/>
  <c r="AW33" i="1"/>
  <c r="AV33" i="1" s="1"/>
  <c r="AW6" i="1"/>
  <c r="AV6" i="1" s="1"/>
  <c r="AW226" i="1"/>
  <c r="AV226" i="1" s="1"/>
  <c r="AW646" i="1"/>
  <c r="AV646" i="1" s="1"/>
  <c r="AW36" i="1"/>
  <c r="AV36" i="1" s="1"/>
  <c r="AW622" i="1"/>
  <c r="AV622" i="1" s="1"/>
  <c r="AW268" i="1"/>
  <c r="AV268" i="1" s="1"/>
  <c r="AW588" i="1"/>
  <c r="AV588" i="1" s="1"/>
  <c r="AW391" i="1"/>
  <c r="AV391" i="1" s="1"/>
  <c r="AW148" i="1"/>
  <c r="AV148" i="1" s="1"/>
  <c r="AW406" i="1"/>
  <c r="AV406" i="1" s="1"/>
  <c r="AV576" i="1"/>
  <c r="AV207" i="1"/>
  <c r="AV462" i="1"/>
  <c r="AV645" i="1"/>
  <c r="AV584" i="1"/>
  <c r="AV78" i="1"/>
  <c r="AV437" i="1"/>
  <c r="AV446" i="1"/>
  <c r="AV225" i="1"/>
  <c r="AV621" i="1"/>
  <c r="AV355" i="1"/>
  <c r="AV475" i="1"/>
  <c r="AV292" i="1"/>
  <c r="AV115" i="1"/>
  <c r="AV38" i="1"/>
  <c r="AV42" i="1"/>
  <c r="AV709" i="1"/>
  <c r="AV213" i="1"/>
  <c r="AV168" i="1"/>
  <c r="AV696" i="1"/>
  <c r="AV164" i="1"/>
  <c r="AV121" i="1"/>
  <c r="AV459" i="1"/>
  <c r="AV32" i="1"/>
  <c r="AV629" i="1"/>
  <c r="AV501" i="1"/>
  <c r="AV455" i="1"/>
  <c r="AV233" i="1"/>
  <c r="AV48" i="1"/>
  <c r="AV293" i="1"/>
  <c r="AV379" i="1"/>
  <c r="AV269" i="1"/>
  <c r="AV450" i="1"/>
  <c r="AV206" i="1"/>
  <c r="AV456" i="1"/>
  <c r="AV267" i="1"/>
  <c r="AV609" i="1"/>
  <c r="AV9" i="1"/>
  <c r="AV129" i="1"/>
  <c r="AV495" i="1"/>
  <c r="AV594" i="1"/>
  <c r="AV209" i="1"/>
  <c r="AV648" i="1"/>
  <c r="AV521" i="1"/>
  <c r="AV29" i="1"/>
  <c r="AV302" i="1"/>
  <c r="BW213" i="1"/>
  <c r="FR96" i="1"/>
  <c r="KH96" i="1" s="1"/>
  <c r="BW324" i="1"/>
  <c r="BW96" i="1"/>
  <c r="BW302" i="1"/>
  <c r="BW629" i="1"/>
  <c r="KK6" i="1"/>
  <c r="EZ206" i="1"/>
  <c r="BW609" i="1"/>
  <c r="BW115" i="1"/>
  <c r="BW494" i="1"/>
  <c r="EZ207" i="1"/>
  <c r="BW379" i="1"/>
  <c r="BW88" i="1"/>
  <c r="BW391" i="1"/>
  <c r="BW235" i="1"/>
  <c r="BW268" i="1"/>
  <c r="BW709" i="1"/>
  <c r="BW696" i="1"/>
  <c r="BW207" i="1"/>
  <c r="EZ391" i="1"/>
  <c r="BW462" i="1"/>
  <c r="KK268" i="1"/>
  <c r="EZ293" i="1"/>
  <c r="BW620" i="1"/>
  <c r="BW6" i="1"/>
  <c r="BW292" i="1"/>
  <c r="BW107" i="1"/>
  <c r="FR663" i="1"/>
  <c r="KH663" i="1" s="1"/>
  <c r="BW595" i="1"/>
  <c r="EZ702" i="1"/>
  <c r="EZ646" i="1"/>
  <c r="EZ226" i="1"/>
  <c r="EZ621" i="1"/>
  <c r="EZ136" i="1"/>
  <c r="EZ469" i="1"/>
  <c r="EZ168" i="1"/>
  <c r="BW648" i="1"/>
  <c r="EZ186" i="1"/>
  <c r="BW164" i="1"/>
  <c r="KK61" i="1"/>
  <c r="BW29" i="1"/>
  <c r="EZ629" i="1"/>
  <c r="BW645" i="1"/>
  <c r="BW293" i="1"/>
  <c r="BW646" i="1"/>
  <c r="EZ88" i="1"/>
  <c r="EZ620" i="1"/>
  <c r="KG6" i="1"/>
  <c r="BW206" i="1"/>
  <c r="EZ129" i="1"/>
  <c r="EZ709" i="1"/>
  <c r="KL595" i="1"/>
  <c r="BW702" i="1"/>
  <c r="KK648" i="1"/>
  <c r="EZ521" i="1"/>
  <c r="EZ61" i="1"/>
  <c r="KJ215" i="1"/>
  <c r="BW32" i="1"/>
  <c r="BW156" i="1"/>
  <c r="BW501" i="1"/>
  <c r="BW490" i="1"/>
  <c r="BW233" i="1"/>
  <c r="EZ239" i="1"/>
  <c r="BW446" i="1"/>
  <c r="BW406" i="1"/>
  <c r="BW148" i="1"/>
  <c r="EZ462" i="1"/>
  <c r="BW455" i="1"/>
  <c r="EZ268" i="1"/>
  <c r="EZ235" i="1"/>
  <c r="EZ78" i="1"/>
  <c r="BW622" i="1"/>
  <c r="EZ103" i="1"/>
  <c r="EZ6" i="1"/>
  <c r="EZ33" i="1"/>
  <c r="BW244" i="1"/>
  <c r="FR267" i="1"/>
  <c r="KJ267" i="1" s="1"/>
  <c r="EZ292" i="1"/>
  <c r="BW136" i="1"/>
  <c r="EZ77" i="1"/>
  <c r="EZ495" i="1"/>
  <c r="EZ648" i="1"/>
  <c r="KJ696" i="1"/>
  <c r="BW186" i="1"/>
  <c r="EZ164" i="1"/>
  <c r="EZ29" i="1"/>
  <c r="BW596" i="1"/>
  <c r="EZ32" i="1"/>
  <c r="BW576" i="1"/>
  <c r="EZ148" i="1"/>
  <c r="EZ156" i="1"/>
  <c r="BW588" i="1"/>
  <c r="BW90" i="1"/>
  <c r="FR622" i="1"/>
  <c r="KG622" i="1" s="1"/>
  <c r="EZ379" i="1"/>
  <c r="EZ324" i="1"/>
  <c r="FR324" i="1"/>
  <c r="KJ324" i="1" s="1"/>
  <c r="KK136" i="1"/>
  <c r="KI268" i="1"/>
  <c r="KG268" i="1"/>
  <c r="KF268" i="1"/>
  <c r="EZ48" i="1"/>
  <c r="FR48" i="1"/>
  <c r="KF48" i="1" s="1"/>
  <c r="BW103" i="1"/>
  <c r="BW437" i="1"/>
  <c r="FR694" i="1"/>
  <c r="KK694" i="1" s="1"/>
  <c r="EZ694" i="1"/>
  <c r="EZ475" i="1"/>
  <c r="FR475" i="1"/>
  <c r="KH475" i="1" s="1"/>
  <c r="FR115" i="1"/>
  <c r="KK115" i="1" s="1"/>
  <c r="EZ115" i="1"/>
  <c r="BW126" i="1"/>
  <c r="EZ90" i="1"/>
  <c r="EZ455" i="1"/>
  <c r="EZ645" i="1"/>
  <c r="EZ233" i="1"/>
  <c r="EZ584" i="1"/>
  <c r="FR244" i="1"/>
  <c r="KK244" i="1" s="1"/>
  <c r="EZ244" i="1"/>
  <c r="BW694" i="1"/>
  <c r="FR9" i="1"/>
  <c r="KI9" i="1" s="1"/>
  <c r="EZ9" i="1"/>
  <c r="BW594" i="1"/>
  <c r="KJ235" i="1"/>
  <c r="KF235" i="1"/>
  <c r="BW48" i="1"/>
  <c r="KK78" i="1"/>
  <c r="BW36" i="1"/>
  <c r="BW239" i="1"/>
  <c r="BW225" i="1"/>
  <c r="BW226" i="1"/>
  <c r="BW450" i="1"/>
  <c r="KF6" i="1"/>
  <c r="BW355" i="1"/>
  <c r="BW33" i="1"/>
  <c r="KK292" i="1"/>
  <c r="BW129" i="1"/>
  <c r="KK77" i="1"/>
  <c r="KJ77" i="1"/>
  <c r="EZ107" i="1"/>
  <c r="BW209" i="1"/>
  <c r="BW168" i="1"/>
  <c r="FR197" i="1"/>
  <c r="KK197" i="1" s="1"/>
  <c r="EZ215" i="1"/>
  <c r="BW121" i="1"/>
  <c r="FR121" i="1"/>
  <c r="KL121" i="1" s="1"/>
  <c r="EZ652" i="1"/>
  <c r="BW459" i="1"/>
  <c r="FR459" i="1"/>
  <c r="KK459" i="1" s="1"/>
  <c r="EZ596" i="1"/>
  <c r="BW9" i="1"/>
  <c r="BW197" i="1"/>
  <c r="BW215" i="1"/>
  <c r="BW652" i="1"/>
  <c r="EZ246" i="1"/>
  <c r="BW269" i="1"/>
  <c r="BW621" i="1"/>
  <c r="BW542" i="1"/>
  <c r="BW456" i="1"/>
  <c r="BW125" i="1"/>
  <c r="BW38" i="1"/>
  <c r="BW469" i="1"/>
  <c r="BW77" i="1"/>
  <c r="EZ594" i="1"/>
  <c r="EZ213" i="1"/>
  <c r="BW663" i="1"/>
  <c r="EZ595" i="1"/>
  <c r="EZ696" i="1"/>
  <c r="BW521" i="1"/>
  <c r="EZ494" i="1"/>
  <c r="EZ302" i="1"/>
  <c r="BW246" i="1"/>
  <c r="KK629" i="1"/>
  <c r="KG629" i="1"/>
  <c r="KJ629" i="1"/>
  <c r="KF629" i="1"/>
  <c r="KI629" i="1"/>
  <c r="KE629" i="1"/>
  <c r="KL629" i="1"/>
  <c r="KH629" i="1"/>
  <c r="KK462" i="1"/>
  <c r="KG462" i="1"/>
  <c r="KJ462" i="1"/>
  <c r="KF462" i="1"/>
  <c r="KI462" i="1"/>
  <c r="KE462" i="1"/>
  <c r="KL462" i="1"/>
  <c r="KH462" i="1"/>
  <c r="KI90" i="1"/>
  <c r="KE90" i="1"/>
  <c r="KL90" i="1"/>
  <c r="KH90" i="1"/>
  <c r="KK90" i="1"/>
  <c r="KG90" i="1"/>
  <c r="KJ90" i="1"/>
  <c r="KF90" i="1"/>
  <c r="KL455" i="1"/>
  <c r="KH455" i="1"/>
  <c r="KK455" i="1"/>
  <c r="KG455" i="1"/>
  <c r="KJ455" i="1"/>
  <c r="KF455" i="1"/>
  <c r="KI455" i="1"/>
  <c r="KE455" i="1"/>
  <c r="KK645" i="1"/>
  <c r="KG645" i="1"/>
  <c r="KJ645" i="1"/>
  <c r="KF645" i="1"/>
  <c r="KI645" i="1"/>
  <c r="KE645" i="1"/>
  <c r="KL645" i="1"/>
  <c r="KH645" i="1"/>
  <c r="KL32" i="1"/>
  <c r="KH32" i="1"/>
  <c r="KI32" i="1"/>
  <c r="KE32" i="1"/>
  <c r="KK32" i="1"/>
  <c r="KG32" i="1"/>
  <c r="KJ32" i="1"/>
  <c r="KF32" i="1"/>
  <c r="KL148" i="1"/>
  <c r="KH148" i="1"/>
  <c r="KK148" i="1"/>
  <c r="KG148" i="1"/>
  <c r="KJ148" i="1"/>
  <c r="KF148" i="1"/>
  <c r="KI148" i="1"/>
  <c r="KE148" i="1"/>
  <c r="KK156" i="1"/>
  <c r="KG156" i="1"/>
  <c r="KJ156" i="1"/>
  <c r="KF156" i="1"/>
  <c r="KI156" i="1"/>
  <c r="KE156" i="1"/>
  <c r="KL156" i="1"/>
  <c r="KH156" i="1"/>
  <c r="KJ233" i="1"/>
  <c r="KF233" i="1"/>
  <c r="KI233" i="1"/>
  <c r="KH233" i="1"/>
  <c r="KL233" i="1"/>
  <c r="KG233" i="1"/>
  <c r="KK233" i="1"/>
  <c r="KE233" i="1"/>
  <c r="KI207" i="1"/>
  <c r="KE207" i="1"/>
  <c r="KL207" i="1"/>
  <c r="KH207" i="1"/>
  <c r="KK207" i="1"/>
  <c r="KG207" i="1"/>
  <c r="KJ207" i="1"/>
  <c r="KF207" i="1"/>
  <c r="KK391" i="1"/>
  <c r="KG391" i="1"/>
  <c r="KJ391" i="1"/>
  <c r="KF391" i="1"/>
  <c r="KI391" i="1"/>
  <c r="KE391" i="1"/>
  <c r="KL391" i="1"/>
  <c r="KH391" i="1"/>
  <c r="FR406" i="1"/>
  <c r="KI584" i="1"/>
  <c r="KE584" i="1"/>
  <c r="KL584" i="1"/>
  <c r="KH584" i="1"/>
  <c r="KF584" i="1"/>
  <c r="BW78" i="1"/>
  <c r="KJ78" i="1"/>
  <c r="FR576" i="1"/>
  <c r="FR501" i="1"/>
  <c r="FR126" i="1"/>
  <c r="FR588" i="1"/>
  <c r="FR490" i="1"/>
  <c r="KG584" i="1"/>
  <c r="KI235" i="1"/>
  <c r="KI103" i="1"/>
  <c r="KE103" i="1"/>
  <c r="KL103" i="1"/>
  <c r="KH103" i="1"/>
  <c r="KK103" i="1"/>
  <c r="KG103" i="1"/>
  <c r="KF103" i="1"/>
  <c r="KJ646" i="1"/>
  <c r="KF646" i="1"/>
  <c r="KI646" i="1"/>
  <c r="KE646" i="1"/>
  <c r="KL646" i="1"/>
  <c r="KH646" i="1"/>
  <c r="KK646" i="1"/>
  <c r="KG646" i="1"/>
  <c r="KI88" i="1"/>
  <c r="KE88" i="1"/>
  <c r="KL88" i="1"/>
  <c r="KH88" i="1"/>
  <c r="KK88" i="1"/>
  <c r="KG88" i="1"/>
  <c r="KJ88" i="1"/>
  <c r="KF88" i="1"/>
  <c r="KL450" i="1"/>
  <c r="KH450" i="1"/>
  <c r="KK450" i="1"/>
  <c r="KG450" i="1"/>
  <c r="KJ450" i="1"/>
  <c r="KF450" i="1"/>
  <c r="KI450" i="1"/>
  <c r="KE450" i="1"/>
  <c r="KJ621" i="1"/>
  <c r="KF621" i="1"/>
  <c r="KI621" i="1"/>
  <c r="KE621" i="1"/>
  <c r="KL621" i="1"/>
  <c r="KH621" i="1"/>
  <c r="KK621" i="1"/>
  <c r="KG621" i="1"/>
  <c r="FR428" i="1"/>
  <c r="BW584" i="1"/>
  <c r="KJ584" i="1"/>
  <c r="KI78" i="1"/>
  <c r="KE78" i="1"/>
  <c r="KL78" i="1"/>
  <c r="KH78" i="1"/>
  <c r="KF78" i="1"/>
  <c r="KJ103" i="1"/>
  <c r="KL268" i="1"/>
  <c r="KH268" i="1"/>
  <c r="KE268" i="1"/>
  <c r="KJ268" i="1"/>
  <c r="KK584" i="1"/>
  <c r="KL235" i="1"/>
  <c r="KH235" i="1"/>
  <c r="KK235" i="1"/>
  <c r="KG235" i="1"/>
  <c r="KE235" i="1"/>
  <c r="KG78" i="1"/>
  <c r="KL293" i="1"/>
  <c r="KH293" i="1"/>
  <c r="KK293" i="1"/>
  <c r="KG293" i="1"/>
  <c r="KJ293" i="1"/>
  <c r="KF293" i="1"/>
  <c r="KE293" i="1"/>
  <c r="KL437" i="1"/>
  <c r="KH437" i="1"/>
  <c r="KK437" i="1"/>
  <c r="KG437" i="1"/>
  <c r="KJ437" i="1"/>
  <c r="KF437" i="1"/>
  <c r="KI437" i="1"/>
  <c r="KE437" i="1"/>
  <c r="KJ239" i="1"/>
  <c r="KF239" i="1"/>
  <c r="KI239" i="1"/>
  <c r="KE239" i="1"/>
  <c r="KL239" i="1"/>
  <c r="KH239" i="1"/>
  <c r="KK239" i="1"/>
  <c r="KG239" i="1"/>
  <c r="KI379" i="1"/>
  <c r="KE379" i="1"/>
  <c r="KL379" i="1"/>
  <c r="KH379" i="1"/>
  <c r="KK379" i="1"/>
  <c r="KG379" i="1"/>
  <c r="KJ379" i="1"/>
  <c r="KF379" i="1"/>
  <c r="KL269" i="1"/>
  <c r="KH269" i="1"/>
  <c r="KK269" i="1"/>
  <c r="KG269" i="1"/>
  <c r="KJ269" i="1"/>
  <c r="KF269" i="1"/>
  <c r="KI269" i="1"/>
  <c r="KE269" i="1"/>
  <c r="KJ226" i="1"/>
  <c r="KF226" i="1"/>
  <c r="KI226" i="1"/>
  <c r="KE226" i="1"/>
  <c r="KL226" i="1"/>
  <c r="KH226" i="1"/>
  <c r="KK226" i="1"/>
  <c r="KG226" i="1"/>
  <c r="KI620" i="1"/>
  <c r="KE620" i="1"/>
  <c r="KL620" i="1"/>
  <c r="KH620" i="1"/>
  <c r="KK620" i="1"/>
  <c r="KG620" i="1"/>
  <c r="KJ620" i="1"/>
  <c r="KF620" i="1"/>
  <c r="KJ206" i="1"/>
  <c r="KF206" i="1"/>
  <c r="KK206" i="1"/>
  <c r="KE206" i="1"/>
  <c r="KI206" i="1"/>
  <c r="KH206" i="1"/>
  <c r="KL206" i="1"/>
  <c r="KG206" i="1"/>
  <c r="EZ437" i="1"/>
  <c r="FR36" i="1"/>
  <c r="FR446" i="1"/>
  <c r="EZ269" i="1"/>
  <c r="FR225" i="1"/>
  <c r="EZ450" i="1"/>
  <c r="FR542" i="1"/>
  <c r="KL33" i="1"/>
  <c r="KH33" i="1"/>
  <c r="KE33" i="1"/>
  <c r="KJ33" i="1"/>
  <c r="FR456" i="1"/>
  <c r="KG292" i="1"/>
  <c r="KI469" i="1"/>
  <c r="KE469" i="1"/>
  <c r="KL469" i="1"/>
  <c r="KH469" i="1"/>
  <c r="KK469" i="1"/>
  <c r="KJ469" i="1"/>
  <c r="KG469" i="1"/>
  <c r="KF469" i="1"/>
  <c r="KI495" i="1"/>
  <c r="KE495" i="1"/>
  <c r="KL495" i="1"/>
  <c r="KH495" i="1"/>
  <c r="KK495" i="1"/>
  <c r="KJ495" i="1"/>
  <c r="KG495" i="1"/>
  <c r="KF495" i="1"/>
  <c r="FR355" i="1"/>
  <c r="KF33" i="1"/>
  <c r="KK33" i="1"/>
  <c r="KI292" i="1"/>
  <c r="KL6" i="1"/>
  <c r="KH6" i="1"/>
  <c r="KE6" i="1"/>
  <c r="KJ6" i="1"/>
  <c r="KG33" i="1"/>
  <c r="BW475" i="1"/>
  <c r="BW267" i="1"/>
  <c r="BW352" i="1"/>
  <c r="KJ136" i="1"/>
  <c r="KF136" i="1"/>
  <c r="KI136" i="1"/>
  <c r="KE136" i="1"/>
  <c r="KL136" i="1"/>
  <c r="KH136" i="1"/>
  <c r="KG136" i="1"/>
  <c r="KK709" i="1"/>
  <c r="KG709" i="1"/>
  <c r="KJ709" i="1"/>
  <c r="KF709" i="1"/>
  <c r="KL709" i="1"/>
  <c r="KI709" i="1"/>
  <c r="KH709" i="1"/>
  <c r="KE709" i="1"/>
  <c r="KJ292" i="1"/>
  <c r="KF292" i="1"/>
  <c r="KL292" i="1"/>
  <c r="KH292" i="1"/>
  <c r="KE292" i="1"/>
  <c r="FR352" i="1"/>
  <c r="KL129" i="1"/>
  <c r="KH129" i="1"/>
  <c r="KK129" i="1"/>
  <c r="KG129" i="1"/>
  <c r="KJ129" i="1"/>
  <c r="KI129" i="1"/>
  <c r="KF129" i="1"/>
  <c r="KE129" i="1"/>
  <c r="EZ42" i="1"/>
  <c r="FR42" i="1"/>
  <c r="KJ107" i="1"/>
  <c r="KL213" i="1"/>
  <c r="KH213" i="1"/>
  <c r="KK213" i="1"/>
  <c r="KG213" i="1"/>
  <c r="KJ213" i="1"/>
  <c r="KF213" i="1"/>
  <c r="KE213" i="1"/>
  <c r="KL168" i="1"/>
  <c r="KH168" i="1"/>
  <c r="KI168" i="1"/>
  <c r="KG168" i="1"/>
  <c r="KK168" i="1"/>
  <c r="KF168" i="1"/>
  <c r="KE168" i="1"/>
  <c r="KI213" i="1"/>
  <c r="KJ595" i="1"/>
  <c r="KF595" i="1"/>
  <c r="KK595" i="1"/>
  <c r="KE595" i="1"/>
  <c r="KI595" i="1"/>
  <c r="KH595" i="1"/>
  <c r="KG595" i="1"/>
  <c r="KJ168" i="1"/>
  <c r="KL302" i="1"/>
  <c r="KH302" i="1"/>
  <c r="KK302" i="1"/>
  <c r="KG302" i="1"/>
  <c r="KJ302" i="1"/>
  <c r="KF302" i="1"/>
  <c r="KI302" i="1"/>
  <c r="KE302" i="1"/>
  <c r="FR609" i="1"/>
  <c r="FR125" i="1"/>
  <c r="FR38" i="1"/>
  <c r="BW42" i="1"/>
  <c r="KI77" i="1"/>
  <c r="KE77" i="1"/>
  <c r="KL77" i="1"/>
  <c r="KH77" i="1"/>
  <c r="KF77" i="1"/>
  <c r="KL107" i="1"/>
  <c r="KH107" i="1"/>
  <c r="KK107" i="1"/>
  <c r="KG107" i="1"/>
  <c r="KE107" i="1"/>
  <c r="BW495" i="1"/>
  <c r="BW438" i="1"/>
  <c r="KI594" i="1"/>
  <c r="KE594" i="1"/>
  <c r="KL594" i="1"/>
  <c r="KH594" i="1"/>
  <c r="KK594" i="1"/>
  <c r="KG594" i="1"/>
  <c r="KF594" i="1"/>
  <c r="EZ95" i="1"/>
  <c r="FR95" i="1"/>
  <c r="KI521" i="1"/>
  <c r="KE521" i="1"/>
  <c r="KL521" i="1"/>
  <c r="KH521" i="1"/>
  <c r="KK521" i="1"/>
  <c r="KG521" i="1"/>
  <c r="KJ521" i="1"/>
  <c r="KF521" i="1"/>
  <c r="KG77" i="1"/>
  <c r="KF107" i="1"/>
  <c r="FR438" i="1"/>
  <c r="KJ594" i="1"/>
  <c r="KJ186" i="1"/>
  <c r="KF186" i="1"/>
  <c r="KI186" i="1"/>
  <c r="KE186" i="1"/>
  <c r="KL186" i="1"/>
  <c r="KH186" i="1"/>
  <c r="KK186" i="1"/>
  <c r="KG186" i="1"/>
  <c r="FR209" i="1"/>
  <c r="KL702" i="1"/>
  <c r="KH702" i="1"/>
  <c r="KK702" i="1"/>
  <c r="KG702" i="1"/>
  <c r="KJ702" i="1"/>
  <c r="KF702" i="1"/>
  <c r="KE702" i="1"/>
  <c r="BW61" i="1"/>
  <c r="KL29" i="1"/>
  <c r="KH29" i="1"/>
  <c r="KK29" i="1"/>
  <c r="KG29" i="1"/>
  <c r="KJ29" i="1"/>
  <c r="KF29" i="1"/>
  <c r="KE29" i="1"/>
  <c r="KI246" i="1"/>
  <c r="KE246" i="1"/>
  <c r="KL246" i="1"/>
  <c r="KH246" i="1"/>
  <c r="KK246" i="1"/>
  <c r="KG246" i="1"/>
  <c r="KF246" i="1"/>
  <c r="BW95" i="1"/>
  <c r="KL164" i="1"/>
  <c r="KH164" i="1"/>
  <c r="KK164" i="1"/>
  <c r="KG164" i="1"/>
  <c r="KJ164" i="1"/>
  <c r="KF164" i="1"/>
  <c r="KE164" i="1"/>
  <c r="KJ652" i="1"/>
  <c r="KF652" i="1"/>
  <c r="KI652" i="1"/>
  <c r="KE652" i="1"/>
  <c r="KL652" i="1"/>
  <c r="KH652" i="1"/>
  <c r="KG652" i="1"/>
  <c r="KI494" i="1"/>
  <c r="KE494" i="1"/>
  <c r="KL494" i="1"/>
  <c r="KH494" i="1"/>
  <c r="KK494" i="1"/>
  <c r="KG494" i="1"/>
  <c r="KF494" i="1"/>
  <c r="KJ246" i="1"/>
  <c r="KL596" i="1"/>
  <c r="KH596" i="1"/>
  <c r="KK596" i="1"/>
  <c r="KG596" i="1"/>
  <c r="KJ596" i="1"/>
  <c r="KF596" i="1"/>
  <c r="KE596" i="1"/>
  <c r="KJ648" i="1"/>
  <c r="KF648" i="1"/>
  <c r="KI648" i="1"/>
  <c r="KE648" i="1"/>
  <c r="KL648" i="1"/>
  <c r="KH648" i="1"/>
  <c r="KG648" i="1"/>
  <c r="KI696" i="1"/>
  <c r="KE696" i="1"/>
  <c r="KL696" i="1"/>
  <c r="KH696" i="1"/>
  <c r="KK696" i="1"/>
  <c r="KG696" i="1"/>
  <c r="KF696" i="1"/>
  <c r="KI164" i="1"/>
  <c r="KJ61" i="1"/>
  <c r="KF61" i="1"/>
  <c r="KI61" i="1"/>
  <c r="KE61" i="1"/>
  <c r="KL61" i="1"/>
  <c r="KH61" i="1"/>
  <c r="KG61" i="1"/>
  <c r="KI215" i="1"/>
  <c r="KE215" i="1"/>
  <c r="KL215" i="1"/>
  <c r="KH215" i="1"/>
  <c r="KK215" i="1"/>
  <c r="KG215" i="1"/>
  <c r="KF215" i="1"/>
  <c r="KK652" i="1"/>
  <c r="KJ494" i="1"/>
  <c r="KI596" i="1"/>
  <c r="FQ580" i="1"/>
  <c r="FO580" i="1"/>
  <c r="EY580" i="1"/>
  <c r="EZ580" i="1" s="1"/>
  <c r="ES580" i="1"/>
  <c r="EE580" i="1"/>
  <c r="CL580" i="1"/>
  <c r="CC580" i="1"/>
  <c r="CA580" i="1"/>
  <c r="BY580" i="1"/>
  <c r="BV580" i="1"/>
  <c r="BS580" i="1"/>
  <c r="BN580" i="1"/>
  <c r="BK580" i="1"/>
  <c r="BL580" i="1" s="1"/>
  <c r="AY580" i="1"/>
  <c r="AU580" i="1"/>
  <c r="AT580" i="1"/>
  <c r="AS580" i="1"/>
  <c r="AR580" i="1"/>
  <c r="B580" i="1"/>
  <c r="FQ402" i="1"/>
  <c r="FO402" i="1"/>
  <c r="EY402" i="1"/>
  <c r="ES402" i="1"/>
  <c r="EE402" i="1"/>
  <c r="CL402" i="1"/>
  <c r="CC402" i="1"/>
  <c r="CA402" i="1"/>
  <c r="BY402" i="1"/>
  <c r="BV402" i="1"/>
  <c r="BS402" i="1"/>
  <c r="BN402" i="1"/>
  <c r="BK402" i="1"/>
  <c r="BL402" i="1" s="1"/>
  <c r="AY402" i="1"/>
  <c r="AU402" i="1"/>
  <c r="AT402" i="1"/>
  <c r="AS402" i="1"/>
  <c r="AR402" i="1"/>
  <c r="B402" i="1"/>
  <c r="FQ375" i="1"/>
  <c r="FO375" i="1"/>
  <c r="EY375" i="1"/>
  <c r="EZ375" i="1" s="1"/>
  <c r="ES375" i="1"/>
  <c r="EE375" i="1"/>
  <c r="CL375" i="1"/>
  <c r="CC375" i="1"/>
  <c r="CA375" i="1"/>
  <c r="BY375" i="1"/>
  <c r="BV375" i="1"/>
  <c r="BS375" i="1"/>
  <c r="BN375" i="1"/>
  <c r="BK375" i="1"/>
  <c r="BL375" i="1" s="1"/>
  <c r="AY375" i="1"/>
  <c r="AU375" i="1"/>
  <c r="AT375" i="1"/>
  <c r="AS375" i="1"/>
  <c r="AR375" i="1"/>
  <c r="B375" i="1"/>
  <c r="FQ572" i="1"/>
  <c r="FO572" i="1"/>
  <c r="EY572" i="1"/>
  <c r="ES572" i="1"/>
  <c r="EE572" i="1"/>
  <c r="CL572" i="1"/>
  <c r="CC572" i="1"/>
  <c r="CA572" i="1"/>
  <c r="BY572" i="1"/>
  <c r="BV572" i="1"/>
  <c r="BS572" i="1"/>
  <c r="BN572" i="1"/>
  <c r="BK572" i="1"/>
  <c r="BL572" i="1" s="1"/>
  <c r="AY572" i="1"/>
  <c r="AU572" i="1"/>
  <c r="AT572" i="1"/>
  <c r="AS572" i="1"/>
  <c r="AR572" i="1"/>
  <c r="B572" i="1"/>
  <c r="FQ232" i="1"/>
  <c r="FO232" i="1"/>
  <c r="EY232" i="1"/>
  <c r="FR232" i="1" s="1"/>
  <c r="ES232" i="1"/>
  <c r="EE232" i="1"/>
  <c r="CL232" i="1"/>
  <c r="CC232" i="1"/>
  <c r="CA232" i="1"/>
  <c r="BY232" i="1"/>
  <c r="BV232" i="1"/>
  <c r="BS232" i="1"/>
  <c r="BN232" i="1"/>
  <c r="BK232" i="1"/>
  <c r="BL232" i="1" s="1"/>
  <c r="AY232" i="1"/>
  <c r="AU232" i="1"/>
  <c r="AT232" i="1"/>
  <c r="AS232" i="1"/>
  <c r="AR232" i="1"/>
  <c r="B232" i="1"/>
  <c r="FQ231" i="1"/>
  <c r="FO231" i="1"/>
  <c r="EY231" i="1"/>
  <c r="EZ231" i="1" s="1"/>
  <c r="ES231" i="1"/>
  <c r="EE231" i="1"/>
  <c r="CL231" i="1"/>
  <c r="CC231" i="1"/>
  <c r="CA231" i="1"/>
  <c r="BY231" i="1"/>
  <c r="BV231" i="1"/>
  <c r="BS231" i="1"/>
  <c r="BN231" i="1"/>
  <c r="BK231" i="1"/>
  <c r="BL231" i="1" s="1"/>
  <c r="AY231" i="1"/>
  <c r="AU231" i="1"/>
  <c r="AT231" i="1"/>
  <c r="AS231" i="1"/>
  <c r="AR231" i="1"/>
  <c r="B231" i="1"/>
  <c r="FQ21" i="1"/>
  <c r="FO21" i="1"/>
  <c r="EY21" i="1"/>
  <c r="FR21" i="1" s="1"/>
  <c r="ES21" i="1"/>
  <c r="EE21" i="1"/>
  <c r="CL21" i="1"/>
  <c r="CC21" i="1"/>
  <c r="CA21" i="1"/>
  <c r="BY21" i="1"/>
  <c r="BV21" i="1"/>
  <c r="BS21" i="1"/>
  <c r="BN21" i="1"/>
  <c r="BK21" i="1"/>
  <c r="BL21" i="1" s="1"/>
  <c r="AY21" i="1"/>
  <c r="AU21" i="1"/>
  <c r="AT21" i="1"/>
  <c r="AS21" i="1"/>
  <c r="AR21" i="1"/>
  <c r="B21" i="1"/>
  <c r="FQ4" i="1"/>
  <c r="FO4" i="1"/>
  <c r="EY4" i="1"/>
  <c r="EZ4" i="1" s="1"/>
  <c r="ES4" i="1"/>
  <c r="EE4" i="1"/>
  <c r="CL4" i="1"/>
  <c r="CC4" i="1"/>
  <c r="CA4" i="1"/>
  <c r="BY4" i="1"/>
  <c r="BV4" i="1"/>
  <c r="BS4" i="1"/>
  <c r="BN4" i="1"/>
  <c r="BK4" i="1"/>
  <c r="BL4" i="1" s="1"/>
  <c r="AY4" i="1"/>
  <c r="AU4" i="1"/>
  <c r="AT4" i="1"/>
  <c r="AS4" i="1"/>
  <c r="AR4" i="1"/>
  <c r="B4" i="1"/>
  <c r="FQ436" i="1"/>
  <c r="FO436" i="1"/>
  <c r="EY436" i="1"/>
  <c r="EZ436" i="1" s="1"/>
  <c r="ES436" i="1"/>
  <c r="EE436" i="1"/>
  <c r="CL436" i="1"/>
  <c r="CC436" i="1"/>
  <c r="CA436" i="1"/>
  <c r="BY436" i="1"/>
  <c r="BV436" i="1"/>
  <c r="BS436" i="1"/>
  <c r="BN436" i="1"/>
  <c r="BK436" i="1"/>
  <c r="BL436" i="1" s="1"/>
  <c r="AY436" i="1"/>
  <c r="AW436" i="1" s="1"/>
  <c r="AV436" i="1" s="1"/>
  <c r="AU436" i="1"/>
  <c r="AT436" i="1"/>
  <c r="AS436" i="1"/>
  <c r="AR436" i="1"/>
  <c r="B436" i="1"/>
  <c r="FQ627" i="1"/>
  <c r="FO627" i="1"/>
  <c r="EY627" i="1"/>
  <c r="FR627" i="1" s="1"/>
  <c r="ES627" i="1"/>
  <c r="EE627" i="1"/>
  <c r="CL627" i="1"/>
  <c r="CC627" i="1"/>
  <c r="CA627" i="1"/>
  <c r="BY627" i="1"/>
  <c r="BV627" i="1"/>
  <c r="BS627" i="1"/>
  <c r="BN627" i="1"/>
  <c r="BK627" i="1"/>
  <c r="BL627" i="1" s="1"/>
  <c r="AY627" i="1"/>
  <c r="AW627" i="1" s="1"/>
  <c r="AV627" i="1" s="1"/>
  <c r="AU627" i="1"/>
  <c r="AT627" i="1"/>
  <c r="AS627" i="1"/>
  <c r="AR627" i="1"/>
  <c r="B627" i="1"/>
  <c r="FQ25" i="1"/>
  <c r="FO25" i="1"/>
  <c r="EY25" i="1"/>
  <c r="EZ25" i="1" s="1"/>
  <c r="ES25" i="1"/>
  <c r="EE25" i="1"/>
  <c r="CL25" i="1"/>
  <c r="CC25" i="1"/>
  <c r="CA25" i="1"/>
  <c r="BY25" i="1"/>
  <c r="BV25" i="1"/>
  <c r="BS25" i="1"/>
  <c r="BN25" i="1"/>
  <c r="BK25" i="1"/>
  <c r="BL25" i="1" s="1"/>
  <c r="AY25" i="1"/>
  <c r="AW25" i="1" s="1"/>
  <c r="AV25" i="1" s="1"/>
  <c r="AU25" i="1"/>
  <c r="AT25" i="1"/>
  <c r="AS25" i="1"/>
  <c r="AR25" i="1"/>
  <c r="B25" i="1"/>
  <c r="FQ334" i="1"/>
  <c r="FO334" i="1"/>
  <c r="EY334" i="1"/>
  <c r="FR334" i="1" s="1"/>
  <c r="ES334" i="1"/>
  <c r="EE334" i="1"/>
  <c r="CL334" i="1"/>
  <c r="CC334" i="1"/>
  <c r="CA334" i="1"/>
  <c r="BY334" i="1"/>
  <c r="BV334" i="1"/>
  <c r="BS334" i="1"/>
  <c r="BN334" i="1"/>
  <c r="BK334" i="1"/>
  <c r="BL334" i="1" s="1"/>
  <c r="AY334" i="1"/>
  <c r="AW334" i="1" s="1"/>
  <c r="AV334" i="1" s="1"/>
  <c r="AU334" i="1"/>
  <c r="AT334" i="1"/>
  <c r="AS334" i="1"/>
  <c r="AR334" i="1"/>
  <c r="B334" i="1"/>
  <c r="FQ380" i="1"/>
  <c r="FO380" i="1"/>
  <c r="EY380" i="1"/>
  <c r="EZ380" i="1" s="1"/>
  <c r="ES380" i="1"/>
  <c r="EE380" i="1"/>
  <c r="CL380" i="1"/>
  <c r="CC380" i="1"/>
  <c r="CA380" i="1"/>
  <c r="BY380" i="1"/>
  <c r="BV380" i="1"/>
  <c r="BS380" i="1"/>
  <c r="BN380" i="1"/>
  <c r="BK380" i="1"/>
  <c r="BL380" i="1" s="1"/>
  <c r="AY380" i="1"/>
  <c r="AW380" i="1" s="1"/>
  <c r="AV380" i="1" s="1"/>
  <c r="AU380" i="1"/>
  <c r="AT380" i="1"/>
  <c r="AS380" i="1"/>
  <c r="AR380" i="1"/>
  <c r="B380" i="1"/>
  <c r="FQ354" i="1"/>
  <c r="FO354" i="1"/>
  <c r="EY354" i="1"/>
  <c r="EZ354" i="1" s="1"/>
  <c r="ES354" i="1"/>
  <c r="EE354" i="1"/>
  <c r="CL354" i="1"/>
  <c r="CC354" i="1"/>
  <c r="CA354" i="1"/>
  <c r="BY354" i="1"/>
  <c r="BV354" i="1"/>
  <c r="BS354" i="1"/>
  <c r="BN354" i="1"/>
  <c r="BK354" i="1"/>
  <c r="BL354" i="1" s="1"/>
  <c r="AY354" i="1"/>
  <c r="AW354" i="1" s="1"/>
  <c r="AV354" i="1" s="1"/>
  <c r="AU354" i="1"/>
  <c r="AT354" i="1"/>
  <c r="AS354" i="1"/>
  <c r="AR354" i="1"/>
  <c r="B354" i="1"/>
  <c r="FQ409" i="1"/>
  <c r="FO409" i="1"/>
  <c r="EY409" i="1"/>
  <c r="FR409" i="1" s="1"/>
  <c r="ES409" i="1"/>
  <c r="EE409" i="1"/>
  <c r="CL409" i="1"/>
  <c r="CC409" i="1"/>
  <c r="CA409" i="1"/>
  <c r="BY409" i="1"/>
  <c r="BV409" i="1"/>
  <c r="BS409" i="1"/>
  <c r="BN409" i="1"/>
  <c r="BK409" i="1"/>
  <c r="BL409" i="1" s="1"/>
  <c r="AY409" i="1"/>
  <c r="AW409" i="1" s="1"/>
  <c r="AV409" i="1" s="1"/>
  <c r="AU409" i="1"/>
  <c r="AT409" i="1"/>
  <c r="AS409" i="1"/>
  <c r="AR409" i="1"/>
  <c r="B409" i="1"/>
  <c r="FQ400" i="1"/>
  <c r="FO400" i="1"/>
  <c r="EY400" i="1"/>
  <c r="ES400" i="1"/>
  <c r="EE400" i="1"/>
  <c r="CL400" i="1"/>
  <c r="CC400" i="1"/>
  <c r="CA400" i="1"/>
  <c r="BY400" i="1"/>
  <c r="BV400" i="1"/>
  <c r="BS400" i="1"/>
  <c r="BN400" i="1"/>
  <c r="BK400" i="1"/>
  <c r="BL400" i="1" s="1"/>
  <c r="AY400" i="1"/>
  <c r="AW400" i="1" s="1"/>
  <c r="AV400" i="1" s="1"/>
  <c r="AU400" i="1"/>
  <c r="AT400" i="1"/>
  <c r="AS400" i="1"/>
  <c r="AR400" i="1"/>
  <c r="B400" i="1"/>
  <c r="FQ250" i="1"/>
  <c r="FO250" i="1"/>
  <c r="EY250" i="1"/>
  <c r="EZ250" i="1" s="1"/>
  <c r="ES250" i="1"/>
  <c r="EE250" i="1"/>
  <c r="CL250" i="1"/>
  <c r="CC250" i="1"/>
  <c r="CA250" i="1"/>
  <c r="BY250" i="1"/>
  <c r="BV250" i="1"/>
  <c r="BS250" i="1"/>
  <c r="BN250" i="1"/>
  <c r="BK250" i="1"/>
  <c r="BL250" i="1" s="1"/>
  <c r="AY250" i="1"/>
  <c r="AW250" i="1" s="1"/>
  <c r="AV250" i="1" s="1"/>
  <c r="AU250" i="1"/>
  <c r="AT250" i="1"/>
  <c r="AS250" i="1"/>
  <c r="AR250" i="1"/>
  <c r="B250" i="1"/>
  <c r="FQ474" i="1"/>
  <c r="FO474" i="1"/>
  <c r="EY474" i="1"/>
  <c r="FR474" i="1" s="1"/>
  <c r="ES474" i="1"/>
  <c r="EE474" i="1"/>
  <c r="CL474" i="1"/>
  <c r="CC474" i="1"/>
  <c r="CA474" i="1"/>
  <c r="BY474" i="1"/>
  <c r="BV474" i="1"/>
  <c r="BS474" i="1"/>
  <c r="BN474" i="1"/>
  <c r="BK474" i="1"/>
  <c r="BL474" i="1" s="1"/>
  <c r="AY474" i="1"/>
  <c r="AW474" i="1" s="1"/>
  <c r="AV474" i="1" s="1"/>
  <c r="AU474" i="1"/>
  <c r="AT474" i="1"/>
  <c r="AS474" i="1"/>
  <c r="AR474" i="1"/>
  <c r="B474" i="1"/>
  <c r="FQ405" i="1"/>
  <c r="FO405" i="1"/>
  <c r="EY405" i="1"/>
  <c r="EZ405" i="1" s="1"/>
  <c r="ES405" i="1"/>
  <c r="EE405" i="1"/>
  <c r="CL405" i="1"/>
  <c r="CC405" i="1"/>
  <c r="CA405" i="1"/>
  <c r="BY405" i="1"/>
  <c r="BV405" i="1"/>
  <c r="BS405" i="1"/>
  <c r="BN405" i="1"/>
  <c r="BK405" i="1"/>
  <c r="BL405" i="1" s="1"/>
  <c r="AY405" i="1"/>
  <c r="AW405" i="1" s="1"/>
  <c r="AV405" i="1" s="1"/>
  <c r="AU405" i="1"/>
  <c r="AT405" i="1"/>
  <c r="AS405" i="1"/>
  <c r="AR405" i="1"/>
  <c r="B405" i="1"/>
  <c r="FQ259" i="1"/>
  <c r="FO259" i="1"/>
  <c r="EY259" i="1"/>
  <c r="EZ259" i="1" s="1"/>
  <c r="ES259" i="1"/>
  <c r="EE259" i="1"/>
  <c r="CL259" i="1"/>
  <c r="CC259" i="1"/>
  <c r="CA259" i="1"/>
  <c r="BY259" i="1"/>
  <c r="BV259" i="1"/>
  <c r="BS259" i="1"/>
  <c r="BN259" i="1"/>
  <c r="BK259" i="1"/>
  <c r="BL259" i="1" s="1"/>
  <c r="AY259" i="1"/>
  <c r="AW259" i="1" s="1"/>
  <c r="AV259" i="1" s="1"/>
  <c r="AU259" i="1"/>
  <c r="AT259" i="1"/>
  <c r="AS259" i="1"/>
  <c r="AR259" i="1"/>
  <c r="B259" i="1"/>
  <c r="FQ417" i="1"/>
  <c r="FO417" i="1"/>
  <c r="EY417" i="1"/>
  <c r="EZ417" i="1" s="1"/>
  <c r="ES417" i="1"/>
  <c r="EE417" i="1"/>
  <c r="CL417" i="1"/>
  <c r="CC417" i="1"/>
  <c r="CA417" i="1"/>
  <c r="BY417" i="1"/>
  <c r="BV417" i="1"/>
  <c r="BS417" i="1"/>
  <c r="BN417" i="1"/>
  <c r="BK417" i="1"/>
  <c r="BL417" i="1" s="1"/>
  <c r="AY417" i="1"/>
  <c r="AW417" i="1" s="1"/>
  <c r="AV417" i="1" s="1"/>
  <c r="AU417" i="1"/>
  <c r="AT417" i="1"/>
  <c r="AS417" i="1"/>
  <c r="AR417" i="1"/>
  <c r="B417" i="1"/>
  <c r="FQ35" i="1"/>
  <c r="FO35" i="1"/>
  <c r="EY35" i="1"/>
  <c r="EZ35" i="1" s="1"/>
  <c r="ES35" i="1"/>
  <c r="EE35" i="1"/>
  <c r="CL35" i="1"/>
  <c r="CC35" i="1"/>
  <c r="CA35" i="1"/>
  <c r="BY35" i="1"/>
  <c r="BV35" i="1"/>
  <c r="BS35" i="1"/>
  <c r="BN35" i="1"/>
  <c r="BK35" i="1"/>
  <c r="BL35" i="1" s="1"/>
  <c r="AY35" i="1"/>
  <c r="AW35" i="1" s="1"/>
  <c r="AV35" i="1" s="1"/>
  <c r="AU35" i="1"/>
  <c r="AT35" i="1"/>
  <c r="AS35" i="1"/>
  <c r="AR35" i="1"/>
  <c r="B35" i="1"/>
  <c r="FQ473" i="1"/>
  <c r="FO473" i="1"/>
  <c r="EY473" i="1"/>
  <c r="EZ473" i="1" s="1"/>
  <c r="ES473" i="1"/>
  <c r="EE473" i="1"/>
  <c r="CL473" i="1"/>
  <c r="CC473" i="1"/>
  <c r="CA473" i="1"/>
  <c r="BY473" i="1"/>
  <c r="BV473" i="1"/>
  <c r="BS473" i="1"/>
  <c r="BN473" i="1"/>
  <c r="BK473" i="1"/>
  <c r="BL473" i="1" s="1"/>
  <c r="AY473" i="1"/>
  <c r="AW473" i="1" s="1"/>
  <c r="AV473" i="1" s="1"/>
  <c r="AU473" i="1"/>
  <c r="AT473" i="1"/>
  <c r="AS473" i="1"/>
  <c r="AR473" i="1"/>
  <c r="B473" i="1"/>
  <c r="FQ605" i="1"/>
  <c r="FO605" i="1"/>
  <c r="EY605" i="1"/>
  <c r="EZ605" i="1" s="1"/>
  <c r="ES605" i="1"/>
  <c r="EE605" i="1"/>
  <c r="CL605" i="1"/>
  <c r="CC605" i="1"/>
  <c r="CA605" i="1"/>
  <c r="BY605" i="1"/>
  <c r="BV605" i="1"/>
  <c r="BS605" i="1"/>
  <c r="BN605" i="1"/>
  <c r="BK605" i="1"/>
  <c r="BL605" i="1" s="1"/>
  <c r="AY605" i="1"/>
  <c r="AW605" i="1" s="1"/>
  <c r="AV605" i="1" s="1"/>
  <c r="AU605" i="1"/>
  <c r="AT605" i="1"/>
  <c r="AS605" i="1"/>
  <c r="AR605" i="1"/>
  <c r="B605" i="1"/>
  <c r="FQ503" i="1"/>
  <c r="FO503" i="1"/>
  <c r="EY503" i="1"/>
  <c r="EZ503" i="1" s="1"/>
  <c r="ES503" i="1"/>
  <c r="EE503" i="1"/>
  <c r="CL503" i="1"/>
  <c r="CC503" i="1"/>
  <c r="CA503" i="1"/>
  <c r="BY503" i="1"/>
  <c r="BV503" i="1"/>
  <c r="BS503" i="1"/>
  <c r="BN503" i="1"/>
  <c r="BK503" i="1"/>
  <c r="BL503" i="1" s="1"/>
  <c r="AY503" i="1"/>
  <c r="AW503" i="1" s="1"/>
  <c r="AV503" i="1" s="1"/>
  <c r="AU503" i="1"/>
  <c r="AT503" i="1"/>
  <c r="AS503" i="1"/>
  <c r="AR503" i="1"/>
  <c r="B503" i="1"/>
  <c r="FQ66" i="1"/>
  <c r="FO66" i="1"/>
  <c r="EY66" i="1"/>
  <c r="EZ66" i="1" s="1"/>
  <c r="ES66" i="1"/>
  <c r="EE66" i="1"/>
  <c r="CL66" i="1"/>
  <c r="CC66" i="1"/>
  <c r="CA66" i="1"/>
  <c r="BY66" i="1"/>
  <c r="BV66" i="1"/>
  <c r="BS66" i="1"/>
  <c r="BN66" i="1"/>
  <c r="BK66" i="1"/>
  <c r="BL66" i="1" s="1"/>
  <c r="AY66" i="1"/>
  <c r="AW66" i="1" s="1"/>
  <c r="AV66" i="1" s="1"/>
  <c r="AU66" i="1"/>
  <c r="AT66" i="1"/>
  <c r="AS66" i="1"/>
  <c r="AR66" i="1"/>
  <c r="B66" i="1"/>
  <c r="FQ369" i="1"/>
  <c r="FO369" i="1"/>
  <c r="EY369" i="1"/>
  <c r="EZ369" i="1" s="1"/>
  <c r="ES369" i="1"/>
  <c r="EE369" i="1"/>
  <c r="CL369" i="1"/>
  <c r="CC369" i="1"/>
  <c r="CA369" i="1"/>
  <c r="BY369" i="1"/>
  <c r="BV369" i="1"/>
  <c r="BS369" i="1"/>
  <c r="BN369" i="1"/>
  <c r="BK369" i="1"/>
  <c r="BL369" i="1" s="1"/>
  <c r="AY369" i="1"/>
  <c r="AW369" i="1" s="1"/>
  <c r="AV369" i="1" s="1"/>
  <c r="AU369" i="1"/>
  <c r="AT369" i="1"/>
  <c r="AS369" i="1"/>
  <c r="AR369" i="1"/>
  <c r="B369" i="1"/>
  <c r="FQ301" i="1"/>
  <c r="FO301" i="1"/>
  <c r="EY301" i="1"/>
  <c r="EZ301" i="1" s="1"/>
  <c r="ES301" i="1"/>
  <c r="EE301" i="1"/>
  <c r="CL301" i="1"/>
  <c r="CC301" i="1"/>
  <c r="CA301" i="1"/>
  <c r="BY301" i="1"/>
  <c r="BV301" i="1"/>
  <c r="BS301" i="1"/>
  <c r="BN301" i="1"/>
  <c r="BK301" i="1"/>
  <c r="BL301" i="1" s="1"/>
  <c r="AY301" i="1"/>
  <c r="AW301" i="1" s="1"/>
  <c r="AV301" i="1" s="1"/>
  <c r="AU301" i="1"/>
  <c r="AT301" i="1"/>
  <c r="AS301" i="1"/>
  <c r="AR301" i="1"/>
  <c r="B301" i="1"/>
  <c r="FQ281" i="1"/>
  <c r="FO281" i="1"/>
  <c r="EY281" i="1"/>
  <c r="EZ281" i="1" s="1"/>
  <c r="ES281" i="1"/>
  <c r="EE281" i="1"/>
  <c r="CL281" i="1"/>
  <c r="CC281" i="1"/>
  <c r="CA281" i="1"/>
  <c r="BY281" i="1"/>
  <c r="BV281" i="1"/>
  <c r="BS281" i="1"/>
  <c r="BN281" i="1"/>
  <c r="BK281" i="1"/>
  <c r="BL281" i="1" s="1"/>
  <c r="AY281" i="1"/>
  <c r="AW281" i="1" s="1"/>
  <c r="AV281" i="1" s="1"/>
  <c r="AU281" i="1"/>
  <c r="AT281" i="1"/>
  <c r="AS281" i="1"/>
  <c r="AR281" i="1"/>
  <c r="B281" i="1"/>
  <c r="FQ682" i="1"/>
  <c r="FO682" i="1"/>
  <c r="EY682" i="1"/>
  <c r="EZ682" i="1" s="1"/>
  <c r="ES682" i="1"/>
  <c r="EE682" i="1"/>
  <c r="CL682" i="1"/>
  <c r="CC682" i="1"/>
  <c r="CA682" i="1"/>
  <c r="BY682" i="1"/>
  <c r="BV682" i="1"/>
  <c r="BS682" i="1"/>
  <c r="BN682" i="1"/>
  <c r="BK682" i="1"/>
  <c r="BL682" i="1" s="1"/>
  <c r="AY682" i="1"/>
  <c r="AW682" i="1" s="1"/>
  <c r="AV682" i="1" s="1"/>
  <c r="AU682" i="1"/>
  <c r="AT682" i="1"/>
  <c r="AS682" i="1"/>
  <c r="AR682" i="1"/>
  <c r="B682" i="1"/>
  <c r="FQ520" i="1"/>
  <c r="FO520" i="1"/>
  <c r="EY520" i="1"/>
  <c r="EZ520" i="1" s="1"/>
  <c r="ES520" i="1"/>
  <c r="EE520" i="1"/>
  <c r="CL520" i="1"/>
  <c r="CC520" i="1"/>
  <c r="CA520" i="1"/>
  <c r="BY520" i="1"/>
  <c r="BV520" i="1"/>
  <c r="BS520" i="1"/>
  <c r="BN520" i="1"/>
  <c r="BK520" i="1"/>
  <c r="BL520" i="1" s="1"/>
  <c r="AY520" i="1"/>
  <c r="AW520" i="1" s="1"/>
  <c r="AV520" i="1" s="1"/>
  <c r="AU520" i="1"/>
  <c r="AT520" i="1"/>
  <c r="AS520" i="1"/>
  <c r="AR520" i="1"/>
  <c r="B520" i="1"/>
  <c r="FQ97" i="1"/>
  <c r="FO97" i="1"/>
  <c r="EY97" i="1"/>
  <c r="EZ97" i="1" s="1"/>
  <c r="ES97" i="1"/>
  <c r="EE97" i="1"/>
  <c r="CL97" i="1"/>
  <c r="CC97" i="1"/>
  <c r="CA97" i="1"/>
  <c r="BY97" i="1"/>
  <c r="BV97" i="1"/>
  <c r="BS97" i="1"/>
  <c r="BN97" i="1"/>
  <c r="BK97" i="1"/>
  <c r="BL97" i="1" s="1"/>
  <c r="AY97" i="1"/>
  <c r="AW97" i="1" s="1"/>
  <c r="AV97" i="1" s="1"/>
  <c r="AU97" i="1"/>
  <c r="AT97" i="1"/>
  <c r="AS97" i="1"/>
  <c r="AR97" i="1"/>
  <c r="B97" i="1"/>
  <c r="FQ67" i="1"/>
  <c r="FO67" i="1"/>
  <c r="EY67" i="1"/>
  <c r="EZ67" i="1" s="1"/>
  <c r="ES67" i="1"/>
  <c r="EE67" i="1"/>
  <c r="CL67" i="1"/>
  <c r="CC67" i="1"/>
  <c r="CA67" i="1"/>
  <c r="BY67" i="1"/>
  <c r="BV67" i="1"/>
  <c r="BS67" i="1"/>
  <c r="BN67" i="1"/>
  <c r="BK67" i="1"/>
  <c r="BL67" i="1" s="1"/>
  <c r="AY67" i="1"/>
  <c r="AW67" i="1" s="1"/>
  <c r="AV67" i="1" s="1"/>
  <c r="AU67" i="1"/>
  <c r="AT67" i="1"/>
  <c r="AS67" i="1"/>
  <c r="AR67" i="1"/>
  <c r="B67" i="1"/>
  <c r="FQ212" i="1"/>
  <c r="FO212" i="1"/>
  <c r="EY212" i="1"/>
  <c r="EZ212" i="1" s="1"/>
  <c r="ES212" i="1"/>
  <c r="EE212" i="1"/>
  <c r="CL212" i="1"/>
  <c r="CC212" i="1"/>
  <c r="CA212" i="1"/>
  <c r="BY212" i="1"/>
  <c r="BV212" i="1"/>
  <c r="BS212" i="1"/>
  <c r="BN212" i="1"/>
  <c r="BK212" i="1"/>
  <c r="BL212" i="1" s="1"/>
  <c r="AY212" i="1"/>
  <c r="AW212" i="1" s="1"/>
  <c r="AV212" i="1" s="1"/>
  <c r="AU212" i="1"/>
  <c r="AT212" i="1"/>
  <c r="AS212" i="1"/>
  <c r="AR212" i="1"/>
  <c r="B212" i="1"/>
  <c r="FQ453" i="1"/>
  <c r="FO453" i="1"/>
  <c r="EY453" i="1"/>
  <c r="ES453" i="1"/>
  <c r="EE453" i="1"/>
  <c r="CL453" i="1"/>
  <c r="CC453" i="1"/>
  <c r="CA453" i="1"/>
  <c r="BY453" i="1"/>
  <c r="BV453" i="1"/>
  <c r="BS453" i="1"/>
  <c r="BN453" i="1"/>
  <c r="BK453" i="1"/>
  <c r="BL453" i="1" s="1"/>
  <c r="AY453" i="1"/>
  <c r="AW453" i="1" s="1"/>
  <c r="AV453" i="1" s="1"/>
  <c r="AU453" i="1"/>
  <c r="AT453" i="1"/>
  <c r="AS453" i="1"/>
  <c r="AR453" i="1"/>
  <c r="B453" i="1"/>
  <c r="FQ167" i="1"/>
  <c r="FO167" i="1"/>
  <c r="EY167" i="1"/>
  <c r="EZ167" i="1" s="1"/>
  <c r="ES167" i="1"/>
  <c r="EE167" i="1"/>
  <c r="CL167" i="1"/>
  <c r="CC167" i="1"/>
  <c r="CA167" i="1"/>
  <c r="BY167" i="1"/>
  <c r="BV167" i="1"/>
  <c r="BS167" i="1"/>
  <c r="BN167" i="1"/>
  <c r="BK167" i="1"/>
  <c r="BL167" i="1" s="1"/>
  <c r="AY167" i="1"/>
  <c r="AW167" i="1" s="1"/>
  <c r="AV167" i="1" s="1"/>
  <c r="AU167" i="1"/>
  <c r="AT167" i="1"/>
  <c r="AS167" i="1"/>
  <c r="AR167" i="1"/>
  <c r="B167" i="1"/>
  <c r="FQ27" i="1"/>
  <c r="FO27" i="1"/>
  <c r="EY27" i="1"/>
  <c r="EZ27" i="1" s="1"/>
  <c r="ES27" i="1"/>
  <c r="EE27" i="1"/>
  <c r="CL27" i="1"/>
  <c r="CC27" i="1"/>
  <c r="CA27" i="1"/>
  <c r="BY27" i="1"/>
  <c r="BV27" i="1"/>
  <c r="BS27" i="1"/>
  <c r="BN27" i="1"/>
  <c r="BK27" i="1"/>
  <c r="BL27" i="1" s="1"/>
  <c r="AY27" i="1"/>
  <c r="AW27" i="1" s="1"/>
  <c r="AV27" i="1" s="1"/>
  <c r="AU27" i="1"/>
  <c r="AT27" i="1"/>
  <c r="AS27" i="1"/>
  <c r="AR27" i="1"/>
  <c r="B27" i="1"/>
  <c r="FQ681" i="1"/>
  <c r="FO681" i="1"/>
  <c r="EY681" i="1"/>
  <c r="FR681" i="1" s="1"/>
  <c r="ES681" i="1"/>
  <c r="EE681" i="1"/>
  <c r="CL681" i="1"/>
  <c r="CC681" i="1"/>
  <c r="CA681" i="1"/>
  <c r="BY681" i="1"/>
  <c r="BV681" i="1"/>
  <c r="BS681" i="1"/>
  <c r="BN681" i="1"/>
  <c r="BK681" i="1"/>
  <c r="BL681" i="1" s="1"/>
  <c r="AY681" i="1"/>
  <c r="AW681" i="1" s="1"/>
  <c r="AV681" i="1" s="1"/>
  <c r="AU681" i="1"/>
  <c r="AT681" i="1"/>
  <c r="AS681" i="1"/>
  <c r="AR681" i="1"/>
  <c r="B681" i="1"/>
  <c r="FQ298" i="1"/>
  <c r="FO298" i="1"/>
  <c r="EY298" i="1"/>
  <c r="EZ298" i="1" s="1"/>
  <c r="ES298" i="1"/>
  <c r="EE298" i="1"/>
  <c r="CL298" i="1"/>
  <c r="CC298" i="1"/>
  <c r="CA298" i="1"/>
  <c r="BY298" i="1"/>
  <c r="BV298" i="1"/>
  <c r="BS298" i="1"/>
  <c r="BN298" i="1"/>
  <c r="BK298" i="1"/>
  <c r="BL298" i="1" s="1"/>
  <c r="AY298" i="1"/>
  <c r="AW298" i="1" s="1"/>
  <c r="AV298" i="1" s="1"/>
  <c r="AU298" i="1"/>
  <c r="AT298" i="1"/>
  <c r="AS298" i="1"/>
  <c r="AR298" i="1"/>
  <c r="B298" i="1"/>
  <c r="FQ297" i="1"/>
  <c r="FO297" i="1"/>
  <c r="EY297" i="1"/>
  <c r="FR297" i="1" s="1"/>
  <c r="ES297" i="1"/>
  <c r="EE297" i="1"/>
  <c r="CL297" i="1"/>
  <c r="CC297" i="1"/>
  <c r="CA297" i="1"/>
  <c r="BY297" i="1"/>
  <c r="BV297" i="1"/>
  <c r="BS297" i="1"/>
  <c r="BN297" i="1"/>
  <c r="BK297" i="1"/>
  <c r="BL297" i="1" s="1"/>
  <c r="AY297" i="1"/>
  <c r="AW297" i="1" s="1"/>
  <c r="AV297" i="1" s="1"/>
  <c r="AU297" i="1"/>
  <c r="AT297" i="1"/>
  <c r="AS297" i="1"/>
  <c r="AR297" i="1"/>
  <c r="B297" i="1"/>
  <c r="FQ147" i="1"/>
  <c r="FO147" i="1"/>
  <c r="EY147" i="1"/>
  <c r="EZ147" i="1" s="1"/>
  <c r="ES147" i="1"/>
  <c r="EE147" i="1"/>
  <c r="CL147" i="1"/>
  <c r="CC147" i="1"/>
  <c r="CA147" i="1"/>
  <c r="BY147" i="1"/>
  <c r="BV147" i="1"/>
  <c r="BS147" i="1"/>
  <c r="BN147" i="1"/>
  <c r="BK147" i="1"/>
  <c r="BL147" i="1" s="1"/>
  <c r="AY147" i="1"/>
  <c r="AW147" i="1" s="1"/>
  <c r="AV147" i="1" s="1"/>
  <c r="AU147" i="1"/>
  <c r="AT147" i="1"/>
  <c r="AS147" i="1"/>
  <c r="AR147" i="1"/>
  <c r="B147" i="1"/>
  <c r="FQ487" i="1"/>
  <c r="FO487" i="1"/>
  <c r="EY487" i="1"/>
  <c r="FR487" i="1" s="1"/>
  <c r="ES487" i="1"/>
  <c r="EE487" i="1"/>
  <c r="CL487" i="1"/>
  <c r="CC487" i="1"/>
  <c r="CA487" i="1"/>
  <c r="BY487" i="1"/>
  <c r="BV487" i="1"/>
  <c r="BS487" i="1"/>
  <c r="BN487" i="1"/>
  <c r="BK487" i="1"/>
  <c r="BL487" i="1" s="1"/>
  <c r="AY487" i="1"/>
  <c r="AW487" i="1" s="1"/>
  <c r="AV487" i="1" s="1"/>
  <c r="AU487" i="1"/>
  <c r="AT487" i="1"/>
  <c r="AS487" i="1"/>
  <c r="AR487" i="1"/>
  <c r="B487" i="1"/>
  <c r="FQ539" i="1"/>
  <c r="FO539" i="1"/>
  <c r="EY539" i="1"/>
  <c r="EZ539" i="1" s="1"/>
  <c r="ES539" i="1"/>
  <c r="EE539" i="1"/>
  <c r="CL539" i="1"/>
  <c r="CC539" i="1"/>
  <c r="CA539" i="1"/>
  <c r="BY539" i="1"/>
  <c r="BV539" i="1"/>
  <c r="BS539" i="1"/>
  <c r="BN539" i="1"/>
  <c r="BK539" i="1"/>
  <c r="BL539" i="1" s="1"/>
  <c r="AY539" i="1"/>
  <c r="AW539" i="1" s="1"/>
  <c r="AV539" i="1" s="1"/>
  <c r="AU539" i="1"/>
  <c r="AT539" i="1"/>
  <c r="AS539" i="1"/>
  <c r="AR539" i="1"/>
  <c r="B539" i="1"/>
  <c r="FQ5" i="1"/>
  <c r="FO5" i="1"/>
  <c r="EY5" i="1"/>
  <c r="ES5" i="1"/>
  <c r="EE5" i="1"/>
  <c r="CL5" i="1"/>
  <c r="CC5" i="1"/>
  <c r="CA5" i="1"/>
  <c r="BY5" i="1"/>
  <c r="BV5" i="1"/>
  <c r="BS5" i="1"/>
  <c r="BN5" i="1"/>
  <c r="BK5" i="1"/>
  <c r="BL5" i="1" s="1"/>
  <c r="AY5" i="1"/>
  <c r="AW5" i="1" s="1"/>
  <c r="AV5" i="1" s="1"/>
  <c r="AU5" i="1"/>
  <c r="AT5" i="1"/>
  <c r="AS5" i="1"/>
  <c r="AR5" i="1"/>
  <c r="B5" i="1"/>
  <c r="FQ537" i="1"/>
  <c r="FO537" i="1"/>
  <c r="EY537" i="1"/>
  <c r="EZ537" i="1" s="1"/>
  <c r="ES537" i="1"/>
  <c r="EE537" i="1"/>
  <c r="CL537" i="1"/>
  <c r="CC537" i="1"/>
  <c r="CA537" i="1"/>
  <c r="BY537" i="1"/>
  <c r="BV537" i="1"/>
  <c r="BS537" i="1"/>
  <c r="BN537" i="1"/>
  <c r="BK537" i="1"/>
  <c r="BL537" i="1" s="1"/>
  <c r="AY537" i="1"/>
  <c r="AW537" i="1" s="1"/>
  <c r="AV537" i="1" s="1"/>
  <c r="AU537" i="1"/>
  <c r="AT537" i="1"/>
  <c r="AS537" i="1"/>
  <c r="AR537" i="1"/>
  <c r="B537" i="1"/>
  <c r="FQ278" i="1"/>
  <c r="FO278" i="1"/>
  <c r="EY278" i="1"/>
  <c r="ES278" i="1"/>
  <c r="EE278" i="1"/>
  <c r="CL278" i="1"/>
  <c r="CC278" i="1"/>
  <c r="CA278" i="1"/>
  <c r="BY278" i="1"/>
  <c r="BV278" i="1"/>
  <c r="BS278" i="1"/>
  <c r="BN278" i="1"/>
  <c r="BK278" i="1"/>
  <c r="BL278" i="1" s="1"/>
  <c r="AY278" i="1"/>
  <c r="AW278" i="1" s="1"/>
  <c r="AV278" i="1" s="1"/>
  <c r="AU278" i="1"/>
  <c r="AT278" i="1"/>
  <c r="AS278" i="1"/>
  <c r="AR278" i="1"/>
  <c r="B278" i="1"/>
  <c r="FQ195" i="1"/>
  <c r="FO195" i="1"/>
  <c r="EY195" i="1"/>
  <c r="EZ195" i="1" s="1"/>
  <c r="ES195" i="1"/>
  <c r="EE195" i="1"/>
  <c r="CL195" i="1"/>
  <c r="CC195" i="1"/>
  <c r="CA195" i="1"/>
  <c r="BY195" i="1"/>
  <c r="BV195" i="1"/>
  <c r="BS195" i="1"/>
  <c r="BN195" i="1"/>
  <c r="BK195" i="1"/>
  <c r="BL195" i="1" s="1"/>
  <c r="AY195" i="1"/>
  <c r="AW195" i="1" s="1"/>
  <c r="AV195" i="1" s="1"/>
  <c r="AU195" i="1"/>
  <c r="AT195" i="1"/>
  <c r="AS195" i="1"/>
  <c r="AR195" i="1"/>
  <c r="B195" i="1"/>
  <c r="FQ263" i="1"/>
  <c r="FO263" i="1"/>
  <c r="EY263" i="1"/>
  <c r="FR263" i="1" s="1"/>
  <c r="ES263" i="1"/>
  <c r="EE263" i="1"/>
  <c r="CL263" i="1"/>
  <c r="CC263" i="1"/>
  <c r="CA263" i="1"/>
  <c r="BY263" i="1"/>
  <c r="BV263" i="1"/>
  <c r="BS263" i="1"/>
  <c r="BN263" i="1"/>
  <c r="BK263" i="1"/>
  <c r="BL263" i="1" s="1"/>
  <c r="AY263" i="1"/>
  <c r="AW263" i="1" s="1"/>
  <c r="AV263" i="1" s="1"/>
  <c r="AU263" i="1"/>
  <c r="AT263" i="1"/>
  <c r="AS263" i="1"/>
  <c r="AR263" i="1"/>
  <c r="B263" i="1"/>
  <c r="FQ181" i="1"/>
  <c r="FO181" i="1"/>
  <c r="EY181" i="1"/>
  <c r="EZ181" i="1" s="1"/>
  <c r="ES181" i="1"/>
  <c r="EE181" i="1"/>
  <c r="CL181" i="1"/>
  <c r="CC181" i="1"/>
  <c r="CA181" i="1"/>
  <c r="BY181" i="1"/>
  <c r="BV181" i="1"/>
  <c r="BS181" i="1"/>
  <c r="BN181" i="1"/>
  <c r="BK181" i="1"/>
  <c r="BL181" i="1" s="1"/>
  <c r="AY181" i="1"/>
  <c r="AW181" i="1" s="1"/>
  <c r="AV181" i="1" s="1"/>
  <c r="AU181" i="1"/>
  <c r="AT181" i="1"/>
  <c r="AS181" i="1"/>
  <c r="AR181" i="1"/>
  <c r="B181" i="1"/>
  <c r="FQ50" i="1"/>
  <c r="FO50" i="1"/>
  <c r="EY50" i="1"/>
  <c r="FR50" i="1" s="1"/>
  <c r="ES50" i="1"/>
  <c r="EE50" i="1"/>
  <c r="CL50" i="1"/>
  <c r="CC50" i="1"/>
  <c r="CA50" i="1"/>
  <c r="BY50" i="1"/>
  <c r="BV50" i="1"/>
  <c r="BS50" i="1"/>
  <c r="BN50" i="1"/>
  <c r="BK50" i="1"/>
  <c r="BL50" i="1" s="1"/>
  <c r="AY50" i="1"/>
  <c r="AW50" i="1" s="1"/>
  <c r="AV50" i="1" s="1"/>
  <c r="AU50" i="1"/>
  <c r="AT50" i="1"/>
  <c r="AS50" i="1"/>
  <c r="AR50" i="1"/>
  <c r="B50" i="1"/>
  <c r="FQ284" i="1"/>
  <c r="FO284" i="1"/>
  <c r="EY284" i="1"/>
  <c r="ES284" i="1"/>
  <c r="EE284" i="1"/>
  <c r="CL284" i="1"/>
  <c r="CC284" i="1"/>
  <c r="CA284" i="1"/>
  <c r="BY284" i="1"/>
  <c r="BV284" i="1"/>
  <c r="BS284" i="1"/>
  <c r="BN284" i="1"/>
  <c r="BK284" i="1"/>
  <c r="BL284" i="1" s="1"/>
  <c r="AY284" i="1"/>
  <c r="AW284" i="1" s="1"/>
  <c r="AV284" i="1" s="1"/>
  <c r="AU284" i="1"/>
  <c r="AT284" i="1"/>
  <c r="AS284" i="1"/>
  <c r="AR284" i="1"/>
  <c r="B284" i="1"/>
  <c r="FQ533" i="1"/>
  <c r="FO533" i="1"/>
  <c r="EY533" i="1"/>
  <c r="EZ533" i="1" s="1"/>
  <c r="ES533" i="1"/>
  <c r="EE533" i="1"/>
  <c r="CL533" i="1"/>
  <c r="CC533" i="1"/>
  <c r="CA533" i="1"/>
  <c r="BY533" i="1"/>
  <c r="BV533" i="1"/>
  <c r="BS533" i="1"/>
  <c r="BN533" i="1"/>
  <c r="BK533" i="1"/>
  <c r="BL533" i="1" s="1"/>
  <c r="AY533" i="1"/>
  <c r="AW533" i="1" s="1"/>
  <c r="AV533" i="1" s="1"/>
  <c r="AU533" i="1"/>
  <c r="AT533" i="1"/>
  <c r="AS533" i="1"/>
  <c r="AR533" i="1"/>
  <c r="B533" i="1"/>
  <c r="FQ223" i="1"/>
  <c r="FO223" i="1"/>
  <c r="EY223" i="1"/>
  <c r="ES223" i="1"/>
  <c r="EE223" i="1"/>
  <c r="CL223" i="1"/>
  <c r="CC223" i="1"/>
  <c r="CA223" i="1"/>
  <c r="BY223" i="1"/>
  <c r="BV223" i="1"/>
  <c r="BS223" i="1"/>
  <c r="BN223" i="1"/>
  <c r="BK223" i="1"/>
  <c r="BL223" i="1" s="1"/>
  <c r="AY223" i="1"/>
  <c r="AW223" i="1" s="1"/>
  <c r="AV223" i="1" s="1"/>
  <c r="AU223" i="1"/>
  <c r="AT223" i="1"/>
  <c r="AS223" i="1"/>
  <c r="AR223" i="1"/>
  <c r="G223" i="1"/>
  <c r="B223" i="1"/>
  <c r="FQ75" i="1"/>
  <c r="FO75" i="1"/>
  <c r="EY75" i="1"/>
  <c r="EZ75" i="1" s="1"/>
  <c r="ES75" i="1"/>
  <c r="EE75" i="1"/>
  <c r="CL75" i="1"/>
  <c r="CC75" i="1"/>
  <c r="CA75" i="1"/>
  <c r="BY75" i="1"/>
  <c r="BV75" i="1"/>
  <c r="BS75" i="1"/>
  <c r="BN75" i="1"/>
  <c r="BK75" i="1"/>
  <c r="BL75" i="1" s="1"/>
  <c r="AY75" i="1"/>
  <c r="AW75" i="1" s="1"/>
  <c r="AV75" i="1" s="1"/>
  <c r="AU75" i="1"/>
  <c r="AT75" i="1"/>
  <c r="AS75" i="1"/>
  <c r="AR75" i="1"/>
  <c r="G75" i="1"/>
  <c r="B75" i="1"/>
  <c r="FQ579" i="1"/>
  <c r="FO579" i="1"/>
  <c r="EY579" i="1"/>
  <c r="FR579" i="1" s="1"/>
  <c r="ES579" i="1"/>
  <c r="EE579" i="1"/>
  <c r="CL579" i="1"/>
  <c r="CC579" i="1"/>
  <c r="CA579" i="1"/>
  <c r="BY579" i="1"/>
  <c r="BV579" i="1"/>
  <c r="BS579" i="1"/>
  <c r="BN579" i="1"/>
  <c r="BK579" i="1"/>
  <c r="BL579" i="1" s="1"/>
  <c r="AY579" i="1"/>
  <c r="AW579" i="1" s="1"/>
  <c r="AV579" i="1" s="1"/>
  <c r="AU579" i="1"/>
  <c r="AT579" i="1"/>
  <c r="AS579" i="1"/>
  <c r="AR579" i="1"/>
  <c r="G579" i="1"/>
  <c r="B579" i="1"/>
  <c r="FQ175" i="1"/>
  <c r="FO175" i="1"/>
  <c r="EY175" i="1"/>
  <c r="EZ175" i="1" s="1"/>
  <c r="ES175" i="1"/>
  <c r="EE175" i="1"/>
  <c r="CL175" i="1"/>
  <c r="CC175" i="1"/>
  <c r="CA175" i="1"/>
  <c r="BY175" i="1"/>
  <c r="BV175" i="1"/>
  <c r="BS175" i="1"/>
  <c r="BN175" i="1"/>
  <c r="BK175" i="1"/>
  <c r="BL175" i="1" s="1"/>
  <c r="AY175" i="1"/>
  <c r="AW175" i="1" s="1"/>
  <c r="AV175" i="1" s="1"/>
  <c r="AU175" i="1"/>
  <c r="AT175" i="1"/>
  <c r="AS175" i="1"/>
  <c r="AR175" i="1"/>
  <c r="G175" i="1"/>
  <c r="B175" i="1"/>
  <c r="FQ468" i="1"/>
  <c r="FO468" i="1"/>
  <c r="EY468" i="1"/>
  <c r="FR468" i="1" s="1"/>
  <c r="ES468" i="1"/>
  <c r="EE468" i="1"/>
  <c r="CL468" i="1"/>
  <c r="CC468" i="1"/>
  <c r="CA468" i="1"/>
  <c r="BY468" i="1"/>
  <c r="BV468" i="1"/>
  <c r="BS468" i="1"/>
  <c r="BN468" i="1"/>
  <c r="BK468" i="1"/>
  <c r="BL468" i="1" s="1"/>
  <c r="AY468" i="1"/>
  <c r="AW468" i="1" s="1"/>
  <c r="AV468" i="1" s="1"/>
  <c r="AU468" i="1"/>
  <c r="AT468" i="1"/>
  <c r="AS468" i="1"/>
  <c r="AR468" i="1"/>
  <c r="G468" i="1"/>
  <c r="B468" i="1"/>
  <c r="FQ146" i="1"/>
  <c r="FO146" i="1"/>
  <c r="EY146" i="1"/>
  <c r="EZ146" i="1" s="1"/>
  <c r="ES146" i="1"/>
  <c r="EE146" i="1"/>
  <c r="CL146" i="1"/>
  <c r="CC146" i="1"/>
  <c r="CA146" i="1"/>
  <c r="BY146" i="1"/>
  <c r="BV146" i="1"/>
  <c r="BS146" i="1"/>
  <c r="BN146" i="1"/>
  <c r="BK146" i="1"/>
  <c r="BL146" i="1" s="1"/>
  <c r="AY146" i="1"/>
  <c r="AW146" i="1" s="1"/>
  <c r="AV146" i="1" s="1"/>
  <c r="AU146" i="1"/>
  <c r="AT146" i="1"/>
  <c r="AS146" i="1"/>
  <c r="AR146" i="1"/>
  <c r="G146" i="1"/>
  <c r="B146" i="1"/>
  <c r="FQ343" i="1"/>
  <c r="FO343" i="1"/>
  <c r="EY343" i="1"/>
  <c r="FR343" i="1" s="1"/>
  <c r="ES343" i="1"/>
  <c r="EE343" i="1"/>
  <c r="CL343" i="1"/>
  <c r="CC343" i="1"/>
  <c r="CA343" i="1"/>
  <c r="BY343" i="1"/>
  <c r="BV343" i="1"/>
  <c r="BS343" i="1"/>
  <c r="BN343" i="1"/>
  <c r="BK343" i="1"/>
  <c r="BL343" i="1" s="1"/>
  <c r="AY343" i="1"/>
  <c r="AW343" i="1" s="1"/>
  <c r="AV343" i="1" s="1"/>
  <c r="AU343" i="1"/>
  <c r="AT343" i="1"/>
  <c r="AS343" i="1"/>
  <c r="AR343" i="1"/>
  <c r="G343" i="1"/>
  <c r="B343" i="1"/>
  <c r="FQ266" i="1"/>
  <c r="FO266" i="1"/>
  <c r="EY266" i="1"/>
  <c r="FR266" i="1" s="1"/>
  <c r="ES266" i="1"/>
  <c r="EE266" i="1"/>
  <c r="CL266" i="1"/>
  <c r="CC266" i="1"/>
  <c r="CA266" i="1"/>
  <c r="BY266" i="1"/>
  <c r="BV266" i="1"/>
  <c r="BS266" i="1"/>
  <c r="BN266" i="1"/>
  <c r="BK266" i="1"/>
  <c r="BL266" i="1" s="1"/>
  <c r="AY266" i="1"/>
  <c r="AW266" i="1" s="1"/>
  <c r="AV266" i="1" s="1"/>
  <c r="AU266" i="1"/>
  <c r="AT266" i="1"/>
  <c r="AS266" i="1"/>
  <c r="AR266" i="1"/>
  <c r="G266" i="1"/>
  <c r="B266" i="1"/>
  <c r="FQ308" i="1"/>
  <c r="FO308" i="1"/>
  <c r="EY308" i="1"/>
  <c r="EZ308" i="1" s="1"/>
  <c r="ES308" i="1"/>
  <c r="EE308" i="1"/>
  <c r="CL308" i="1"/>
  <c r="CC308" i="1"/>
  <c r="CA308" i="1"/>
  <c r="BY308" i="1"/>
  <c r="BV308" i="1"/>
  <c r="BS308" i="1"/>
  <c r="BN308" i="1"/>
  <c r="BK308" i="1"/>
  <c r="BL308" i="1" s="1"/>
  <c r="AY308" i="1"/>
  <c r="AW308" i="1" s="1"/>
  <c r="AV308" i="1" s="1"/>
  <c r="AU308" i="1"/>
  <c r="AT308" i="1"/>
  <c r="AS308" i="1"/>
  <c r="AR308" i="1"/>
  <c r="G308" i="1"/>
  <c r="B308" i="1"/>
  <c r="FQ150" i="1"/>
  <c r="FO150" i="1"/>
  <c r="EY150" i="1"/>
  <c r="ES150" i="1"/>
  <c r="EE150" i="1"/>
  <c r="CL150" i="1"/>
  <c r="CC150" i="1"/>
  <c r="CA150" i="1"/>
  <c r="BY150" i="1"/>
  <c r="BV150" i="1"/>
  <c r="BS150" i="1"/>
  <c r="BN150" i="1"/>
  <c r="BK150" i="1"/>
  <c r="BL150" i="1" s="1"/>
  <c r="AY150" i="1"/>
  <c r="AW150" i="1" s="1"/>
  <c r="AV150" i="1" s="1"/>
  <c r="AU150" i="1"/>
  <c r="AT150" i="1"/>
  <c r="AS150" i="1"/>
  <c r="AR150" i="1"/>
  <c r="G150" i="1"/>
  <c r="B150" i="1"/>
  <c r="FQ715" i="1"/>
  <c r="FO715" i="1"/>
  <c r="EY715" i="1"/>
  <c r="FR715" i="1" s="1"/>
  <c r="ES715" i="1"/>
  <c r="EE715" i="1"/>
  <c r="CL715" i="1"/>
  <c r="CC715" i="1"/>
  <c r="CA715" i="1"/>
  <c r="BY715" i="1"/>
  <c r="BV715" i="1"/>
  <c r="BS715" i="1"/>
  <c r="BN715" i="1"/>
  <c r="BK715" i="1"/>
  <c r="BL715" i="1" s="1"/>
  <c r="AY715" i="1"/>
  <c r="AW715" i="1" s="1"/>
  <c r="AV715" i="1" s="1"/>
  <c r="AU715" i="1"/>
  <c r="AT715" i="1"/>
  <c r="AS715" i="1"/>
  <c r="AR715" i="1"/>
  <c r="G715" i="1"/>
  <c r="B715" i="1"/>
  <c r="FQ644" i="1"/>
  <c r="FO644" i="1"/>
  <c r="EY644" i="1"/>
  <c r="FR644" i="1" s="1"/>
  <c r="ES644" i="1"/>
  <c r="EE644" i="1"/>
  <c r="CL644" i="1"/>
  <c r="CC644" i="1"/>
  <c r="CA644" i="1"/>
  <c r="BY644" i="1"/>
  <c r="BV644" i="1"/>
  <c r="BS644" i="1"/>
  <c r="BN644" i="1"/>
  <c r="BK644" i="1"/>
  <c r="BL644" i="1" s="1"/>
  <c r="AY644" i="1"/>
  <c r="AW644" i="1" s="1"/>
  <c r="AV644" i="1" s="1"/>
  <c r="AU644" i="1"/>
  <c r="AT644" i="1"/>
  <c r="AS644" i="1"/>
  <c r="AR644" i="1"/>
  <c r="G644" i="1"/>
  <c r="B644" i="1"/>
  <c r="FQ451" i="1"/>
  <c r="FO451" i="1"/>
  <c r="EY451" i="1"/>
  <c r="EZ451" i="1" s="1"/>
  <c r="ES451" i="1"/>
  <c r="EE451" i="1"/>
  <c r="CL451" i="1"/>
  <c r="CC451" i="1"/>
  <c r="CA451" i="1"/>
  <c r="BY451" i="1"/>
  <c r="BV451" i="1"/>
  <c r="BS451" i="1"/>
  <c r="BN451" i="1"/>
  <c r="BK451" i="1"/>
  <c r="BL451" i="1" s="1"/>
  <c r="AY451" i="1"/>
  <c r="AW451" i="1" s="1"/>
  <c r="AV451" i="1" s="1"/>
  <c r="AU451" i="1"/>
  <c r="AT451" i="1"/>
  <c r="AS451" i="1"/>
  <c r="AR451" i="1"/>
  <c r="G451" i="1"/>
  <c r="B451" i="1"/>
  <c r="FQ338" i="1"/>
  <c r="FO338" i="1"/>
  <c r="EY338" i="1"/>
  <c r="FR338" i="1" s="1"/>
  <c r="ES338" i="1"/>
  <c r="EE338" i="1"/>
  <c r="CL338" i="1"/>
  <c r="CC338" i="1"/>
  <c r="CA338" i="1"/>
  <c r="BY338" i="1"/>
  <c r="BV338" i="1"/>
  <c r="BS338" i="1"/>
  <c r="BN338" i="1"/>
  <c r="BK338" i="1"/>
  <c r="BL338" i="1" s="1"/>
  <c r="AY338" i="1"/>
  <c r="AW338" i="1" s="1"/>
  <c r="AV338" i="1" s="1"/>
  <c r="AU338" i="1"/>
  <c r="AT338" i="1"/>
  <c r="AS338" i="1"/>
  <c r="AR338" i="1"/>
  <c r="G338" i="1"/>
  <c r="B338" i="1"/>
  <c r="FQ688" i="1"/>
  <c r="FO688" i="1"/>
  <c r="EY688" i="1"/>
  <c r="ES688" i="1"/>
  <c r="EE688" i="1"/>
  <c r="CL688" i="1"/>
  <c r="CC688" i="1"/>
  <c r="CA688" i="1"/>
  <c r="BY688" i="1"/>
  <c r="BV688" i="1"/>
  <c r="BS688" i="1"/>
  <c r="BN688" i="1"/>
  <c r="BK688" i="1"/>
  <c r="BL688" i="1" s="1"/>
  <c r="AY688" i="1"/>
  <c r="AW688" i="1" s="1"/>
  <c r="AV688" i="1" s="1"/>
  <c r="AU688" i="1"/>
  <c r="AT688" i="1"/>
  <c r="AS688" i="1"/>
  <c r="AR688" i="1"/>
  <c r="G688" i="1"/>
  <c r="B688" i="1"/>
  <c r="FQ74" i="1"/>
  <c r="FO74" i="1"/>
  <c r="EY74" i="1"/>
  <c r="FR74" i="1" s="1"/>
  <c r="ES74" i="1"/>
  <c r="EE74" i="1"/>
  <c r="CL74" i="1"/>
  <c r="CC74" i="1"/>
  <c r="CA74" i="1"/>
  <c r="BY74" i="1"/>
  <c r="BV74" i="1"/>
  <c r="BS74" i="1"/>
  <c r="BN74" i="1"/>
  <c r="BK74" i="1"/>
  <c r="BL74" i="1" s="1"/>
  <c r="AY74" i="1"/>
  <c r="AW74" i="1" s="1"/>
  <c r="AV74" i="1" s="1"/>
  <c r="AU74" i="1"/>
  <c r="AT74" i="1"/>
  <c r="AS74" i="1"/>
  <c r="AR74" i="1"/>
  <c r="G74" i="1"/>
  <c r="B74" i="1"/>
  <c r="FQ68" i="1"/>
  <c r="FO68" i="1"/>
  <c r="EY68" i="1"/>
  <c r="FR68" i="1" s="1"/>
  <c r="ES68" i="1"/>
  <c r="EE68" i="1"/>
  <c r="CL68" i="1"/>
  <c r="CC68" i="1"/>
  <c r="CA68" i="1"/>
  <c r="BY68" i="1"/>
  <c r="BV68" i="1"/>
  <c r="BS68" i="1"/>
  <c r="BN68" i="1"/>
  <c r="BK68" i="1"/>
  <c r="BL68" i="1" s="1"/>
  <c r="AY68" i="1"/>
  <c r="AW68" i="1" s="1"/>
  <c r="AV68" i="1" s="1"/>
  <c r="AU68" i="1"/>
  <c r="AT68" i="1"/>
  <c r="AS68" i="1"/>
  <c r="AR68" i="1"/>
  <c r="G68" i="1"/>
  <c r="B68" i="1"/>
  <c r="FQ532" i="1"/>
  <c r="FO532" i="1"/>
  <c r="EY532" i="1"/>
  <c r="FR532" i="1" s="1"/>
  <c r="ES532" i="1"/>
  <c r="EE532" i="1"/>
  <c r="CL532" i="1"/>
  <c r="CC532" i="1"/>
  <c r="CA532" i="1"/>
  <c r="BY532" i="1"/>
  <c r="BV532" i="1"/>
  <c r="BS532" i="1"/>
  <c r="BN532" i="1"/>
  <c r="BK532" i="1"/>
  <c r="BL532" i="1" s="1"/>
  <c r="AY532" i="1"/>
  <c r="AW532" i="1" s="1"/>
  <c r="AV532" i="1" s="1"/>
  <c r="AU532" i="1"/>
  <c r="AT532" i="1"/>
  <c r="AS532" i="1"/>
  <c r="AR532" i="1"/>
  <c r="G532" i="1"/>
  <c r="B532" i="1"/>
  <c r="FQ274" i="1"/>
  <c r="FO274" i="1"/>
  <c r="EY274" i="1"/>
  <c r="FR274" i="1" s="1"/>
  <c r="ES274" i="1"/>
  <c r="EE274" i="1"/>
  <c r="CL274" i="1"/>
  <c r="CC274" i="1"/>
  <c r="CA274" i="1"/>
  <c r="BY274" i="1"/>
  <c r="BV274" i="1"/>
  <c r="BS274" i="1"/>
  <c r="BN274" i="1"/>
  <c r="BK274" i="1"/>
  <c r="BL274" i="1" s="1"/>
  <c r="AY274" i="1"/>
  <c r="AW274" i="1" s="1"/>
  <c r="AV274" i="1" s="1"/>
  <c r="AU274" i="1"/>
  <c r="AT274" i="1"/>
  <c r="AS274" i="1"/>
  <c r="AR274" i="1"/>
  <c r="G274" i="1"/>
  <c r="B274" i="1"/>
  <c r="FQ277" i="1"/>
  <c r="FO277" i="1"/>
  <c r="EY277" i="1"/>
  <c r="FR277" i="1" s="1"/>
  <c r="ES277" i="1"/>
  <c r="EE277" i="1"/>
  <c r="CL277" i="1"/>
  <c r="CC277" i="1"/>
  <c r="CA277" i="1"/>
  <c r="BY277" i="1"/>
  <c r="BV277" i="1"/>
  <c r="BS277" i="1"/>
  <c r="BN277" i="1"/>
  <c r="BK277" i="1"/>
  <c r="BL277" i="1" s="1"/>
  <c r="AY277" i="1"/>
  <c r="AW277" i="1" s="1"/>
  <c r="AV277" i="1" s="1"/>
  <c r="AU277" i="1"/>
  <c r="AT277" i="1"/>
  <c r="AS277" i="1"/>
  <c r="AR277" i="1"/>
  <c r="G277" i="1"/>
  <c r="B277" i="1"/>
  <c r="FQ574" i="1"/>
  <c r="FO574" i="1"/>
  <c r="EY574" i="1"/>
  <c r="FR574" i="1" s="1"/>
  <c r="ES574" i="1"/>
  <c r="EE574" i="1"/>
  <c r="CL574" i="1"/>
  <c r="CC574" i="1"/>
  <c r="CA574" i="1"/>
  <c r="BY574" i="1"/>
  <c r="BV574" i="1"/>
  <c r="BS574" i="1"/>
  <c r="BN574" i="1"/>
  <c r="BK574" i="1"/>
  <c r="BL574" i="1" s="1"/>
  <c r="AY574" i="1"/>
  <c r="AW574" i="1" s="1"/>
  <c r="AV574" i="1" s="1"/>
  <c r="AU574" i="1"/>
  <c r="AT574" i="1"/>
  <c r="AS574" i="1"/>
  <c r="AR574" i="1"/>
  <c r="G574" i="1"/>
  <c r="B574" i="1"/>
  <c r="FQ238" i="1"/>
  <c r="FO238" i="1"/>
  <c r="EY238" i="1"/>
  <c r="ES238" i="1"/>
  <c r="EE238" i="1"/>
  <c r="CL238" i="1"/>
  <c r="CC238" i="1"/>
  <c r="CA238" i="1"/>
  <c r="BY238" i="1"/>
  <c r="BV238" i="1"/>
  <c r="BS238" i="1"/>
  <c r="BN238" i="1"/>
  <c r="BK238" i="1"/>
  <c r="BL238" i="1" s="1"/>
  <c r="AY238" i="1"/>
  <c r="AW238" i="1" s="1"/>
  <c r="AV238" i="1" s="1"/>
  <c r="AU238" i="1"/>
  <c r="AT238" i="1"/>
  <c r="AS238" i="1"/>
  <c r="AR238" i="1"/>
  <c r="G238" i="1"/>
  <c r="B238" i="1"/>
  <c r="FQ234" i="1"/>
  <c r="FO234" i="1"/>
  <c r="EY234" i="1"/>
  <c r="FR234" i="1" s="1"/>
  <c r="ES234" i="1"/>
  <c r="EE234" i="1"/>
  <c r="CL234" i="1"/>
  <c r="CC234" i="1"/>
  <c r="CA234" i="1"/>
  <c r="BY234" i="1"/>
  <c r="BV234" i="1"/>
  <c r="BS234" i="1"/>
  <c r="BN234" i="1"/>
  <c r="BK234" i="1"/>
  <c r="BL234" i="1" s="1"/>
  <c r="AY234" i="1"/>
  <c r="AW234" i="1" s="1"/>
  <c r="AV234" i="1" s="1"/>
  <c r="AU234" i="1"/>
  <c r="AT234" i="1"/>
  <c r="AS234" i="1"/>
  <c r="AR234" i="1"/>
  <c r="G234" i="1"/>
  <c r="B234" i="1"/>
  <c r="FQ171" i="1"/>
  <c r="FO171" i="1"/>
  <c r="EY171" i="1"/>
  <c r="FR171" i="1" s="1"/>
  <c r="ES171" i="1"/>
  <c r="EE171" i="1"/>
  <c r="CL171" i="1"/>
  <c r="CC171" i="1"/>
  <c r="CA171" i="1"/>
  <c r="BY171" i="1"/>
  <c r="BV171" i="1"/>
  <c r="BS171" i="1"/>
  <c r="BN171" i="1"/>
  <c r="BK171" i="1"/>
  <c r="BL171" i="1" s="1"/>
  <c r="AY171" i="1"/>
  <c r="AW171" i="1" s="1"/>
  <c r="AV171" i="1" s="1"/>
  <c r="AU171" i="1"/>
  <c r="AT171" i="1"/>
  <c r="AS171" i="1"/>
  <c r="AR171" i="1"/>
  <c r="G171" i="1"/>
  <c r="B171" i="1"/>
  <c r="FQ361" i="1"/>
  <c r="FO361" i="1"/>
  <c r="EY361" i="1"/>
  <c r="FR361" i="1" s="1"/>
  <c r="ES361" i="1"/>
  <c r="EE361" i="1"/>
  <c r="CL361" i="1"/>
  <c r="CC361" i="1"/>
  <c r="CA361" i="1"/>
  <c r="BY361" i="1"/>
  <c r="BV361" i="1"/>
  <c r="BS361" i="1"/>
  <c r="BN361" i="1"/>
  <c r="BK361" i="1"/>
  <c r="BL361" i="1" s="1"/>
  <c r="AY361" i="1"/>
  <c r="AW361" i="1" s="1"/>
  <c r="AV361" i="1" s="1"/>
  <c r="AU361" i="1"/>
  <c r="AT361" i="1"/>
  <c r="AS361" i="1"/>
  <c r="AR361" i="1"/>
  <c r="G361" i="1"/>
  <c r="B361" i="1"/>
  <c r="FQ570" i="1"/>
  <c r="FO570" i="1"/>
  <c r="EY570" i="1"/>
  <c r="FR570" i="1" s="1"/>
  <c r="ES570" i="1"/>
  <c r="EE570" i="1"/>
  <c r="CL570" i="1"/>
  <c r="CC570" i="1"/>
  <c r="CA570" i="1"/>
  <c r="BY570" i="1"/>
  <c r="BV570" i="1"/>
  <c r="BS570" i="1"/>
  <c r="BN570" i="1"/>
  <c r="BK570" i="1"/>
  <c r="BL570" i="1" s="1"/>
  <c r="AY570" i="1"/>
  <c r="AW570" i="1" s="1"/>
  <c r="AV570" i="1" s="1"/>
  <c r="AU570" i="1"/>
  <c r="AT570" i="1"/>
  <c r="AS570" i="1"/>
  <c r="AR570" i="1"/>
  <c r="G570" i="1"/>
  <c r="B570" i="1"/>
  <c r="FQ28" i="1"/>
  <c r="FO28" i="1"/>
  <c r="EY28" i="1"/>
  <c r="ES28" i="1"/>
  <c r="EE28" i="1"/>
  <c r="CL28" i="1"/>
  <c r="CC28" i="1"/>
  <c r="CA28" i="1"/>
  <c r="BY28" i="1"/>
  <c r="BV28" i="1"/>
  <c r="BS28" i="1"/>
  <c r="BN28" i="1"/>
  <c r="BK28" i="1"/>
  <c r="BL28" i="1" s="1"/>
  <c r="AY28" i="1"/>
  <c r="AW28" i="1" s="1"/>
  <c r="AV28" i="1" s="1"/>
  <c r="AU28" i="1"/>
  <c r="AT28" i="1"/>
  <c r="AS28" i="1"/>
  <c r="AR28" i="1"/>
  <c r="G28" i="1"/>
  <c r="B28" i="1"/>
  <c r="FQ510" i="1"/>
  <c r="FO510" i="1"/>
  <c r="EY510" i="1"/>
  <c r="FR510" i="1" s="1"/>
  <c r="ES510" i="1"/>
  <c r="EE510" i="1"/>
  <c r="CL510" i="1"/>
  <c r="CC510" i="1"/>
  <c r="CA510" i="1"/>
  <c r="BY510" i="1"/>
  <c r="BV510" i="1"/>
  <c r="BS510" i="1"/>
  <c r="BN510" i="1"/>
  <c r="BK510" i="1"/>
  <c r="BL510" i="1" s="1"/>
  <c r="AY510" i="1"/>
  <c r="AW510" i="1" s="1"/>
  <c r="AV510" i="1" s="1"/>
  <c r="AU510" i="1"/>
  <c r="AT510" i="1"/>
  <c r="AS510" i="1"/>
  <c r="AR510" i="1"/>
  <c r="G510" i="1"/>
  <c r="B510" i="1"/>
  <c r="FQ218" i="1"/>
  <c r="FO218" i="1"/>
  <c r="EY218" i="1"/>
  <c r="FR218" i="1" s="1"/>
  <c r="ES218" i="1"/>
  <c r="EE218" i="1"/>
  <c r="CL218" i="1"/>
  <c r="CC218" i="1"/>
  <c r="CA218" i="1"/>
  <c r="BY218" i="1"/>
  <c r="BV218" i="1"/>
  <c r="BS218" i="1"/>
  <c r="BN218" i="1"/>
  <c r="BK218" i="1"/>
  <c r="BL218" i="1" s="1"/>
  <c r="AY218" i="1"/>
  <c r="AW218" i="1" s="1"/>
  <c r="AV218" i="1" s="1"/>
  <c r="AU218" i="1"/>
  <c r="AT218" i="1"/>
  <c r="AS218" i="1"/>
  <c r="AR218" i="1"/>
  <c r="G218" i="1"/>
  <c r="B218" i="1"/>
  <c r="FQ52" i="1"/>
  <c r="FO52" i="1"/>
  <c r="EY52" i="1"/>
  <c r="FR52" i="1" s="1"/>
  <c r="ES52" i="1"/>
  <c r="EE52" i="1"/>
  <c r="CL52" i="1"/>
  <c r="CC52" i="1"/>
  <c r="CA52" i="1"/>
  <c r="BY52" i="1"/>
  <c r="BV52" i="1"/>
  <c r="BS52" i="1"/>
  <c r="BN52" i="1"/>
  <c r="BK52" i="1"/>
  <c r="BL52" i="1" s="1"/>
  <c r="AY52" i="1"/>
  <c r="AW52" i="1" s="1"/>
  <c r="AV52" i="1" s="1"/>
  <c r="AU52" i="1"/>
  <c r="AT52" i="1"/>
  <c r="AS52" i="1"/>
  <c r="AR52" i="1"/>
  <c r="G52" i="1"/>
  <c r="B52" i="1"/>
  <c r="FQ188" i="1"/>
  <c r="FO188" i="1"/>
  <c r="EY188" i="1"/>
  <c r="FR188" i="1" s="1"/>
  <c r="ES188" i="1"/>
  <c r="EE188" i="1"/>
  <c r="CL188" i="1"/>
  <c r="CC188" i="1"/>
  <c r="CA188" i="1"/>
  <c r="BY188" i="1"/>
  <c r="BV188" i="1"/>
  <c r="BS188" i="1"/>
  <c r="BN188" i="1"/>
  <c r="BK188" i="1"/>
  <c r="BL188" i="1" s="1"/>
  <c r="AY188" i="1"/>
  <c r="AW188" i="1" s="1"/>
  <c r="AV188" i="1" s="1"/>
  <c r="AU188" i="1"/>
  <c r="AT188" i="1"/>
  <c r="AS188" i="1"/>
  <c r="AR188" i="1"/>
  <c r="G188" i="1"/>
  <c r="B188" i="1"/>
  <c r="FQ237" i="1"/>
  <c r="FO237" i="1"/>
  <c r="EY237" i="1"/>
  <c r="EZ237" i="1" s="1"/>
  <c r="ES237" i="1"/>
  <c r="EE237" i="1"/>
  <c r="CL237" i="1"/>
  <c r="CC237" i="1"/>
  <c r="CA237" i="1"/>
  <c r="BY237" i="1"/>
  <c r="BV237" i="1"/>
  <c r="BS237" i="1"/>
  <c r="BN237" i="1"/>
  <c r="BK237" i="1"/>
  <c r="BL237" i="1" s="1"/>
  <c r="AY237" i="1"/>
  <c r="AW237" i="1" s="1"/>
  <c r="AV237" i="1" s="1"/>
  <c r="AU237" i="1"/>
  <c r="AT237" i="1"/>
  <c r="AS237" i="1"/>
  <c r="AR237" i="1"/>
  <c r="G237" i="1"/>
  <c r="B237" i="1"/>
  <c r="FQ394" i="1"/>
  <c r="FO394" i="1"/>
  <c r="EY394" i="1"/>
  <c r="FR394" i="1" s="1"/>
  <c r="ES394" i="1"/>
  <c r="EE394" i="1"/>
  <c r="CL394" i="1"/>
  <c r="CC394" i="1"/>
  <c r="CA394" i="1"/>
  <c r="BY394" i="1"/>
  <c r="BV394" i="1"/>
  <c r="BS394" i="1"/>
  <c r="BN394" i="1"/>
  <c r="BK394" i="1"/>
  <c r="BL394" i="1" s="1"/>
  <c r="AY394" i="1"/>
  <c r="AW394" i="1" s="1"/>
  <c r="AV394" i="1" s="1"/>
  <c r="AU394" i="1"/>
  <c r="AT394" i="1"/>
  <c r="AS394" i="1"/>
  <c r="AR394" i="1"/>
  <c r="G394" i="1"/>
  <c r="B394" i="1"/>
  <c r="FQ467" i="1"/>
  <c r="FO467" i="1"/>
  <c r="EY467" i="1"/>
  <c r="EZ467" i="1" s="1"/>
  <c r="ES467" i="1"/>
  <c r="EE467" i="1"/>
  <c r="CL467" i="1"/>
  <c r="CC467" i="1"/>
  <c r="CA467" i="1"/>
  <c r="BY467" i="1"/>
  <c r="BV467" i="1"/>
  <c r="BS467" i="1"/>
  <c r="BN467" i="1"/>
  <c r="BK467" i="1"/>
  <c r="BL467" i="1" s="1"/>
  <c r="AY467" i="1"/>
  <c r="AW467" i="1" s="1"/>
  <c r="AV467" i="1" s="1"/>
  <c r="AU467" i="1"/>
  <c r="AT467" i="1"/>
  <c r="AS467" i="1"/>
  <c r="AR467" i="1"/>
  <c r="G467" i="1"/>
  <c r="B467" i="1"/>
  <c r="FQ498" i="1"/>
  <c r="FO498" i="1"/>
  <c r="EY498" i="1"/>
  <c r="FR498" i="1" s="1"/>
  <c r="ES498" i="1"/>
  <c r="EE498" i="1"/>
  <c r="CL498" i="1"/>
  <c r="CC498" i="1"/>
  <c r="CA498" i="1"/>
  <c r="BY498" i="1"/>
  <c r="BV498" i="1"/>
  <c r="BS498" i="1"/>
  <c r="BN498" i="1"/>
  <c r="BK498" i="1"/>
  <c r="BL498" i="1" s="1"/>
  <c r="AY498" i="1"/>
  <c r="AW498" i="1" s="1"/>
  <c r="AV498" i="1" s="1"/>
  <c r="AU498" i="1"/>
  <c r="AT498" i="1"/>
  <c r="AS498" i="1"/>
  <c r="AR498" i="1"/>
  <c r="G498" i="1"/>
  <c r="B498" i="1"/>
  <c r="FQ255" i="1"/>
  <c r="FO255" i="1"/>
  <c r="EY255" i="1"/>
  <c r="EZ255" i="1" s="1"/>
  <c r="ES255" i="1"/>
  <c r="EE255" i="1"/>
  <c r="CL255" i="1"/>
  <c r="CC255" i="1"/>
  <c r="CA255" i="1"/>
  <c r="BY255" i="1"/>
  <c r="BV255" i="1"/>
  <c r="BS255" i="1"/>
  <c r="BN255" i="1"/>
  <c r="BK255" i="1"/>
  <c r="BL255" i="1" s="1"/>
  <c r="AY255" i="1"/>
  <c r="AW255" i="1" s="1"/>
  <c r="AV255" i="1" s="1"/>
  <c r="AU255" i="1"/>
  <c r="AT255" i="1"/>
  <c r="AS255" i="1"/>
  <c r="AR255" i="1"/>
  <c r="G255" i="1"/>
  <c r="B255" i="1"/>
  <c r="FQ128" i="1"/>
  <c r="FO128" i="1"/>
  <c r="EY128" i="1"/>
  <c r="FR128" i="1" s="1"/>
  <c r="EE128" i="1"/>
  <c r="CL128" i="1"/>
  <c r="CC128" i="1"/>
  <c r="CA128" i="1"/>
  <c r="BY128" i="1"/>
  <c r="BV128" i="1"/>
  <c r="BS128" i="1"/>
  <c r="BN128" i="1"/>
  <c r="BK128" i="1"/>
  <c r="BL128" i="1" s="1"/>
  <c r="AY128" i="1"/>
  <c r="AW128" i="1" s="1"/>
  <c r="AV128" i="1" s="1"/>
  <c r="AU128" i="1"/>
  <c r="AT128" i="1"/>
  <c r="AS128" i="1"/>
  <c r="AR128" i="1"/>
  <c r="G128" i="1"/>
  <c r="B128" i="1"/>
  <c r="FQ240" i="1"/>
  <c r="FO240" i="1"/>
  <c r="EY240" i="1"/>
  <c r="FR240" i="1" s="1"/>
  <c r="EE240" i="1"/>
  <c r="CL240" i="1"/>
  <c r="CC240" i="1"/>
  <c r="CA240" i="1"/>
  <c r="BY240" i="1"/>
  <c r="BV240" i="1"/>
  <c r="BS240" i="1"/>
  <c r="BN240" i="1"/>
  <c r="BK240" i="1"/>
  <c r="BL240" i="1" s="1"/>
  <c r="AY240" i="1"/>
  <c r="AW240" i="1" s="1"/>
  <c r="AV240" i="1" s="1"/>
  <c r="AU240" i="1"/>
  <c r="AT240" i="1"/>
  <c r="AS240" i="1"/>
  <c r="AR240" i="1"/>
  <c r="G240" i="1"/>
  <c r="B240" i="1"/>
  <c r="FQ58" i="1"/>
  <c r="FO58" i="1"/>
  <c r="EY58" i="1"/>
  <c r="FR58" i="1" s="1"/>
  <c r="EE58" i="1"/>
  <c r="CL58" i="1"/>
  <c r="CC58" i="1"/>
  <c r="CA58" i="1"/>
  <c r="BY58" i="1"/>
  <c r="BV58" i="1"/>
  <c r="BS58" i="1"/>
  <c r="BN58" i="1"/>
  <c r="BK58" i="1"/>
  <c r="BL58" i="1" s="1"/>
  <c r="AY58" i="1"/>
  <c r="AW58" i="1" s="1"/>
  <c r="AV58" i="1" s="1"/>
  <c r="AU58" i="1"/>
  <c r="AT58" i="1"/>
  <c r="AS58" i="1"/>
  <c r="AR58" i="1"/>
  <c r="G58" i="1"/>
  <c r="B58" i="1"/>
  <c r="FQ611" i="1"/>
  <c r="FO611" i="1"/>
  <c r="EY611" i="1"/>
  <c r="FR611" i="1" s="1"/>
  <c r="ES611" i="1"/>
  <c r="EE611" i="1"/>
  <c r="CL611" i="1"/>
  <c r="CC611" i="1"/>
  <c r="CA611" i="1"/>
  <c r="BY611" i="1"/>
  <c r="BV611" i="1"/>
  <c r="BS611" i="1"/>
  <c r="BN611" i="1"/>
  <c r="BK611" i="1"/>
  <c r="BL611" i="1" s="1"/>
  <c r="AY611" i="1"/>
  <c r="AW611" i="1" s="1"/>
  <c r="AV611" i="1" s="1"/>
  <c r="AU611" i="1"/>
  <c r="AT611" i="1"/>
  <c r="AS611" i="1"/>
  <c r="AR611" i="1"/>
  <c r="G611" i="1"/>
  <c r="B611" i="1"/>
  <c r="FQ333" i="1"/>
  <c r="FO333" i="1"/>
  <c r="EY333" i="1"/>
  <c r="FR333" i="1" s="1"/>
  <c r="ES333" i="1"/>
  <c r="EE333" i="1"/>
  <c r="CL333" i="1"/>
  <c r="CC333" i="1"/>
  <c r="CA333" i="1"/>
  <c r="BY333" i="1"/>
  <c r="BV333" i="1"/>
  <c r="BS333" i="1"/>
  <c r="BN333" i="1"/>
  <c r="BK333" i="1"/>
  <c r="BL333" i="1" s="1"/>
  <c r="AY333" i="1"/>
  <c r="AW333" i="1" s="1"/>
  <c r="AV333" i="1" s="1"/>
  <c r="AU333" i="1"/>
  <c r="AT333" i="1"/>
  <c r="AS333" i="1"/>
  <c r="AR333" i="1"/>
  <c r="G333" i="1"/>
  <c r="B333" i="1"/>
  <c r="FQ587" i="1"/>
  <c r="FO587" i="1"/>
  <c r="EY587" i="1"/>
  <c r="EZ587" i="1" s="1"/>
  <c r="ES587" i="1"/>
  <c r="EE587" i="1"/>
  <c r="CL587" i="1"/>
  <c r="CC587" i="1"/>
  <c r="CA587" i="1"/>
  <c r="BY587" i="1"/>
  <c r="BV587" i="1"/>
  <c r="BS587" i="1"/>
  <c r="BN587" i="1"/>
  <c r="BK587" i="1"/>
  <c r="BL587" i="1" s="1"/>
  <c r="AY587" i="1"/>
  <c r="AW587" i="1" s="1"/>
  <c r="AV587" i="1" s="1"/>
  <c r="AU587" i="1"/>
  <c r="AT587" i="1"/>
  <c r="AS587" i="1"/>
  <c r="AR587" i="1"/>
  <c r="G587" i="1"/>
  <c r="B587" i="1"/>
  <c r="FQ149" i="1"/>
  <c r="FO149" i="1"/>
  <c r="EY149" i="1"/>
  <c r="FR149" i="1" s="1"/>
  <c r="ES149" i="1"/>
  <c r="EE149" i="1"/>
  <c r="CL149" i="1"/>
  <c r="CC149" i="1"/>
  <c r="CA149" i="1"/>
  <c r="BY149" i="1"/>
  <c r="BV149" i="1"/>
  <c r="BS149" i="1"/>
  <c r="BN149" i="1"/>
  <c r="BK149" i="1"/>
  <c r="BL149" i="1" s="1"/>
  <c r="AY149" i="1"/>
  <c r="AW149" i="1" s="1"/>
  <c r="AV149" i="1" s="1"/>
  <c r="AU149" i="1"/>
  <c r="AT149" i="1"/>
  <c r="AS149" i="1"/>
  <c r="AR149" i="1"/>
  <c r="G149" i="1"/>
  <c r="B149" i="1"/>
  <c r="FQ643" i="1"/>
  <c r="FO643" i="1"/>
  <c r="EY643" i="1"/>
  <c r="FR643" i="1" s="1"/>
  <c r="ES643" i="1"/>
  <c r="EE643" i="1"/>
  <c r="CL643" i="1"/>
  <c r="CC643" i="1"/>
  <c r="CA643" i="1"/>
  <c r="BY643" i="1"/>
  <c r="BV643" i="1"/>
  <c r="BS643" i="1"/>
  <c r="BN643" i="1"/>
  <c r="BK643" i="1"/>
  <c r="BL643" i="1" s="1"/>
  <c r="AY643" i="1"/>
  <c r="AW643" i="1" s="1"/>
  <c r="AV643" i="1" s="1"/>
  <c r="AU643" i="1"/>
  <c r="AT643" i="1"/>
  <c r="AS643" i="1"/>
  <c r="AR643" i="1"/>
  <c r="G643" i="1"/>
  <c r="B643" i="1"/>
  <c r="FQ695" i="1"/>
  <c r="FO695" i="1"/>
  <c r="EY695" i="1"/>
  <c r="FR695" i="1" s="1"/>
  <c r="ES695" i="1"/>
  <c r="EE695" i="1"/>
  <c r="CL695" i="1"/>
  <c r="CC695" i="1"/>
  <c r="CA695" i="1"/>
  <c r="BY695" i="1"/>
  <c r="BV695" i="1"/>
  <c r="BS695" i="1"/>
  <c r="BN695" i="1"/>
  <c r="BK695" i="1"/>
  <c r="BL695" i="1" s="1"/>
  <c r="AY695" i="1"/>
  <c r="AW695" i="1" s="1"/>
  <c r="AV695" i="1" s="1"/>
  <c r="AU695" i="1"/>
  <c r="AT695" i="1"/>
  <c r="AS695" i="1"/>
  <c r="AR695" i="1"/>
  <c r="G695" i="1"/>
  <c r="B695" i="1"/>
  <c r="FQ429" i="1"/>
  <c r="FO429" i="1"/>
  <c r="EY429" i="1"/>
  <c r="EZ429" i="1" s="1"/>
  <c r="ES429" i="1"/>
  <c r="EE429" i="1"/>
  <c r="CL429" i="1"/>
  <c r="CC429" i="1"/>
  <c r="CA429" i="1"/>
  <c r="BY429" i="1"/>
  <c r="BV429" i="1"/>
  <c r="BS429" i="1"/>
  <c r="BN429" i="1"/>
  <c r="BK429" i="1"/>
  <c r="BL429" i="1" s="1"/>
  <c r="AY429" i="1"/>
  <c r="AW429" i="1" s="1"/>
  <c r="AV429" i="1" s="1"/>
  <c r="AU429" i="1"/>
  <c r="AT429" i="1"/>
  <c r="AS429" i="1"/>
  <c r="AR429" i="1"/>
  <c r="G429" i="1"/>
  <c r="B429" i="1"/>
  <c r="FQ426" i="1"/>
  <c r="FO426" i="1"/>
  <c r="EY426" i="1"/>
  <c r="FR426" i="1" s="1"/>
  <c r="ES426" i="1"/>
  <c r="EE426" i="1"/>
  <c r="CL426" i="1"/>
  <c r="CC426" i="1"/>
  <c r="CA426" i="1"/>
  <c r="BY426" i="1"/>
  <c r="BV426" i="1"/>
  <c r="BS426" i="1"/>
  <c r="BN426" i="1"/>
  <c r="BK426" i="1"/>
  <c r="BL426" i="1" s="1"/>
  <c r="AY426" i="1"/>
  <c r="AW426" i="1" s="1"/>
  <c r="AV426" i="1" s="1"/>
  <c r="AU426" i="1"/>
  <c r="AT426" i="1"/>
  <c r="AS426" i="1"/>
  <c r="AR426" i="1"/>
  <c r="G426" i="1"/>
  <c r="B426" i="1"/>
  <c r="FQ337" i="1"/>
  <c r="FO337" i="1"/>
  <c r="EY337" i="1"/>
  <c r="FR337" i="1" s="1"/>
  <c r="ES337" i="1"/>
  <c r="EE337" i="1"/>
  <c r="CL337" i="1"/>
  <c r="CC337" i="1"/>
  <c r="CA337" i="1"/>
  <c r="BY337" i="1"/>
  <c r="BV337" i="1"/>
  <c r="BS337" i="1"/>
  <c r="BN337" i="1"/>
  <c r="BK337" i="1"/>
  <c r="BL337" i="1" s="1"/>
  <c r="AY337" i="1"/>
  <c r="AW337" i="1" s="1"/>
  <c r="AV337" i="1" s="1"/>
  <c r="AU337" i="1"/>
  <c r="AT337" i="1"/>
  <c r="AS337" i="1"/>
  <c r="AR337" i="1"/>
  <c r="G337" i="1"/>
  <c r="B337" i="1"/>
  <c r="FQ202" i="1"/>
  <c r="FO202" i="1"/>
  <c r="EY202" i="1"/>
  <c r="FR202" i="1" s="1"/>
  <c r="ES202" i="1"/>
  <c r="EE202" i="1"/>
  <c r="CL202" i="1"/>
  <c r="CC202" i="1"/>
  <c r="CA202" i="1"/>
  <c r="BY202" i="1"/>
  <c r="BV202" i="1"/>
  <c r="BS202" i="1"/>
  <c r="BN202" i="1"/>
  <c r="BK202" i="1"/>
  <c r="BL202" i="1" s="1"/>
  <c r="AY202" i="1"/>
  <c r="AW202" i="1" s="1"/>
  <c r="AV202" i="1" s="1"/>
  <c r="AU202" i="1"/>
  <c r="AT202" i="1"/>
  <c r="AS202" i="1"/>
  <c r="AR202" i="1"/>
  <c r="G202" i="1"/>
  <c r="B202" i="1"/>
  <c r="FQ110" i="1"/>
  <c r="FO110" i="1"/>
  <c r="EY110" i="1"/>
  <c r="EZ110" i="1" s="1"/>
  <c r="ES110" i="1"/>
  <c r="EE110" i="1"/>
  <c r="CL110" i="1"/>
  <c r="CC110" i="1"/>
  <c r="CA110" i="1"/>
  <c r="BY110" i="1"/>
  <c r="BV110" i="1"/>
  <c r="BS110" i="1"/>
  <c r="BN110" i="1"/>
  <c r="BK110" i="1"/>
  <c r="BL110" i="1" s="1"/>
  <c r="AY110" i="1"/>
  <c r="AW110" i="1" s="1"/>
  <c r="AV110" i="1" s="1"/>
  <c r="AU110" i="1"/>
  <c r="AT110" i="1"/>
  <c r="AS110" i="1"/>
  <c r="AR110" i="1"/>
  <c r="G110" i="1"/>
  <c r="B110" i="1"/>
  <c r="FQ628" i="1"/>
  <c r="FO628" i="1"/>
  <c r="EY628" i="1"/>
  <c r="FR628" i="1" s="1"/>
  <c r="ES628" i="1"/>
  <c r="EE628" i="1"/>
  <c r="CL628" i="1"/>
  <c r="CC628" i="1"/>
  <c r="CA628" i="1"/>
  <c r="BY628" i="1"/>
  <c r="BV628" i="1"/>
  <c r="BS628" i="1"/>
  <c r="BN628" i="1"/>
  <c r="BK628" i="1"/>
  <c r="BL628" i="1" s="1"/>
  <c r="AY628" i="1"/>
  <c r="AW628" i="1" s="1"/>
  <c r="AV628" i="1" s="1"/>
  <c r="AU628" i="1"/>
  <c r="AT628" i="1"/>
  <c r="AS628" i="1"/>
  <c r="AR628" i="1"/>
  <c r="G628" i="1"/>
  <c r="B628" i="1"/>
  <c r="FQ183" i="1"/>
  <c r="FO183" i="1"/>
  <c r="EY183" i="1"/>
  <c r="FR183" i="1" s="1"/>
  <c r="ES183" i="1"/>
  <c r="EE183" i="1"/>
  <c r="CL183" i="1"/>
  <c r="CC183" i="1"/>
  <c r="CA183" i="1"/>
  <c r="BY183" i="1"/>
  <c r="BV183" i="1"/>
  <c r="BS183" i="1"/>
  <c r="BN183" i="1"/>
  <c r="BK183" i="1"/>
  <c r="BL183" i="1" s="1"/>
  <c r="AY183" i="1"/>
  <c r="AW183" i="1" s="1"/>
  <c r="AV183" i="1" s="1"/>
  <c r="AU183" i="1"/>
  <c r="AT183" i="1"/>
  <c r="AS183" i="1"/>
  <c r="AR183" i="1"/>
  <c r="G183" i="1"/>
  <c r="B183" i="1"/>
  <c r="FQ211" i="1"/>
  <c r="FO211" i="1"/>
  <c r="EY211" i="1"/>
  <c r="FR211" i="1" s="1"/>
  <c r="ES211" i="1"/>
  <c r="EE211" i="1"/>
  <c r="CL211" i="1"/>
  <c r="CC211" i="1"/>
  <c r="CA211" i="1"/>
  <c r="BY211" i="1"/>
  <c r="BV211" i="1"/>
  <c r="BS211" i="1"/>
  <c r="BN211" i="1"/>
  <c r="BK211" i="1"/>
  <c r="BL211" i="1" s="1"/>
  <c r="AY211" i="1"/>
  <c r="AW211" i="1" s="1"/>
  <c r="AV211" i="1" s="1"/>
  <c r="AU211" i="1"/>
  <c r="AT211" i="1"/>
  <c r="AS211" i="1"/>
  <c r="AR211" i="1"/>
  <c r="G211" i="1"/>
  <c r="B211" i="1"/>
  <c r="FQ300" i="1"/>
  <c r="FO300" i="1"/>
  <c r="EY300" i="1"/>
  <c r="EZ300" i="1" s="1"/>
  <c r="ES300" i="1"/>
  <c r="EE300" i="1"/>
  <c r="CL300" i="1"/>
  <c r="CC300" i="1"/>
  <c r="CA300" i="1"/>
  <c r="BY300" i="1"/>
  <c r="BV300" i="1"/>
  <c r="BS300" i="1"/>
  <c r="BN300" i="1"/>
  <c r="BK300" i="1"/>
  <c r="BL300" i="1" s="1"/>
  <c r="AY300" i="1"/>
  <c r="AW300" i="1" s="1"/>
  <c r="AV300" i="1" s="1"/>
  <c r="AU300" i="1"/>
  <c r="AT300" i="1"/>
  <c r="AS300" i="1"/>
  <c r="AR300" i="1"/>
  <c r="G300" i="1"/>
  <c r="B300" i="1"/>
  <c r="FQ692" i="1"/>
  <c r="FO692" i="1"/>
  <c r="EY692" i="1"/>
  <c r="ES692" i="1"/>
  <c r="EE692" i="1"/>
  <c r="CL692" i="1"/>
  <c r="CC692" i="1"/>
  <c r="CA692" i="1"/>
  <c r="BY692" i="1"/>
  <c r="BV692" i="1"/>
  <c r="BS692" i="1"/>
  <c r="BN692" i="1"/>
  <c r="BK692" i="1"/>
  <c r="BL692" i="1" s="1"/>
  <c r="AY692" i="1"/>
  <c r="AW692" i="1" s="1"/>
  <c r="AV692" i="1" s="1"/>
  <c r="AU692" i="1"/>
  <c r="AT692" i="1"/>
  <c r="AS692" i="1"/>
  <c r="AR692" i="1"/>
  <c r="G692" i="1"/>
  <c r="B692" i="1"/>
  <c r="FQ194" i="1"/>
  <c r="FO194" i="1"/>
  <c r="EY194" i="1"/>
  <c r="FR194" i="1" s="1"/>
  <c r="ES194" i="1"/>
  <c r="EE194" i="1"/>
  <c r="CL194" i="1"/>
  <c r="CC194" i="1"/>
  <c r="CA194" i="1"/>
  <c r="BY194" i="1"/>
  <c r="BV194" i="1"/>
  <c r="BS194" i="1"/>
  <c r="BN194" i="1"/>
  <c r="BK194" i="1"/>
  <c r="BL194" i="1" s="1"/>
  <c r="AY194" i="1"/>
  <c r="AW194" i="1" s="1"/>
  <c r="AV194" i="1" s="1"/>
  <c r="AU194" i="1"/>
  <c r="AT194" i="1"/>
  <c r="AS194" i="1"/>
  <c r="AR194" i="1"/>
  <c r="G194" i="1"/>
  <c r="B194" i="1"/>
  <c r="FQ578" i="1"/>
  <c r="FO578" i="1"/>
  <c r="EY578" i="1"/>
  <c r="ES578" i="1"/>
  <c r="EE578" i="1"/>
  <c r="CL578" i="1"/>
  <c r="CC578" i="1"/>
  <c r="CA578" i="1"/>
  <c r="BY578" i="1"/>
  <c r="BV578" i="1"/>
  <c r="BS578" i="1"/>
  <c r="BN578" i="1"/>
  <c r="BK578" i="1"/>
  <c r="BL578" i="1" s="1"/>
  <c r="AY578" i="1"/>
  <c r="AW578" i="1" s="1"/>
  <c r="AV578" i="1" s="1"/>
  <c r="AU578" i="1"/>
  <c r="AT578" i="1"/>
  <c r="AS578" i="1"/>
  <c r="AR578" i="1"/>
  <c r="G578" i="1"/>
  <c r="B578" i="1"/>
  <c r="FQ567" i="1"/>
  <c r="FO567" i="1"/>
  <c r="EY567" i="1"/>
  <c r="FR567" i="1" s="1"/>
  <c r="ES567" i="1"/>
  <c r="EE567" i="1"/>
  <c r="CL567" i="1"/>
  <c r="CC567" i="1"/>
  <c r="CA567" i="1"/>
  <c r="BY567" i="1"/>
  <c r="BV567" i="1"/>
  <c r="BS567" i="1"/>
  <c r="BN567" i="1"/>
  <c r="BK567" i="1"/>
  <c r="BL567" i="1" s="1"/>
  <c r="AY567" i="1"/>
  <c r="AW567" i="1" s="1"/>
  <c r="AV567" i="1" s="1"/>
  <c r="AU567" i="1"/>
  <c r="AT567" i="1"/>
  <c r="AS567" i="1"/>
  <c r="AR567" i="1"/>
  <c r="G567" i="1"/>
  <c r="B567" i="1"/>
  <c r="FQ600" i="1"/>
  <c r="FO600" i="1"/>
  <c r="EY600" i="1"/>
  <c r="EZ600" i="1" s="1"/>
  <c r="ES600" i="1"/>
  <c r="EE600" i="1"/>
  <c r="CL600" i="1"/>
  <c r="CC600" i="1"/>
  <c r="CA600" i="1"/>
  <c r="BY600" i="1"/>
  <c r="BV600" i="1"/>
  <c r="BS600" i="1"/>
  <c r="BN600" i="1"/>
  <c r="BK600" i="1"/>
  <c r="BL600" i="1" s="1"/>
  <c r="AY600" i="1"/>
  <c r="AW600" i="1" s="1"/>
  <c r="AV600" i="1" s="1"/>
  <c r="AU600" i="1"/>
  <c r="AT600" i="1"/>
  <c r="AS600" i="1"/>
  <c r="AR600" i="1"/>
  <c r="G600" i="1"/>
  <c r="B600" i="1"/>
  <c r="FQ518" i="1"/>
  <c r="FO518" i="1"/>
  <c r="EY518" i="1"/>
  <c r="ES518" i="1"/>
  <c r="EE518" i="1"/>
  <c r="CL518" i="1"/>
  <c r="CC518" i="1"/>
  <c r="CA518" i="1"/>
  <c r="BY518" i="1"/>
  <c r="BV518" i="1"/>
  <c r="BS518" i="1"/>
  <c r="BN518" i="1"/>
  <c r="BK518" i="1"/>
  <c r="BL518" i="1" s="1"/>
  <c r="AY518" i="1"/>
  <c r="AW518" i="1" s="1"/>
  <c r="AV518" i="1" s="1"/>
  <c r="AU518" i="1"/>
  <c r="AT518" i="1"/>
  <c r="AS518" i="1"/>
  <c r="AR518" i="1"/>
  <c r="G518" i="1"/>
  <c r="B518" i="1"/>
  <c r="FQ120" i="1"/>
  <c r="FO120" i="1"/>
  <c r="EY120" i="1"/>
  <c r="EZ120" i="1" s="1"/>
  <c r="EE120" i="1"/>
  <c r="CL120" i="1"/>
  <c r="CC120" i="1"/>
  <c r="CA120" i="1"/>
  <c r="BY120" i="1"/>
  <c r="BV120" i="1"/>
  <c r="BS120" i="1"/>
  <c r="BN120" i="1"/>
  <c r="BK120" i="1"/>
  <c r="BL120" i="1" s="1"/>
  <c r="AY120" i="1"/>
  <c r="AW120" i="1" s="1"/>
  <c r="AV120" i="1" s="1"/>
  <c r="AU120" i="1"/>
  <c r="AT120" i="1"/>
  <c r="AS120" i="1"/>
  <c r="AR120" i="1"/>
  <c r="G120" i="1"/>
  <c r="B120" i="1"/>
  <c r="FQ217" i="1"/>
  <c r="FO217" i="1"/>
  <c r="EY217" i="1"/>
  <c r="EZ217" i="1" s="1"/>
  <c r="ES217" i="1"/>
  <c r="EE217" i="1"/>
  <c r="CL217" i="1"/>
  <c r="CC217" i="1"/>
  <c r="CA217" i="1"/>
  <c r="BY217" i="1"/>
  <c r="BV217" i="1"/>
  <c r="BS217" i="1"/>
  <c r="BN217" i="1"/>
  <c r="BK217" i="1"/>
  <c r="BL217" i="1" s="1"/>
  <c r="AY217" i="1"/>
  <c r="AW217" i="1" s="1"/>
  <c r="AV217" i="1" s="1"/>
  <c r="AU217" i="1"/>
  <c r="AT217" i="1"/>
  <c r="AS217" i="1"/>
  <c r="AR217" i="1"/>
  <c r="G217" i="1"/>
  <c r="B217" i="1"/>
  <c r="FQ348" i="1"/>
  <c r="FO348" i="1"/>
  <c r="EY348" i="1"/>
  <c r="EZ348" i="1" s="1"/>
  <c r="ES348" i="1"/>
  <c r="EE348" i="1"/>
  <c r="CL348" i="1"/>
  <c r="CC348" i="1"/>
  <c r="CA348" i="1"/>
  <c r="BY348" i="1"/>
  <c r="BV348" i="1"/>
  <c r="BS348" i="1"/>
  <c r="BN348" i="1"/>
  <c r="BK348" i="1"/>
  <c r="BL348" i="1" s="1"/>
  <c r="AY348" i="1"/>
  <c r="AW348" i="1" s="1"/>
  <c r="AV348" i="1" s="1"/>
  <c r="AU348" i="1"/>
  <c r="AT348" i="1"/>
  <c r="AS348" i="1"/>
  <c r="AR348" i="1"/>
  <c r="G348" i="1"/>
  <c r="B348" i="1"/>
  <c r="FQ111" i="1"/>
  <c r="FO111" i="1"/>
  <c r="EY111" i="1"/>
  <c r="ES111" i="1"/>
  <c r="EE111" i="1"/>
  <c r="CL111" i="1"/>
  <c r="CC111" i="1"/>
  <c r="CA111" i="1"/>
  <c r="BY111" i="1"/>
  <c r="BV111" i="1"/>
  <c r="BS111" i="1"/>
  <c r="BN111" i="1"/>
  <c r="BK111" i="1"/>
  <c r="BL111" i="1" s="1"/>
  <c r="AY111" i="1"/>
  <c r="AW111" i="1" s="1"/>
  <c r="AV111" i="1" s="1"/>
  <c r="AU111" i="1"/>
  <c r="AT111" i="1"/>
  <c r="AS111" i="1"/>
  <c r="AR111" i="1"/>
  <c r="G111" i="1"/>
  <c r="B111" i="1"/>
  <c r="FQ174" i="1"/>
  <c r="FO174" i="1"/>
  <c r="EY174" i="1"/>
  <c r="EZ174" i="1" s="1"/>
  <c r="ES174" i="1"/>
  <c r="EE174" i="1"/>
  <c r="CL174" i="1"/>
  <c r="CC174" i="1"/>
  <c r="CA174" i="1"/>
  <c r="BY174" i="1"/>
  <c r="BV174" i="1"/>
  <c r="BS174" i="1"/>
  <c r="BN174" i="1"/>
  <c r="BK174" i="1"/>
  <c r="BL174" i="1" s="1"/>
  <c r="AY174" i="1"/>
  <c r="AW174" i="1" s="1"/>
  <c r="AV174" i="1" s="1"/>
  <c r="AU174" i="1"/>
  <c r="AT174" i="1"/>
  <c r="AS174" i="1"/>
  <c r="AR174" i="1"/>
  <c r="G174" i="1"/>
  <c r="B174" i="1"/>
  <c r="FQ634" i="1"/>
  <c r="FO634" i="1"/>
  <c r="EY634" i="1"/>
  <c r="EZ634" i="1" s="1"/>
  <c r="ES634" i="1"/>
  <c r="EE634" i="1"/>
  <c r="CL634" i="1"/>
  <c r="CC634" i="1"/>
  <c r="CA634" i="1"/>
  <c r="BY634" i="1"/>
  <c r="BV634" i="1"/>
  <c r="BS634" i="1"/>
  <c r="BN634" i="1"/>
  <c r="BK634" i="1"/>
  <c r="BL634" i="1" s="1"/>
  <c r="AY634" i="1"/>
  <c r="AW634" i="1" s="1"/>
  <c r="AV634" i="1" s="1"/>
  <c r="AU634" i="1"/>
  <c r="AT634" i="1"/>
  <c r="AS634" i="1"/>
  <c r="AR634" i="1"/>
  <c r="G634" i="1"/>
  <c r="B634" i="1"/>
  <c r="FQ220" i="1"/>
  <c r="FO220" i="1"/>
  <c r="EY220" i="1"/>
  <c r="FR220" i="1" s="1"/>
  <c r="ES220" i="1"/>
  <c r="EE220" i="1"/>
  <c r="CL220" i="1"/>
  <c r="CC220" i="1"/>
  <c r="CA220" i="1"/>
  <c r="BY220" i="1"/>
  <c r="BV220" i="1"/>
  <c r="BS220" i="1"/>
  <c r="BN220" i="1"/>
  <c r="BK220" i="1"/>
  <c r="BL220" i="1" s="1"/>
  <c r="AY220" i="1"/>
  <c r="AW220" i="1" s="1"/>
  <c r="AV220" i="1" s="1"/>
  <c r="AU220" i="1"/>
  <c r="AT220" i="1"/>
  <c r="AS220" i="1"/>
  <c r="AR220" i="1"/>
  <c r="G220" i="1"/>
  <c r="B220" i="1"/>
  <c r="FQ163" i="1"/>
  <c r="FO163" i="1"/>
  <c r="EY163" i="1"/>
  <c r="EZ163" i="1" s="1"/>
  <c r="ES163" i="1"/>
  <c r="EE163" i="1"/>
  <c r="CL163" i="1"/>
  <c r="CC163" i="1"/>
  <c r="CA163" i="1"/>
  <c r="BY163" i="1"/>
  <c r="BV163" i="1"/>
  <c r="BS163" i="1"/>
  <c r="BN163" i="1"/>
  <c r="BK163" i="1"/>
  <c r="BL163" i="1" s="1"/>
  <c r="AY163" i="1"/>
  <c r="AW163" i="1" s="1"/>
  <c r="AV163" i="1" s="1"/>
  <c r="AU163" i="1"/>
  <c r="AT163" i="1"/>
  <c r="AS163" i="1"/>
  <c r="AR163" i="1"/>
  <c r="G163" i="1"/>
  <c r="B163" i="1"/>
  <c r="FQ390" i="1"/>
  <c r="FO390" i="1"/>
  <c r="EY390" i="1"/>
  <c r="FR390" i="1" s="1"/>
  <c r="ES390" i="1"/>
  <c r="EE390" i="1"/>
  <c r="CL390" i="1"/>
  <c r="CC390" i="1"/>
  <c r="CA390" i="1"/>
  <c r="BY390" i="1"/>
  <c r="BV390" i="1"/>
  <c r="BS390" i="1"/>
  <c r="BN390" i="1"/>
  <c r="BK390" i="1"/>
  <c r="BL390" i="1" s="1"/>
  <c r="AY390" i="1"/>
  <c r="AW390" i="1" s="1"/>
  <c r="AV390" i="1" s="1"/>
  <c r="AU390" i="1"/>
  <c r="AT390" i="1"/>
  <c r="AS390" i="1"/>
  <c r="AR390" i="1"/>
  <c r="G390" i="1"/>
  <c r="B390" i="1"/>
  <c r="FQ613" i="1"/>
  <c r="FO613" i="1"/>
  <c r="EY613" i="1"/>
  <c r="EZ613" i="1" s="1"/>
  <c r="ES613" i="1"/>
  <c r="EE613" i="1"/>
  <c r="CL613" i="1"/>
  <c r="CC613" i="1"/>
  <c r="CA613" i="1"/>
  <c r="BY613" i="1"/>
  <c r="BV613" i="1"/>
  <c r="BS613" i="1"/>
  <c r="BN613" i="1"/>
  <c r="BK613" i="1"/>
  <c r="BL613" i="1" s="1"/>
  <c r="AY613" i="1"/>
  <c r="AW613" i="1" s="1"/>
  <c r="AV613" i="1" s="1"/>
  <c r="AU613" i="1"/>
  <c r="AT613" i="1"/>
  <c r="AS613" i="1"/>
  <c r="AR613" i="1"/>
  <c r="G613" i="1"/>
  <c r="B613" i="1"/>
  <c r="FQ449" i="1"/>
  <c r="FO449" i="1"/>
  <c r="EY449" i="1"/>
  <c r="ES449" i="1"/>
  <c r="EE449" i="1"/>
  <c r="CL449" i="1"/>
  <c r="CC449" i="1"/>
  <c r="CA449" i="1"/>
  <c r="BY449" i="1"/>
  <c r="BV449" i="1"/>
  <c r="BS449" i="1"/>
  <c r="BN449" i="1"/>
  <c r="BK449" i="1"/>
  <c r="BL449" i="1" s="1"/>
  <c r="AY449" i="1"/>
  <c r="AW449" i="1" s="1"/>
  <c r="AV449" i="1" s="1"/>
  <c r="AU449" i="1"/>
  <c r="AT449" i="1"/>
  <c r="AS449" i="1"/>
  <c r="AR449" i="1"/>
  <c r="G449" i="1"/>
  <c r="B449" i="1"/>
  <c r="FQ418" i="1"/>
  <c r="FO418" i="1"/>
  <c r="EY418" i="1"/>
  <c r="FR418" i="1" s="1"/>
  <c r="ES418" i="1"/>
  <c r="EE418" i="1"/>
  <c r="CL418" i="1"/>
  <c r="CC418" i="1"/>
  <c r="CA418" i="1"/>
  <c r="BY418" i="1"/>
  <c r="BV418" i="1"/>
  <c r="BS418" i="1"/>
  <c r="BN418" i="1"/>
  <c r="BK418" i="1"/>
  <c r="BL418" i="1" s="1"/>
  <c r="AY418" i="1"/>
  <c r="AW418" i="1" s="1"/>
  <c r="AV418" i="1" s="1"/>
  <c r="AU418" i="1"/>
  <c r="AT418" i="1"/>
  <c r="AS418" i="1"/>
  <c r="AR418" i="1"/>
  <c r="G418" i="1"/>
  <c r="B418" i="1"/>
  <c r="FQ177" i="1"/>
  <c r="FO177" i="1"/>
  <c r="EY177" i="1"/>
  <c r="FR177" i="1" s="1"/>
  <c r="ES177" i="1"/>
  <c r="EE177" i="1"/>
  <c r="CL177" i="1"/>
  <c r="CC177" i="1"/>
  <c r="CA177" i="1"/>
  <c r="BY177" i="1"/>
  <c r="BV177" i="1"/>
  <c r="BS177" i="1"/>
  <c r="BN177" i="1"/>
  <c r="BK177" i="1"/>
  <c r="BL177" i="1" s="1"/>
  <c r="AY177" i="1"/>
  <c r="AW177" i="1" s="1"/>
  <c r="AV177" i="1" s="1"/>
  <c r="AU177" i="1"/>
  <c r="AT177" i="1"/>
  <c r="AS177" i="1"/>
  <c r="AR177" i="1"/>
  <c r="G177" i="1"/>
  <c r="B177" i="1"/>
  <c r="FQ445" i="1"/>
  <c r="FO445" i="1"/>
  <c r="EY445" i="1"/>
  <c r="EZ445" i="1" s="1"/>
  <c r="ES445" i="1"/>
  <c r="EE445" i="1"/>
  <c r="CL445" i="1"/>
  <c r="CC445" i="1"/>
  <c r="CA445" i="1"/>
  <c r="BY445" i="1"/>
  <c r="BV445" i="1"/>
  <c r="BS445" i="1"/>
  <c r="BN445" i="1"/>
  <c r="BK445" i="1"/>
  <c r="BL445" i="1" s="1"/>
  <c r="AY445" i="1"/>
  <c r="AW445" i="1" s="1"/>
  <c r="AV445" i="1" s="1"/>
  <c r="AU445" i="1"/>
  <c r="AT445" i="1"/>
  <c r="AS445" i="1"/>
  <c r="AR445" i="1"/>
  <c r="G445" i="1"/>
  <c r="B445" i="1"/>
  <c r="FQ340" i="1"/>
  <c r="FO340" i="1"/>
  <c r="EY340" i="1"/>
  <c r="FR340" i="1" s="1"/>
  <c r="ES340" i="1"/>
  <c r="EE340" i="1"/>
  <c r="CL340" i="1"/>
  <c r="CC340" i="1"/>
  <c r="CA340" i="1"/>
  <c r="BY340" i="1"/>
  <c r="BV340" i="1"/>
  <c r="BS340" i="1"/>
  <c r="BN340" i="1"/>
  <c r="BK340" i="1"/>
  <c r="BL340" i="1" s="1"/>
  <c r="AY340" i="1"/>
  <c r="AW340" i="1" s="1"/>
  <c r="AV340" i="1" s="1"/>
  <c r="AU340" i="1"/>
  <c r="AT340" i="1"/>
  <c r="AS340" i="1"/>
  <c r="AR340" i="1"/>
  <c r="G340" i="1"/>
  <c r="B340" i="1"/>
  <c r="FQ119" i="1"/>
  <c r="FO119" i="1"/>
  <c r="EY119" i="1"/>
  <c r="EZ119" i="1" s="1"/>
  <c r="EE119" i="1"/>
  <c r="CL119" i="1"/>
  <c r="CC119" i="1"/>
  <c r="CA119" i="1"/>
  <c r="BY119" i="1"/>
  <c r="BV119" i="1"/>
  <c r="BS119" i="1"/>
  <c r="BN119" i="1"/>
  <c r="BK119" i="1"/>
  <c r="BL119" i="1" s="1"/>
  <c r="AY119" i="1"/>
  <c r="AW119" i="1" s="1"/>
  <c r="AV119" i="1" s="1"/>
  <c r="AU119" i="1"/>
  <c r="AT119" i="1"/>
  <c r="AS119" i="1"/>
  <c r="AR119" i="1"/>
  <c r="G119" i="1"/>
  <c r="B119" i="1"/>
  <c r="FQ714" i="1"/>
  <c r="FO714" i="1"/>
  <c r="EY714" i="1"/>
  <c r="EE714" i="1"/>
  <c r="CL714" i="1"/>
  <c r="CC714" i="1"/>
  <c r="CA714" i="1"/>
  <c r="BY714" i="1"/>
  <c r="BV714" i="1"/>
  <c r="BS714" i="1"/>
  <c r="BN714" i="1"/>
  <c r="BK714" i="1"/>
  <c r="BL714" i="1" s="1"/>
  <c r="AY714" i="1"/>
  <c r="AW714" i="1" s="1"/>
  <c r="AV714" i="1" s="1"/>
  <c r="AU714" i="1"/>
  <c r="AT714" i="1"/>
  <c r="AS714" i="1"/>
  <c r="AR714" i="1"/>
  <c r="G714" i="1"/>
  <c r="B714" i="1"/>
  <c r="FQ372" i="1"/>
  <c r="FO372" i="1"/>
  <c r="EY372" i="1"/>
  <c r="EZ372" i="1" s="1"/>
  <c r="EE372" i="1"/>
  <c r="CL372" i="1"/>
  <c r="CC372" i="1"/>
  <c r="CA372" i="1"/>
  <c r="BY372" i="1"/>
  <c r="BV372" i="1"/>
  <c r="BS372" i="1"/>
  <c r="BN372" i="1"/>
  <c r="BK372" i="1"/>
  <c r="BL372" i="1" s="1"/>
  <c r="AY372" i="1"/>
  <c r="AW372" i="1" s="1"/>
  <c r="AV372" i="1" s="1"/>
  <c r="AU372" i="1"/>
  <c r="AT372" i="1"/>
  <c r="AS372" i="1"/>
  <c r="AR372" i="1"/>
  <c r="G372" i="1"/>
  <c r="B372" i="1"/>
  <c r="FQ443" i="1"/>
  <c r="FO443" i="1"/>
  <c r="EY443" i="1"/>
  <c r="ES443" i="1"/>
  <c r="EE443" i="1"/>
  <c r="CL443" i="1"/>
  <c r="CC443" i="1"/>
  <c r="CA443" i="1"/>
  <c r="BY443" i="1"/>
  <c r="BV443" i="1"/>
  <c r="BS443" i="1"/>
  <c r="BN443" i="1"/>
  <c r="BK443" i="1"/>
  <c r="BL443" i="1" s="1"/>
  <c r="AY443" i="1"/>
  <c r="AW443" i="1" s="1"/>
  <c r="AV443" i="1" s="1"/>
  <c r="AU443" i="1"/>
  <c r="AT443" i="1"/>
  <c r="AS443" i="1"/>
  <c r="AR443" i="1"/>
  <c r="B443" i="1"/>
  <c r="FQ280" i="1"/>
  <c r="FO280" i="1"/>
  <c r="EY280" i="1"/>
  <c r="EZ280" i="1" s="1"/>
  <c r="ES280" i="1"/>
  <c r="EE280" i="1"/>
  <c r="CL280" i="1"/>
  <c r="CC280" i="1"/>
  <c r="CA280" i="1"/>
  <c r="BY280" i="1"/>
  <c r="BV280" i="1"/>
  <c r="BS280" i="1"/>
  <c r="BN280" i="1"/>
  <c r="BK280" i="1"/>
  <c r="BL280" i="1" s="1"/>
  <c r="AY280" i="1"/>
  <c r="AW280" i="1" s="1"/>
  <c r="AV280" i="1" s="1"/>
  <c r="AU280" i="1"/>
  <c r="AT280" i="1"/>
  <c r="AS280" i="1"/>
  <c r="AR280" i="1"/>
  <c r="B280" i="1"/>
  <c r="FQ178" i="1"/>
  <c r="FO178" i="1"/>
  <c r="EY178" i="1"/>
  <c r="EZ178" i="1" s="1"/>
  <c r="ES178" i="1"/>
  <c r="EE178" i="1"/>
  <c r="CL178" i="1"/>
  <c r="CC178" i="1"/>
  <c r="CA178" i="1"/>
  <c r="BY178" i="1"/>
  <c r="BV178" i="1"/>
  <c r="BS178" i="1"/>
  <c r="BN178" i="1"/>
  <c r="BK178" i="1"/>
  <c r="BL178" i="1" s="1"/>
  <c r="AY178" i="1"/>
  <c r="AW178" i="1" s="1"/>
  <c r="AV178" i="1" s="1"/>
  <c r="AU178" i="1"/>
  <c r="AT178" i="1"/>
  <c r="AS178" i="1"/>
  <c r="AR178" i="1"/>
  <c r="B178" i="1"/>
  <c r="FQ46" i="1"/>
  <c r="FO46" i="1"/>
  <c r="EY46" i="1"/>
  <c r="EZ46" i="1" s="1"/>
  <c r="ES46" i="1"/>
  <c r="EE46" i="1"/>
  <c r="CL46" i="1"/>
  <c r="CC46" i="1"/>
  <c r="CA46" i="1"/>
  <c r="BY46" i="1"/>
  <c r="BV46" i="1"/>
  <c r="BS46" i="1"/>
  <c r="BN46" i="1"/>
  <c r="BK46" i="1"/>
  <c r="BL46" i="1" s="1"/>
  <c r="AY46" i="1"/>
  <c r="AW46" i="1" s="1"/>
  <c r="AV46" i="1" s="1"/>
  <c r="AU46" i="1"/>
  <c r="AT46" i="1"/>
  <c r="AS46" i="1"/>
  <c r="AR46" i="1"/>
  <c r="B46" i="1"/>
  <c r="FQ222" i="1"/>
  <c r="FO222" i="1"/>
  <c r="EY222" i="1"/>
  <c r="EZ222" i="1" s="1"/>
  <c r="ES222" i="1"/>
  <c r="EE222" i="1"/>
  <c r="CL222" i="1"/>
  <c r="CC222" i="1"/>
  <c r="CA222" i="1"/>
  <c r="BY222" i="1"/>
  <c r="BV222" i="1"/>
  <c r="BS222" i="1"/>
  <c r="BN222" i="1"/>
  <c r="BK222" i="1"/>
  <c r="BL222" i="1" s="1"/>
  <c r="AY222" i="1"/>
  <c r="AW222" i="1" s="1"/>
  <c r="AV222" i="1" s="1"/>
  <c r="AU222" i="1"/>
  <c r="AT222" i="1"/>
  <c r="AS222" i="1"/>
  <c r="AR222" i="1"/>
  <c r="B222" i="1"/>
  <c r="FQ678" i="1"/>
  <c r="FO678" i="1"/>
  <c r="EY678" i="1"/>
  <c r="EZ678" i="1" s="1"/>
  <c r="ES678" i="1"/>
  <c r="EE678" i="1"/>
  <c r="CL678" i="1"/>
  <c r="CC678" i="1"/>
  <c r="CA678" i="1"/>
  <c r="BY678" i="1"/>
  <c r="BV678" i="1"/>
  <c r="BS678" i="1"/>
  <c r="BN678" i="1"/>
  <c r="BK678" i="1"/>
  <c r="BL678" i="1" s="1"/>
  <c r="AY678" i="1"/>
  <c r="AW678" i="1" s="1"/>
  <c r="AV678" i="1" s="1"/>
  <c r="AU678" i="1"/>
  <c r="AT678" i="1"/>
  <c r="AS678" i="1"/>
  <c r="AR678" i="1"/>
  <c r="B678" i="1"/>
  <c r="FQ249" i="1"/>
  <c r="FO249" i="1"/>
  <c r="EY249" i="1"/>
  <c r="EZ249" i="1" s="1"/>
  <c r="ES249" i="1"/>
  <c r="EE249" i="1"/>
  <c r="CL249" i="1"/>
  <c r="CC249" i="1"/>
  <c r="CA249" i="1"/>
  <c r="BY249" i="1"/>
  <c r="BV249" i="1"/>
  <c r="BS249" i="1"/>
  <c r="BN249" i="1"/>
  <c r="BK249" i="1"/>
  <c r="BL249" i="1" s="1"/>
  <c r="AY249" i="1"/>
  <c r="AW249" i="1" s="1"/>
  <c r="AV249" i="1" s="1"/>
  <c r="AU249" i="1"/>
  <c r="AT249" i="1"/>
  <c r="AS249" i="1"/>
  <c r="AR249" i="1"/>
  <c r="B249" i="1"/>
  <c r="FQ566" i="1"/>
  <c r="FO566" i="1"/>
  <c r="EY566" i="1"/>
  <c r="EZ566" i="1" s="1"/>
  <c r="ES566" i="1"/>
  <c r="EE566" i="1"/>
  <c r="CL566" i="1"/>
  <c r="CC566" i="1"/>
  <c r="CA566" i="1"/>
  <c r="BY566" i="1"/>
  <c r="BV566" i="1"/>
  <c r="BS566" i="1"/>
  <c r="BN566" i="1"/>
  <c r="BK566" i="1"/>
  <c r="BL566" i="1" s="1"/>
  <c r="AY566" i="1"/>
  <c r="AW566" i="1" s="1"/>
  <c r="AV566" i="1" s="1"/>
  <c r="AU566" i="1"/>
  <c r="AT566" i="1"/>
  <c r="AS566" i="1"/>
  <c r="AR566" i="1"/>
  <c r="B566" i="1"/>
  <c r="FQ452" i="1"/>
  <c r="FO452" i="1"/>
  <c r="EY452" i="1"/>
  <c r="EZ452" i="1" s="1"/>
  <c r="ES452" i="1"/>
  <c r="EE452" i="1"/>
  <c r="CL452" i="1"/>
  <c r="CC452" i="1"/>
  <c r="CA452" i="1"/>
  <c r="BY452" i="1"/>
  <c r="BV452" i="1"/>
  <c r="BS452" i="1"/>
  <c r="BN452" i="1"/>
  <c r="BK452" i="1"/>
  <c r="BL452" i="1" s="1"/>
  <c r="AY452" i="1"/>
  <c r="AW452" i="1" s="1"/>
  <c r="AV452" i="1" s="1"/>
  <c r="AU452" i="1"/>
  <c r="AT452" i="1"/>
  <c r="AS452" i="1"/>
  <c r="AR452" i="1"/>
  <c r="B452" i="1"/>
  <c r="FQ546" i="1"/>
  <c r="FO546" i="1"/>
  <c r="EY546" i="1"/>
  <c r="EZ546" i="1" s="1"/>
  <c r="ES546" i="1"/>
  <c r="EE546" i="1"/>
  <c r="CL546" i="1"/>
  <c r="CC546" i="1"/>
  <c r="CA546" i="1"/>
  <c r="BY546" i="1"/>
  <c r="BV546" i="1"/>
  <c r="BS546" i="1"/>
  <c r="BN546" i="1"/>
  <c r="BK546" i="1"/>
  <c r="BL546" i="1" s="1"/>
  <c r="AY546" i="1"/>
  <c r="AW546" i="1" s="1"/>
  <c r="AV546" i="1" s="1"/>
  <c r="AU546" i="1"/>
  <c r="AT546" i="1"/>
  <c r="AS546" i="1"/>
  <c r="AR546" i="1"/>
  <c r="B546" i="1"/>
  <c r="FQ100" i="1"/>
  <c r="FO100" i="1"/>
  <c r="EY100" i="1"/>
  <c r="EZ100" i="1" s="1"/>
  <c r="ES100" i="1"/>
  <c r="EE100" i="1"/>
  <c r="CL100" i="1"/>
  <c r="CC100" i="1"/>
  <c r="CA100" i="1"/>
  <c r="BY100" i="1"/>
  <c r="BV100" i="1"/>
  <c r="BS100" i="1"/>
  <c r="BN100" i="1"/>
  <c r="BK100" i="1"/>
  <c r="BL100" i="1" s="1"/>
  <c r="AY100" i="1"/>
  <c r="AW100" i="1" s="1"/>
  <c r="AV100" i="1" s="1"/>
  <c r="AU100" i="1"/>
  <c r="AT100" i="1"/>
  <c r="AS100" i="1"/>
  <c r="AR100" i="1"/>
  <c r="B100" i="1"/>
  <c r="FQ444" i="1"/>
  <c r="FO444" i="1"/>
  <c r="EY444" i="1"/>
  <c r="ES444" i="1"/>
  <c r="EE444" i="1"/>
  <c r="CL444" i="1"/>
  <c r="CC444" i="1"/>
  <c r="CA444" i="1"/>
  <c r="BY444" i="1"/>
  <c r="BV444" i="1"/>
  <c r="BS444" i="1"/>
  <c r="BN444" i="1"/>
  <c r="BK444" i="1"/>
  <c r="BL444" i="1" s="1"/>
  <c r="AY444" i="1"/>
  <c r="AW444" i="1" s="1"/>
  <c r="AV444" i="1" s="1"/>
  <c r="AU444" i="1"/>
  <c r="AT444" i="1"/>
  <c r="AS444" i="1"/>
  <c r="AR444" i="1"/>
  <c r="B444" i="1"/>
  <c r="FQ54" i="1"/>
  <c r="FO54" i="1"/>
  <c r="EY54" i="1"/>
  <c r="EZ54" i="1" s="1"/>
  <c r="ES54" i="1"/>
  <c r="EE54" i="1"/>
  <c r="CL54" i="1"/>
  <c r="CC54" i="1"/>
  <c r="CA54" i="1"/>
  <c r="BY54" i="1"/>
  <c r="BV54" i="1"/>
  <c r="BS54" i="1"/>
  <c r="BN54" i="1"/>
  <c r="BK54" i="1"/>
  <c r="BL54" i="1" s="1"/>
  <c r="AY54" i="1"/>
  <c r="AW54" i="1" s="1"/>
  <c r="AV54" i="1" s="1"/>
  <c r="AU54" i="1"/>
  <c r="AT54" i="1"/>
  <c r="AS54" i="1"/>
  <c r="AR54" i="1"/>
  <c r="B54" i="1"/>
  <c r="FQ687" i="1"/>
  <c r="FO687" i="1"/>
  <c r="EY687" i="1"/>
  <c r="EZ687" i="1" s="1"/>
  <c r="ES687" i="1"/>
  <c r="EE687" i="1"/>
  <c r="CL687" i="1"/>
  <c r="CC687" i="1"/>
  <c r="CA687" i="1"/>
  <c r="BY687" i="1"/>
  <c r="BV687" i="1"/>
  <c r="BS687" i="1"/>
  <c r="BN687" i="1"/>
  <c r="BK687" i="1"/>
  <c r="BL687" i="1" s="1"/>
  <c r="AY687" i="1"/>
  <c r="AW687" i="1" s="1"/>
  <c r="AV687" i="1" s="1"/>
  <c r="AU687" i="1"/>
  <c r="AT687" i="1"/>
  <c r="AS687" i="1"/>
  <c r="AR687" i="1"/>
  <c r="B687" i="1"/>
  <c r="FQ519" i="1"/>
  <c r="FO519" i="1"/>
  <c r="EY519" i="1"/>
  <c r="EZ519" i="1" s="1"/>
  <c r="ES519" i="1"/>
  <c r="EE519" i="1"/>
  <c r="CL519" i="1"/>
  <c r="CC519" i="1"/>
  <c r="CA519" i="1"/>
  <c r="BY519" i="1"/>
  <c r="BV519" i="1"/>
  <c r="BS519" i="1"/>
  <c r="BN519" i="1"/>
  <c r="BK519" i="1"/>
  <c r="BL519" i="1" s="1"/>
  <c r="AY519" i="1"/>
  <c r="AW519" i="1" s="1"/>
  <c r="AV519" i="1" s="1"/>
  <c r="AU519" i="1"/>
  <c r="AT519" i="1"/>
  <c r="AS519" i="1"/>
  <c r="AR519" i="1"/>
  <c r="B519" i="1"/>
  <c r="FQ17" i="1"/>
  <c r="FO17" i="1"/>
  <c r="EY17" i="1"/>
  <c r="EZ17" i="1" s="1"/>
  <c r="ES17" i="1"/>
  <c r="EE17" i="1"/>
  <c r="CL17" i="1"/>
  <c r="CC17" i="1"/>
  <c r="CA17" i="1"/>
  <c r="BY17" i="1"/>
  <c r="BV17" i="1"/>
  <c r="BS17" i="1"/>
  <c r="BN17" i="1"/>
  <c r="BK17" i="1"/>
  <c r="BL17" i="1" s="1"/>
  <c r="AY17" i="1"/>
  <c r="AW17" i="1" s="1"/>
  <c r="AV17" i="1" s="1"/>
  <c r="AU17" i="1"/>
  <c r="AT17" i="1"/>
  <c r="AS17" i="1"/>
  <c r="AR17" i="1"/>
  <c r="B17" i="1"/>
  <c r="FQ123" i="1"/>
  <c r="FO123" i="1"/>
  <c r="EY123" i="1"/>
  <c r="EZ123" i="1" s="1"/>
  <c r="ES123" i="1"/>
  <c r="EE123" i="1"/>
  <c r="CL123" i="1"/>
  <c r="CC123" i="1"/>
  <c r="CA123" i="1"/>
  <c r="BY123" i="1"/>
  <c r="BV123" i="1"/>
  <c r="BS123" i="1"/>
  <c r="BN123" i="1"/>
  <c r="BK123" i="1"/>
  <c r="BL123" i="1" s="1"/>
  <c r="AY123" i="1"/>
  <c r="AW123" i="1" s="1"/>
  <c r="AV123" i="1" s="1"/>
  <c r="AU123" i="1"/>
  <c r="AT123" i="1"/>
  <c r="AS123" i="1"/>
  <c r="AR123" i="1"/>
  <c r="B123" i="1"/>
  <c r="FQ479" i="1"/>
  <c r="FO479" i="1"/>
  <c r="EY479" i="1"/>
  <c r="EZ479" i="1" s="1"/>
  <c r="ES479" i="1"/>
  <c r="EE479" i="1"/>
  <c r="CL479" i="1"/>
  <c r="CC479" i="1"/>
  <c r="CA479" i="1"/>
  <c r="BY479" i="1"/>
  <c r="BV479" i="1"/>
  <c r="BS479" i="1"/>
  <c r="BN479" i="1"/>
  <c r="BK479" i="1"/>
  <c r="BL479" i="1" s="1"/>
  <c r="AY479" i="1"/>
  <c r="AW479" i="1" s="1"/>
  <c r="AV479" i="1" s="1"/>
  <c r="AU479" i="1"/>
  <c r="AT479" i="1"/>
  <c r="AS479" i="1"/>
  <c r="AR479" i="1"/>
  <c r="B479" i="1"/>
  <c r="FQ423" i="1"/>
  <c r="FO423" i="1"/>
  <c r="EY423" i="1"/>
  <c r="EZ423" i="1" s="1"/>
  <c r="ES423" i="1"/>
  <c r="EE423" i="1"/>
  <c r="CL423" i="1"/>
  <c r="CC423" i="1"/>
  <c r="CA423" i="1"/>
  <c r="BY423" i="1"/>
  <c r="BV423" i="1"/>
  <c r="BS423" i="1"/>
  <c r="BN423" i="1"/>
  <c r="BK423" i="1"/>
  <c r="BL423" i="1" s="1"/>
  <c r="AY423" i="1"/>
  <c r="AW423" i="1" s="1"/>
  <c r="AV423" i="1" s="1"/>
  <c r="AU423" i="1"/>
  <c r="AT423" i="1"/>
  <c r="AS423" i="1"/>
  <c r="AR423" i="1"/>
  <c r="B423" i="1"/>
  <c r="FQ396" i="1"/>
  <c r="FO396" i="1"/>
  <c r="EY396" i="1"/>
  <c r="EZ396" i="1" s="1"/>
  <c r="ES396" i="1"/>
  <c r="EE396" i="1"/>
  <c r="CL396" i="1"/>
  <c r="CC396" i="1"/>
  <c r="CA396" i="1"/>
  <c r="BY396" i="1"/>
  <c r="BV396" i="1"/>
  <c r="BS396" i="1"/>
  <c r="BN396" i="1"/>
  <c r="BK396" i="1"/>
  <c r="BL396" i="1" s="1"/>
  <c r="AY396" i="1"/>
  <c r="AW396" i="1" s="1"/>
  <c r="AV396" i="1" s="1"/>
  <c r="AU396" i="1"/>
  <c r="AT396" i="1"/>
  <c r="AS396" i="1"/>
  <c r="AR396" i="1"/>
  <c r="B396" i="1"/>
  <c r="FQ424" i="1"/>
  <c r="FO424" i="1"/>
  <c r="EY424" i="1"/>
  <c r="EZ424" i="1" s="1"/>
  <c r="ES424" i="1"/>
  <c r="EE424" i="1"/>
  <c r="CL424" i="1"/>
  <c r="CC424" i="1"/>
  <c r="CA424" i="1"/>
  <c r="BY424" i="1"/>
  <c r="BV424" i="1"/>
  <c r="BS424" i="1"/>
  <c r="BN424" i="1"/>
  <c r="BK424" i="1"/>
  <c r="BL424" i="1" s="1"/>
  <c r="AY424" i="1"/>
  <c r="AW424" i="1" s="1"/>
  <c r="AV424" i="1" s="1"/>
  <c r="AU424" i="1"/>
  <c r="AT424" i="1"/>
  <c r="AS424" i="1"/>
  <c r="AR424" i="1"/>
  <c r="B424" i="1"/>
  <c r="FQ221" i="1"/>
  <c r="FO221" i="1"/>
  <c r="EY221" i="1"/>
  <c r="ES221" i="1"/>
  <c r="EE221" i="1"/>
  <c r="CL221" i="1"/>
  <c r="CC221" i="1"/>
  <c r="CA221" i="1"/>
  <c r="BY221" i="1"/>
  <c r="BV221" i="1"/>
  <c r="BS221" i="1"/>
  <c r="BN221" i="1"/>
  <c r="BK221" i="1"/>
  <c r="BL221" i="1" s="1"/>
  <c r="AY221" i="1"/>
  <c r="AW221" i="1" s="1"/>
  <c r="AV221" i="1" s="1"/>
  <c r="AU221" i="1"/>
  <c r="AT221" i="1"/>
  <c r="AS221" i="1"/>
  <c r="AR221" i="1"/>
  <c r="B221" i="1"/>
  <c r="FQ43" i="1"/>
  <c r="FO43" i="1"/>
  <c r="EY43" i="1"/>
  <c r="EZ43" i="1" s="1"/>
  <c r="ES43" i="1"/>
  <c r="EE43" i="1"/>
  <c r="CL43" i="1"/>
  <c r="CC43" i="1"/>
  <c r="CA43" i="1"/>
  <c r="BY43" i="1"/>
  <c r="BV43" i="1"/>
  <c r="BS43" i="1"/>
  <c r="BN43" i="1"/>
  <c r="BK43" i="1"/>
  <c r="BL43" i="1" s="1"/>
  <c r="AY43" i="1"/>
  <c r="AW43" i="1" s="1"/>
  <c r="AV43" i="1" s="1"/>
  <c r="AU43" i="1"/>
  <c r="AT43" i="1"/>
  <c r="AS43" i="1"/>
  <c r="AR43" i="1"/>
  <c r="B43" i="1"/>
  <c r="FQ377" i="1"/>
  <c r="FO377" i="1"/>
  <c r="EY377" i="1"/>
  <c r="EZ377" i="1" s="1"/>
  <c r="ES377" i="1"/>
  <c r="EE377" i="1"/>
  <c r="CL377" i="1"/>
  <c r="CC377" i="1"/>
  <c r="CA377" i="1"/>
  <c r="BY377" i="1"/>
  <c r="BV377" i="1"/>
  <c r="BS377" i="1"/>
  <c r="BN377" i="1"/>
  <c r="BK377" i="1"/>
  <c r="BL377" i="1" s="1"/>
  <c r="AY377" i="1"/>
  <c r="AW377" i="1" s="1"/>
  <c r="AV377" i="1" s="1"/>
  <c r="AU377" i="1"/>
  <c r="AT377" i="1"/>
  <c r="AS377" i="1"/>
  <c r="AR377" i="1"/>
  <c r="B377" i="1"/>
  <c r="FQ323" i="1"/>
  <c r="FO323" i="1"/>
  <c r="EY323" i="1"/>
  <c r="EZ323" i="1" s="1"/>
  <c r="ES323" i="1"/>
  <c r="EE323" i="1"/>
  <c r="CL323" i="1"/>
  <c r="CC323" i="1"/>
  <c r="CA323" i="1"/>
  <c r="BY323" i="1"/>
  <c r="BV323" i="1"/>
  <c r="BS323" i="1"/>
  <c r="BN323" i="1"/>
  <c r="BK323" i="1"/>
  <c r="BL323" i="1" s="1"/>
  <c r="AY323" i="1"/>
  <c r="AW323" i="1" s="1"/>
  <c r="AV323" i="1" s="1"/>
  <c r="AU323" i="1"/>
  <c r="AT323" i="1"/>
  <c r="AS323" i="1"/>
  <c r="AR323" i="1"/>
  <c r="B323" i="1"/>
  <c r="FQ192" i="1"/>
  <c r="FO192" i="1"/>
  <c r="EY192" i="1"/>
  <c r="EZ192" i="1" s="1"/>
  <c r="ES192" i="1"/>
  <c r="EE192" i="1"/>
  <c r="CL192" i="1"/>
  <c r="CC192" i="1"/>
  <c r="CA192" i="1"/>
  <c r="BY192" i="1"/>
  <c r="BV192" i="1"/>
  <c r="BS192" i="1"/>
  <c r="BN192" i="1"/>
  <c r="BK192" i="1"/>
  <c r="BL192" i="1" s="1"/>
  <c r="AY192" i="1"/>
  <c r="AW192" i="1" s="1"/>
  <c r="AV192" i="1" s="1"/>
  <c r="AU192" i="1"/>
  <c r="AT192" i="1"/>
  <c r="AS192" i="1"/>
  <c r="AR192" i="1"/>
  <c r="B192" i="1"/>
  <c r="FQ650" i="1"/>
  <c r="FO650" i="1"/>
  <c r="EY650" i="1"/>
  <c r="EZ650" i="1" s="1"/>
  <c r="ES650" i="1"/>
  <c r="EE650" i="1"/>
  <c r="CL650" i="1"/>
  <c r="CC650" i="1"/>
  <c r="CA650" i="1"/>
  <c r="BY650" i="1"/>
  <c r="BV650" i="1"/>
  <c r="BS650" i="1"/>
  <c r="BN650" i="1"/>
  <c r="BK650" i="1"/>
  <c r="BL650" i="1" s="1"/>
  <c r="AY650" i="1"/>
  <c r="AW650" i="1" s="1"/>
  <c r="AV650" i="1" s="1"/>
  <c r="AU650" i="1"/>
  <c r="AT650" i="1"/>
  <c r="AS650" i="1"/>
  <c r="AR650" i="1"/>
  <c r="B650" i="1"/>
  <c r="FQ140" i="1"/>
  <c r="FO140" i="1"/>
  <c r="EY140" i="1"/>
  <c r="EZ140" i="1" s="1"/>
  <c r="ES140" i="1"/>
  <c r="EE140" i="1"/>
  <c r="CL140" i="1"/>
  <c r="CC140" i="1"/>
  <c r="CA140" i="1"/>
  <c r="BY140" i="1"/>
  <c r="BV140" i="1"/>
  <c r="BS140" i="1"/>
  <c r="BN140" i="1"/>
  <c r="BK140" i="1"/>
  <c r="BL140" i="1" s="1"/>
  <c r="AY140" i="1"/>
  <c r="AW140" i="1" s="1"/>
  <c r="AV140" i="1" s="1"/>
  <c r="AU140" i="1"/>
  <c r="AT140" i="1"/>
  <c r="AS140" i="1"/>
  <c r="AR140" i="1"/>
  <c r="B140" i="1"/>
  <c r="FQ19" i="1"/>
  <c r="FO19" i="1"/>
  <c r="EY19" i="1"/>
  <c r="EZ19" i="1" s="1"/>
  <c r="ES19" i="1"/>
  <c r="EE19" i="1"/>
  <c r="CL19" i="1"/>
  <c r="CC19" i="1"/>
  <c r="CA19" i="1"/>
  <c r="BY19" i="1"/>
  <c r="BV19" i="1"/>
  <c r="BS19" i="1"/>
  <c r="BN19" i="1"/>
  <c r="BK19" i="1"/>
  <c r="BL19" i="1" s="1"/>
  <c r="AY19" i="1"/>
  <c r="AW19" i="1" s="1"/>
  <c r="AV19" i="1" s="1"/>
  <c r="AU19" i="1"/>
  <c r="AT19" i="1"/>
  <c r="AS19" i="1"/>
  <c r="AR19" i="1"/>
  <c r="B19" i="1"/>
  <c r="FQ94" i="1"/>
  <c r="FO94" i="1"/>
  <c r="EY94" i="1"/>
  <c r="EZ94" i="1" s="1"/>
  <c r="ES94" i="1"/>
  <c r="EE94" i="1"/>
  <c r="CL94" i="1"/>
  <c r="CC94" i="1"/>
  <c r="CA94" i="1"/>
  <c r="BY94" i="1"/>
  <c r="BV94" i="1"/>
  <c r="BS94" i="1"/>
  <c r="BN94" i="1"/>
  <c r="BK94" i="1"/>
  <c r="BL94" i="1" s="1"/>
  <c r="AY94" i="1"/>
  <c r="AW94" i="1" s="1"/>
  <c r="AV94" i="1" s="1"/>
  <c r="AU94" i="1"/>
  <c r="AT94" i="1"/>
  <c r="AS94" i="1"/>
  <c r="AR94" i="1"/>
  <c r="B94" i="1"/>
  <c r="FQ265" i="1"/>
  <c r="FO265" i="1"/>
  <c r="EY265" i="1"/>
  <c r="EZ265" i="1" s="1"/>
  <c r="ES265" i="1"/>
  <c r="EE265" i="1"/>
  <c r="CL265" i="1"/>
  <c r="CC265" i="1"/>
  <c r="CA265" i="1"/>
  <c r="BY265" i="1"/>
  <c r="BV265" i="1"/>
  <c r="BS265" i="1"/>
  <c r="BN265" i="1"/>
  <c r="BK265" i="1"/>
  <c r="BL265" i="1" s="1"/>
  <c r="AY265" i="1"/>
  <c r="AW265" i="1" s="1"/>
  <c r="AV265" i="1" s="1"/>
  <c r="AU265" i="1"/>
  <c r="AT265" i="1"/>
  <c r="AS265" i="1"/>
  <c r="AR265" i="1"/>
  <c r="B265" i="1"/>
  <c r="FQ556" i="1"/>
  <c r="FO556" i="1"/>
  <c r="EY556" i="1"/>
  <c r="EZ556" i="1" s="1"/>
  <c r="ES556" i="1"/>
  <c r="EE556" i="1"/>
  <c r="CL556" i="1"/>
  <c r="CC556" i="1"/>
  <c r="CA556" i="1"/>
  <c r="BY556" i="1"/>
  <c r="BV556" i="1"/>
  <c r="BS556" i="1"/>
  <c r="BN556" i="1"/>
  <c r="BK556" i="1"/>
  <c r="BL556" i="1" s="1"/>
  <c r="AY556" i="1"/>
  <c r="AW556" i="1" s="1"/>
  <c r="AV556" i="1" s="1"/>
  <c r="AU556" i="1"/>
  <c r="AT556" i="1"/>
  <c r="AS556" i="1"/>
  <c r="AR556" i="1"/>
  <c r="B556" i="1"/>
  <c r="FQ378" i="1"/>
  <c r="FO378" i="1"/>
  <c r="EY378" i="1"/>
  <c r="EZ378" i="1" s="1"/>
  <c r="ES378" i="1"/>
  <c r="EE378" i="1"/>
  <c r="CL378" i="1"/>
  <c r="CC378" i="1"/>
  <c r="CA378" i="1"/>
  <c r="BY378" i="1"/>
  <c r="BV378" i="1"/>
  <c r="BS378" i="1"/>
  <c r="BN378" i="1"/>
  <c r="BK378" i="1"/>
  <c r="BL378" i="1" s="1"/>
  <c r="AY378" i="1"/>
  <c r="AW378" i="1" s="1"/>
  <c r="AV378" i="1" s="1"/>
  <c r="AU378" i="1"/>
  <c r="AT378" i="1"/>
  <c r="AS378" i="1"/>
  <c r="AR378" i="1"/>
  <c r="B378" i="1"/>
  <c r="FQ332" i="1"/>
  <c r="FO332" i="1"/>
  <c r="EY332" i="1"/>
  <c r="EZ332" i="1" s="1"/>
  <c r="ES332" i="1"/>
  <c r="EE332" i="1"/>
  <c r="CL332" i="1"/>
  <c r="CC332" i="1"/>
  <c r="CA332" i="1"/>
  <c r="BY332" i="1"/>
  <c r="BV332" i="1"/>
  <c r="BS332" i="1"/>
  <c r="BN332" i="1"/>
  <c r="BK332" i="1"/>
  <c r="BL332" i="1" s="1"/>
  <c r="AY332" i="1"/>
  <c r="AW332" i="1" s="1"/>
  <c r="AV332" i="1" s="1"/>
  <c r="AU332" i="1"/>
  <c r="AT332" i="1"/>
  <c r="AS332" i="1"/>
  <c r="AR332" i="1"/>
  <c r="B332" i="1"/>
  <c r="FQ466" i="1"/>
  <c r="FO466" i="1"/>
  <c r="EY466" i="1"/>
  <c r="EZ466" i="1" s="1"/>
  <c r="ES466" i="1"/>
  <c r="EE466" i="1"/>
  <c r="CL466" i="1"/>
  <c r="CC466" i="1"/>
  <c r="CA466" i="1"/>
  <c r="BY466" i="1"/>
  <c r="BV466" i="1"/>
  <c r="BS466" i="1"/>
  <c r="BN466" i="1"/>
  <c r="BK466" i="1"/>
  <c r="BL466" i="1" s="1"/>
  <c r="AY466" i="1"/>
  <c r="AW466" i="1" s="1"/>
  <c r="AV466" i="1" s="1"/>
  <c r="AU466" i="1"/>
  <c r="AT466" i="1"/>
  <c r="AS466" i="1"/>
  <c r="AR466" i="1"/>
  <c r="B466" i="1"/>
  <c r="FQ8" i="1"/>
  <c r="FO8" i="1"/>
  <c r="EY8" i="1"/>
  <c r="EZ8" i="1" s="1"/>
  <c r="ES8" i="1"/>
  <c r="EE8" i="1"/>
  <c r="CL8" i="1"/>
  <c r="CC8" i="1"/>
  <c r="CA8" i="1"/>
  <c r="BY8" i="1"/>
  <c r="BV8" i="1"/>
  <c r="BS8" i="1"/>
  <c r="BN8" i="1"/>
  <c r="BK8" i="1"/>
  <c r="BL8" i="1" s="1"/>
  <c r="AY8" i="1"/>
  <c r="AW8" i="1" s="1"/>
  <c r="AV8" i="1" s="1"/>
  <c r="AU8" i="1"/>
  <c r="AT8" i="1"/>
  <c r="AS8" i="1"/>
  <c r="AR8" i="1"/>
  <c r="B8" i="1"/>
  <c r="FQ593" i="1"/>
  <c r="FO593" i="1"/>
  <c r="EY593" i="1"/>
  <c r="EZ593" i="1" s="1"/>
  <c r="ES593" i="1"/>
  <c r="EE593" i="1"/>
  <c r="CL593" i="1"/>
  <c r="CC593" i="1"/>
  <c r="CA593" i="1"/>
  <c r="BY593" i="1"/>
  <c r="BV593" i="1"/>
  <c r="BS593" i="1"/>
  <c r="BN593" i="1"/>
  <c r="BK593" i="1"/>
  <c r="BL593" i="1" s="1"/>
  <c r="AY593" i="1"/>
  <c r="AW593" i="1" s="1"/>
  <c r="AV593" i="1" s="1"/>
  <c r="AU593" i="1"/>
  <c r="AT593" i="1"/>
  <c r="AS593" i="1"/>
  <c r="AR593" i="1"/>
  <c r="B593" i="1"/>
  <c r="FQ84" i="1"/>
  <c r="FO84" i="1"/>
  <c r="EY84" i="1"/>
  <c r="EZ84" i="1" s="1"/>
  <c r="ES84" i="1"/>
  <c r="EE84" i="1"/>
  <c r="CL84" i="1"/>
  <c r="CC84" i="1"/>
  <c r="CA84" i="1"/>
  <c r="BY84" i="1"/>
  <c r="BV84" i="1"/>
  <c r="BS84" i="1"/>
  <c r="BN84" i="1"/>
  <c r="BK84" i="1"/>
  <c r="BL84" i="1" s="1"/>
  <c r="AY84" i="1"/>
  <c r="AW84" i="1" s="1"/>
  <c r="AV84" i="1" s="1"/>
  <c r="AU84" i="1"/>
  <c r="AT84" i="1"/>
  <c r="AS84" i="1"/>
  <c r="AR84" i="1"/>
  <c r="B84" i="1"/>
  <c r="FQ376" i="1"/>
  <c r="FO376" i="1"/>
  <c r="EY376" i="1"/>
  <c r="EZ376" i="1" s="1"/>
  <c r="ES376" i="1"/>
  <c r="EE376" i="1"/>
  <c r="CL376" i="1"/>
  <c r="CC376" i="1"/>
  <c r="CA376" i="1"/>
  <c r="BY376" i="1"/>
  <c r="BV376" i="1"/>
  <c r="BS376" i="1"/>
  <c r="BN376" i="1"/>
  <c r="BK376" i="1"/>
  <c r="BL376" i="1" s="1"/>
  <c r="AY376" i="1"/>
  <c r="AW376" i="1" s="1"/>
  <c r="AV376" i="1" s="1"/>
  <c r="AU376" i="1"/>
  <c r="AT376" i="1"/>
  <c r="AS376" i="1"/>
  <c r="AR376" i="1"/>
  <c r="B376" i="1"/>
  <c r="FQ127" i="1"/>
  <c r="FO127" i="1"/>
  <c r="EY127" i="1"/>
  <c r="EZ127" i="1" s="1"/>
  <c r="ES127" i="1"/>
  <c r="EE127" i="1"/>
  <c r="CL127" i="1"/>
  <c r="CC127" i="1"/>
  <c r="CA127" i="1"/>
  <c r="BY127" i="1"/>
  <c r="BV127" i="1"/>
  <c r="BS127" i="1"/>
  <c r="BN127" i="1"/>
  <c r="BK127" i="1"/>
  <c r="BL127" i="1" s="1"/>
  <c r="AY127" i="1"/>
  <c r="AW127" i="1" s="1"/>
  <c r="AV127" i="1" s="1"/>
  <c r="AU127" i="1"/>
  <c r="AT127" i="1"/>
  <c r="AS127" i="1"/>
  <c r="AR127" i="1"/>
  <c r="B127" i="1"/>
  <c r="FQ279" i="1"/>
  <c r="FO279" i="1"/>
  <c r="EY279" i="1"/>
  <c r="EZ279" i="1" s="1"/>
  <c r="ES279" i="1"/>
  <c r="EE279" i="1"/>
  <c r="CL279" i="1"/>
  <c r="CC279" i="1"/>
  <c r="CA279" i="1"/>
  <c r="BY279" i="1"/>
  <c r="BV279" i="1"/>
  <c r="BS279" i="1"/>
  <c r="BN279" i="1"/>
  <c r="BK279" i="1"/>
  <c r="BL279" i="1" s="1"/>
  <c r="AY279" i="1"/>
  <c r="AW279" i="1" s="1"/>
  <c r="AV279" i="1" s="1"/>
  <c r="AU279" i="1"/>
  <c r="AT279" i="1"/>
  <c r="AS279" i="1"/>
  <c r="AR279" i="1"/>
  <c r="B279" i="1"/>
  <c r="FQ358" i="1"/>
  <c r="FO358" i="1"/>
  <c r="EY358" i="1"/>
  <c r="ES358" i="1"/>
  <c r="EE358" i="1"/>
  <c r="CL358" i="1"/>
  <c r="CC358" i="1"/>
  <c r="CA358" i="1"/>
  <c r="BY358" i="1"/>
  <c r="BV358" i="1"/>
  <c r="BS358" i="1"/>
  <c r="BN358" i="1"/>
  <c r="BK358" i="1"/>
  <c r="BL358" i="1" s="1"/>
  <c r="AY358" i="1"/>
  <c r="AW358" i="1" s="1"/>
  <c r="AV358" i="1" s="1"/>
  <c r="AU358" i="1"/>
  <c r="AT358" i="1"/>
  <c r="AS358" i="1"/>
  <c r="AR358" i="1"/>
  <c r="B358" i="1"/>
  <c r="FQ182" i="1"/>
  <c r="FO182" i="1"/>
  <c r="EY182" i="1"/>
  <c r="ES182" i="1"/>
  <c r="EE182" i="1"/>
  <c r="CL182" i="1"/>
  <c r="CC182" i="1"/>
  <c r="CA182" i="1"/>
  <c r="BY182" i="1"/>
  <c r="BV182" i="1"/>
  <c r="BS182" i="1"/>
  <c r="BN182" i="1"/>
  <c r="BK182" i="1"/>
  <c r="BL182" i="1" s="1"/>
  <c r="AY182" i="1"/>
  <c r="AW182" i="1" s="1"/>
  <c r="AV182" i="1" s="1"/>
  <c r="AU182" i="1"/>
  <c r="AT182" i="1"/>
  <c r="AS182" i="1"/>
  <c r="AR182" i="1"/>
  <c r="B182" i="1"/>
  <c r="FQ216" i="1"/>
  <c r="FO216" i="1"/>
  <c r="EY216" i="1"/>
  <c r="EZ216" i="1" s="1"/>
  <c r="ES216" i="1"/>
  <c r="EE216" i="1"/>
  <c r="CL216" i="1"/>
  <c r="CC216" i="1"/>
  <c r="CA216" i="1"/>
  <c r="BY216" i="1"/>
  <c r="BV216" i="1"/>
  <c r="BS216" i="1"/>
  <c r="BN216" i="1"/>
  <c r="BK216" i="1"/>
  <c r="BL216" i="1" s="1"/>
  <c r="AY216" i="1"/>
  <c r="AW216" i="1" s="1"/>
  <c r="AV216" i="1" s="1"/>
  <c r="AU216" i="1"/>
  <c r="AT216" i="1"/>
  <c r="AS216" i="1"/>
  <c r="AR216" i="1"/>
  <c r="B216" i="1"/>
  <c r="FQ531" i="1"/>
  <c r="FO531" i="1"/>
  <c r="EY531" i="1"/>
  <c r="FR531" i="1" s="1"/>
  <c r="ES531" i="1"/>
  <c r="EE531" i="1"/>
  <c r="CL531" i="1"/>
  <c r="CC531" i="1"/>
  <c r="CA531" i="1"/>
  <c r="BY531" i="1"/>
  <c r="BV531" i="1"/>
  <c r="BS531" i="1"/>
  <c r="BN531" i="1"/>
  <c r="BK531" i="1"/>
  <c r="BL531" i="1" s="1"/>
  <c r="AY531" i="1"/>
  <c r="AW531" i="1" s="1"/>
  <c r="AV531" i="1" s="1"/>
  <c r="AU531" i="1"/>
  <c r="AT531" i="1"/>
  <c r="AS531" i="1"/>
  <c r="AR531" i="1"/>
  <c r="G531" i="1"/>
  <c r="B531" i="1"/>
  <c r="FQ442" i="1"/>
  <c r="FO442" i="1"/>
  <c r="EY442" i="1"/>
  <c r="EZ442" i="1" s="1"/>
  <c r="ES442" i="1"/>
  <c r="EE442" i="1"/>
  <c r="CL442" i="1"/>
  <c r="CC442" i="1"/>
  <c r="CA442" i="1"/>
  <c r="BY442" i="1"/>
  <c r="BV442" i="1"/>
  <c r="BS442" i="1"/>
  <c r="BN442" i="1"/>
  <c r="BK442" i="1"/>
  <c r="BL442" i="1" s="1"/>
  <c r="AY442" i="1"/>
  <c r="AW442" i="1" s="1"/>
  <c r="AV442" i="1" s="1"/>
  <c r="AU442" i="1"/>
  <c r="AT442" i="1"/>
  <c r="AS442" i="1"/>
  <c r="AR442" i="1"/>
  <c r="G442" i="1"/>
  <c r="B442" i="1"/>
  <c r="FQ208" i="1"/>
  <c r="FO208" i="1"/>
  <c r="EY208" i="1"/>
  <c r="FR208" i="1" s="1"/>
  <c r="ES208" i="1"/>
  <c r="EE208" i="1"/>
  <c r="CL208" i="1"/>
  <c r="CC208" i="1"/>
  <c r="CA208" i="1"/>
  <c r="BY208" i="1"/>
  <c r="BV208" i="1"/>
  <c r="BS208" i="1"/>
  <c r="BN208" i="1"/>
  <c r="BK208" i="1"/>
  <c r="BL208" i="1" s="1"/>
  <c r="AY208" i="1"/>
  <c r="AW208" i="1" s="1"/>
  <c r="AV208" i="1" s="1"/>
  <c r="AU208" i="1"/>
  <c r="AT208" i="1"/>
  <c r="AS208" i="1"/>
  <c r="AR208" i="1"/>
  <c r="G208" i="1"/>
  <c r="B208" i="1"/>
  <c r="FQ30" i="1"/>
  <c r="FO30" i="1"/>
  <c r="EY30" i="1"/>
  <c r="ES30" i="1"/>
  <c r="EE30" i="1"/>
  <c r="CL30" i="1"/>
  <c r="CC30" i="1"/>
  <c r="CA30" i="1"/>
  <c r="BY30" i="1"/>
  <c r="BV30" i="1"/>
  <c r="BS30" i="1"/>
  <c r="BN30" i="1"/>
  <c r="BK30" i="1"/>
  <c r="BL30" i="1" s="1"/>
  <c r="AY30" i="1"/>
  <c r="AW30" i="1" s="1"/>
  <c r="AV30" i="1" s="1"/>
  <c r="AU30" i="1"/>
  <c r="AT30" i="1"/>
  <c r="AS30" i="1"/>
  <c r="AR30" i="1"/>
  <c r="G30" i="1"/>
  <c r="B30" i="1"/>
  <c r="FQ381" i="1"/>
  <c r="FO381" i="1"/>
  <c r="EY381" i="1"/>
  <c r="FR381" i="1" s="1"/>
  <c r="ES381" i="1"/>
  <c r="EE381" i="1"/>
  <c r="CL381" i="1"/>
  <c r="CC381" i="1"/>
  <c r="CA381" i="1"/>
  <c r="BY381" i="1"/>
  <c r="BV381" i="1"/>
  <c r="BS381" i="1"/>
  <c r="BN381" i="1"/>
  <c r="BK381" i="1"/>
  <c r="BL381" i="1" s="1"/>
  <c r="AY381" i="1"/>
  <c r="AW381" i="1" s="1"/>
  <c r="AV381" i="1" s="1"/>
  <c r="AU381" i="1"/>
  <c r="AT381" i="1"/>
  <c r="AS381" i="1"/>
  <c r="AR381" i="1"/>
  <c r="G381" i="1"/>
  <c r="B381" i="1"/>
  <c r="FQ158" i="1"/>
  <c r="FO158" i="1"/>
  <c r="EY158" i="1"/>
  <c r="EZ158" i="1" s="1"/>
  <c r="ES158" i="1"/>
  <c r="EE158" i="1"/>
  <c r="CL158" i="1"/>
  <c r="CC158" i="1"/>
  <c r="CA158" i="1"/>
  <c r="BY158" i="1"/>
  <c r="BV158" i="1"/>
  <c r="BS158" i="1"/>
  <c r="BN158" i="1"/>
  <c r="BK158" i="1"/>
  <c r="BL158" i="1" s="1"/>
  <c r="AY158" i="1"/>
  <c r="AW158" i="1" s="1"/>
  <c r="AV158" i="1" s="1"/>
  <c r="AU158" i="1"/>
  <c r="AT158" i="1"/>
  <c r="AS158" i="1"/>
  <c r="AR158" i="1"/>
  <c r="G158" i="1"/>
  <c r="B158" i="1"/>
  <c r="FQ633" i="1"/>
  <c r="FO633" i="1"/>
  <c r="EY633" i="1"/>
  <c r="EZ633" i="1" s="1"/>
  <c r="ES633" i="1"/>
  <c r="EE633" i="1"/>
  <c r="CL633" i="1"/>
  <c r="CC633" i="1"/>
  <c r="CA633" i="1"/>
  <c r="BY633" i="1"/>
  <c r="BV633" i="1"/>
  <c r="BS633" i="1"/>
  <c r="BN633" i="1"/>
  <c r="BK633" i="1"/>
  <c r="BL633" i="1" s="1"/>
  <c r="AY633" i="1"/>
  <c r="AW633" i="1" s="1"/>
  <c r="AV633" i="1" s="1"/>
  <c r="AU633" i="1"/>
  <c r="AT633" i="1"/>
  <c r="AS633" i="1"/>
  <c r="AR633" i="1"/>
  <c r="G633" i="1"/>
  <c r="B633" i="1"/>
  <c r="FQ517" i="1"/>
  <c r="FO517" i="1"/>
  <c r="EY517" i="1"/>
  <c r="FR517" i="1" s="1"/>
  <c r="ES517" i="1"/>
  <c r="EE517" i="1"/>
  <c r="CL517" i="1"/>
  <c r="CC517" i="1"/>
  <c r="CA517" i="1"/>
  <c r="BY517" i="1"/>
  <c r="BV517" i="1"/>
  <c r="BS517" i="1"/>
  <c r="BN517" i="1"/>
  <c r="BK517" i="1"/>
  <c r="BL517" i="1" s="1"/>
  <c r="AY517" i="1"/>
  <c r="AW517" i="1" s="1"/>
  <c r="AV517" i="1" s="1"/>
  <c r="AU517" i="1"/>
  <c r="AT517" i="1"/>
  <c r="AS517" i="1"/>
  <c r="AR517" i="1"/>
  <c r="G517" i="1"/>
  <c r="B517" i="1"/>
  <c r="FQ92" i="1"/>
  <c r="FO92" i="1"/>
  <c r="EY92" i="1"/>
  <c r="EZ92" i="1" s="1"/>
  <c r="ES92" i="1"/>
  <c r="EE92" i="1"/>
  <c r="CL92" i="1"/>
  <c r="CC92" i="1"/>
  <c r="CA92" i="1"/>
  <c r="BY92" i="1"/>
  <c r="BV92" i="1"/>
  <c r="BS92" i="1"/>
  <c r="BN92" i="1"/>
  <c r="BK92" i="1"/>
  <c r="BL92" i="1" s="1"/>
  <c r="AY92" i="1"/>
  <c r="AW92" i="1" s="1"/>
  <c r="AV92" i="1" s="1"/>
  <c r="AU92" i="1"/>
  <c r="AT92" i="1"/>
  <c r="AS92" i="1"/>
  <c r="AR92" i="1"/>
  <c r="G92" i="1"/>
  <c r="B92" i="1"/>
  <c r="FQ364" i="1"/>
  <c r="FO364" i="1"/>
  <c r="EY364" i="1"/>
  <c r="EZ364" i="1" s="1"/>
  <c r="ES364" i="1"/>
  <c r="EE364" i="1"/>
  <c r="CL364" i="1"/>
  <c r="CC364" i="1"/>
  <c r="CA364" i="1"/>
  <c r="BY364" i="1"/>
  <c r="BV364" i="1"/>
  <c r="BS364" i="1"/>
  <c r="BN364" i="1"/>
  <c r="BK364" i="1"/>
  <c r="BL364" i="1" s="1"/>
  <c r="AY364" i="1"/>
  <c r="AW364" i="1" s="1"/>
  <c r="AV364" i="1" s="1"/>
  <c r="AU364" i="1"/>
  <c r="AT364" i="1"/>
  <c r="AS364" i="1"/>
  <c r="AR364" i="1"/>
  <c r="G364" i="1"/>
  <c r="B364" i="1"/>
  <c r="FQ509" i="1"/>
  <c r="FO509" i="1"/>
  <c r="EY509" i="1"/>
  <c r="FR509" i="1" s="1"/>
  <c r="ES509" i="1"/>
  <c r="EE509" i="1"/>
  <c r="CL509" i="1"/>
  <c r="CC509" i="1"/>
  <c r="CA509" i="1"/>
  <c r="BY509" i="1"/>
  <c r="BV509" i="1"/>
  <c r="BS509" i="1"/>
  <c r="BN509" i="1"/>
  <c r="BK509" i="1"/>
  <c r="BL509" i="1" s="1"/>
  <c r="AY509" i="1"/>
  <c r="AW509" i="1" s="1"/>
  <c r="AV509" i="1" s="1"/>
  <c r="AU509" i="1"/>
  <c r="AT509" i="1"/>
  <c r="AS509" i="1"/>
  <c r="AR509" i="1"/>
  <c r="G509" i="1"/>
  <c r="B509" i="1"/>
  <c r="FQ116" i="1"/>
  <c r="FO116" i="1"/>
  <c r="EY116" i="1"/>
  <c r="FR116" i="1" s="1"/>
  <c r="ES116" i="1"/>
  <c r="EE116" i="1"/>
  <c r="CL116" i="1"/>
  <c r="CC116" i="1"/>
  <c r="CA116" i="1"/>
  <c r="BY116" i="1"/>
  <c r="BV116" i="1"/>
  <c r="BS116" i="1"/>
  <c r="BN116" i="1"/>
  <c r="BK116" i="1"/>
  <c r="BL116" i="1" s="1"/>
  <c r="AY116" i="1"/>
  <c r="AW116" i="1" s="1"/>
  <c r="AV116" i="1" s="1"/>
  <c r="AU116" i="1"/>
  <c r="AT116" i="1"/>
  <c r="AS116" i="1"/>
  <c r="AR116" i="1"/>
  <c r="G116" i="1"/>
  <c r="B116" i="1"/>
  <c r="FQ114" i="1"/>
  <c r="FO114" i="1"/>
  <c r="EY114" i="1"/>
  <c r="EZ114" i="1" s="1"/>
  <c r="ES114" i="1"/>
  <c r="EE114" i="1"/>
  <c r="CL114" i="1"/>
  <c r="CC114" i="1"/>
  <c r="CA114" i="1"/>
  <c r="BY114" i="1"/>
  <c r="BV114" i="1"/>
  <c r="BS114" i="1"/>
  <c r="BN114" i="1"/>
  <c r="BK114" i="1"/>
  <c r="BL114" i="1" s="1"/>
  <c r="AY114" i="1"/>
  <c r="AW114" i="1" s="1"/>
  <c r="AV114" i="1" s="1"/>
  <c r="AU114" i="1"/>
  <c r="AT114" i="1"/>
  <c r="AS114" i="1"/>
  <c r="AR114" i="1"/>
  <c r="G114" i="1"/>
  <c r="B114" i="1"/>
  <c r="FQ73" i="1"/>
  <c r="FO73" i="1"/>
  <c r="EY73" i="1"/>
  <c r="ES73" i="1"/>
  <c r="EE73" i="1"/>
  <c r="CL73" i="1"/>
  <c r="CC73" i="1"/>
  <c r="CA73" i="1"/>
  <c r="BY73" i="1"/>
  <c r="BV73" i="1"/>
  <c r="BS73" i="1"/>
  <c r="BN73" i="1"/>
  <c r="BK73" i="1"/>
  <c r="BL73" i="1" s="1"/>
  <c r="AY73" i="1"/>
  <c r="AW73" i="1" s="1"/>
  <c r="AV73" i="1" s="1"/>
  <c r="AU73" i="1"/>
  <c r="AT73" i="1"/>
  <c r="AS73" i="1"/>
  <c r="AR73" i="1"/>
  <c r="G73" i="1"/>
  <c r="B73" i="1"/>
  <c r="FQ686" i="1"/>
  <c r="FO686" i="1"/>
  <c r="EY686" i="1"/>
  <c r="EZ686" i="1" s="1"/>
  <c r="EE686" i="1"/>
  <c r="CL686" i="1"/>
  <c r="CC686" i="1"/>
  <c r="CA686" i="1"/>
  <c r="BY686" i="1"/>
  <c r="BV686" i="1"/>
  <c r="BS686" i="1"/>
  <c r="BN686" i="1"/>
  <c r="BK686" i="1"/>
  <c r="BL686" i="1" s="1"/>
  <c r="AY686" i="1"/>
  <c r="AW686" i="1" s="1"/>
  <c r="AV686" i="1" s="1"/>
  <c r="AU686" i="1"/>
  <c r="AT686" i="1"/>
  <c r="AS686" i="1"/>
  <c r="AR686" i="1"/>
  <c r="B686" i="1"/>
  <c r="FQ162" i="1"/>
  <c r="FO162" i="1"/>
  <c r="EY162" i="1"/>
  <c r="FR162" i="1" s="1"/>
  <c r="EE162" i="1"/>
  <c r="CL162" i="1"/>
  <c r="CC162" i="1"/>
  <c r="CA162" i="1"/>
  <c r="BY162" i="1"/>
  <c r="BV162" i="1"/>
  <c r="BS162" i="1"/>
  <c r="BN162" i="1"/>
  <c r="BK162" i="1"/>
  <c r="BL162" i="1" s="1"/>
  <c r="AY162" i="1"/>
  <c r="AW162" i="1" s="1"/>
  <c r="AV162" i="1" s="1"/>
  <c r="AU162" i="1"/>
  <c r="AT162" i="1"/>
  <c r="AS162" i="1"/>
  <c r="AR162" i="1"/>
  <c r="B162" i="1"/>
  <c r="FQ151" i="1"/>
  <c r="FO151" i="1"/>
  <c r="EY151" i="1"/>
  <c r="EZ151" i="1" s="1"/>
  <c r="EE151" i="1"/>
  <c r="CL151" i="1"/>
  <c r="CC151" i="1"/>
  <c r="CA151" i="1"/>
  <c r="BY151" i="1"/>
  <c r="BV151" i="1"/>
  <c r="BS151" i="1"/>
  <c r="BN151" i="1"/>
  <c r="BK151" i="1"/>
  <c r="BL151" i="1" s="1"/>
  <c r="AY151" i="1"/>
  <c r="AW151" i="1" s="1"/>
  <c r="AV151" i="1" s="1"/>
  <c r="AU151" i="1"/>
  <c r="AT151" i="1"/>
  <c r="AS151" i="1"/>
  <c r="AR151" i="1"/>
  <c r="B151" i="1"/>
  <c r="FQ675" i="1"/>
  <c r="FO675" i="1"/>
  <c r="EY675" i="1"/>
  <c r="FR675" i="1" s="1"/>
  <c r="EE675" i="1"/>
  <c r="CL675" i="1"/>
  <c r="CC675" i="1"/>
  <c r="CA675" i="1"/>
  <c r="BY675" i="1"/>
  <c r="BV675" i="1"/>
  <c r="BS675" i="1"/>
  <c r="BN675" i="1"/>
  <c r="BK675" i="1"/>
  <c r="BL675" i="1" s="1"/>
  <c r="AY675" i="1"/>
  <c r="AW675" i="1" s="1"/>
  <c r="AV675" i="1" s="1"/>
  <c r="AU675" i="1"/>
  <c r="AT675" i="1"/>
  <c r="AS675" i="1"/>
  <c r="AR675" i="1"/>
  <c r="G675" i="1"/>
  <c r="B675" i="1"/>
  <c r="FQ565" i="1"/>
  <c r="FO565" i="1"/>
  <c r="EY565" i="1"/>
  <c r="FR565" i="1" s="1"/>
  <c r="EE565" i="1"/>
  <c r="CL565" i="1"/>
  <c r="CC565" i="1"/>
  <c r="CA565" i="1"/>
  <c r="BY565" i="1"/>
  <c r="BV565" i="1"/>
  <c r="BS565" i="1"/>
  <c r="BN565" i="1"/>
  <c r="BK565" i="1"/>
  <c r="BL565" i="1" s="1"/>
  <c r="AY565" i="1"/>
  <c r="AW565" i="1" s="1"/>
  <c r="AV565" i="1" s="1"/>
  <c r="AU565" i="1"/>
  <c r="AT565" i="1"/>
  <c r="AS565" i="1"/>
  <c r="AR565" i="1"/>
  <c r="G565" i="1"/>
  <c r="B565" i="1"/>
  <c r="FQ563" i="1"/>
  <c r="FO563" i="1"/>
  <c r="EY563" i="1"/>
  <c r="EZ563" i="1" s="1"/>
  <c r="EE563" i="1"/>
  <c r="CL563" i="1"/>
  <c r="CC563" i="1"/>
  <c r="CA563" i="1"/>
  <c r="BY563" i="1"/>
  <c r="BV563" i="1"/>
  <c r="BS563" i="1"/>
  <c r="BN563" i="1"/>
  <c r="BK563" i="1"/>
  <c r="BL563" i="1" s="1"/>
  <c r="AY563" i="1"/>
  <c r="AW563" i="1" s="1"/>
  <c r="AV563" i="1" s="1"/>
  <c r="AU563" i="1"/>
  <c r="AT563" i="1"/>
  <c r="AS563" i="1"/>
  <c r="AR563" i="1"/>
  <c r="G563" i="1"/>
  <c r="B563" i="1"/>
  <c r="FQ118" i="1"/>
  <c r="FO118" i="1"/>
  <c r="EY118" i="1"/>
  <c r="EZ118" i="1" s="1"/>
  <c r="EE118" i="1"/>
  <c r="CL118" i="1"/>
  <c r="CC118" i="1"/>
  <c r="CA118" i="1"/>
  <c r="BY118" i="1"/>
  <c r="BV118" i="1"/>
  <c r="BS118" i="1"/>
  <c r="BN118" i="1"/>
  <c r="BK118" i="1"/>
  <c r="BL118" i="1" s="1"/>
  <c r="AY118" i="1"/>
  <c r="AW118" i="1" s="1"/>
  <c r="AV118" i="1" s="1"/>
  <c r="AU118" i="1"/>
  <c r="AT118" i="1"/>
  <c r="AS118" i="1"/>
  <c r="AR118" i="1"/>
  <c r="G118" i="1"/>
  <c r="B118" i="1"/>
  <c r="FQ662" i="1"/>
  <c r="FO662" i="1"/>
  <c r="EY662" i="1"/>
  <c r="FR662" i="1" s="1"/>
  <c r="EE662" i="1"/>
  <c r="CL662" i="1"/>
  <c r="CC662" i="1"/>
  <c r="CA662" i="1"/>
  <c r="BY662" i="1"/>
  <c r="BV662" i="1"/>
  <c r="BS662" i="1"/>
  <c r="BN662" i="1"/>
  <c r="BK662" i="1"/>
  <c r="BL662" i="1" s="1"/>
  <c r="AY662" i="1"/>
  <c r="AW662" i="1" s="1"/>
  <c r="AV662" i="1" s="1"/>
  <c r="AU662" i="1"/>
  <c r="AT662" i="1"/>
  <c r="AS662" i="1"/>
  <c r="AR662" i="1"/>
  <c r="G662" i="1"/>
  <c r="B662" i="1"/>
  <c r="FQ288" i="1"/>
  <c r="FO288" i="1"/>
  <c r="EY288" i="1"/>
  <c r="EZ288" i="1" s="1"/>
  <c r="EE288" i="1"/>
  <c r="CL288" i="1"/>
  <c r="CC288" i="1"/>
  <c r="CA288" i="1"/>
  <c r="BY288" i="1"/>
  <c r="BV288" i="1"/>
  <c r="BS288" i="1"/>
  <c r="BN288" i="1"/>
  <c r="BK288" i="1"/>
  <c r="BL288" i="1" s="1"/>
  <c r="AY288" i="1"/>
  <c r="AW288" i="1" s="1"/>
  <c r="AV288" i="1" s="1"/>
  <c r="AU288" i="1"/>
  <c r="AT288" i="1"/>
  <c r="AS288" i="1"/>
  <c r="AR288" i="1"/>
  <c r="G288" i="1"/>
  <c r="B288" i="1"/>
  <c r="IA145" i="1"/>
  <c r="FQ145" i="1"/>
  <c r="FO145" i="1"/>
  <c r="EY145" i="1"/>
  <c r="FR145" i="1" s="1"/>
  <c r="EE145" i="1"/>
  <c r="CL145" i="1"/>
  <c r="CC145" i="1"/>
  <c r="CA145" i="1"/>
  <c r="BY145" i="1"/>
  <c r="BV145" i="1"/>
  <c r="BS145" i="1"/>
  <c r="BN145" i="1"/>
  <c r="BK145" i="1"/>
  <c r="BL145" i="1" s="1"/>
  <c r="AY145" i="1"/>
  <c r="AW145" i="1" s="1"/>
  <c r="AV145" i="1" s="1"/>
  <c r="AU145" i="1"/>
  <c r="AT145" i="1"/>
  <c r="AS145" i="1"/>
  <c r="AR145" i="1"/>
  <c r="G145" i="1"/>
  <c r="B145" i="1"/>
  <c r="IA382" i="1"/>
  <c r="FQ382" i="1"/>
  <c r="FO382" i="1"/>
  <c r="EY382" i="1"/>
  <c r="FR382" i="1" s="1"/>
  <c r="EE382" i="1"/>
  <c r="CL382" i="1"/>
  <c r="CC382" i="1"/>
  <c r="CA382" i="1"/>
  <c r="BY382" i="1"/>
  <c r="BV382" i="1"/>
  <c r="BS382" i="1"/>
  <c r="BN382" i="1"/>
  <c r="BK382" i="1"/>
  <c r="BL382" i="1" s="1"/>
  <c r="AY382" i="1"/>
  <c r="AW382" i="1" s="1"/>
  <c r="AV382" i="1" s="1"/>
  <c r="AU382" i="1"/>
  <c r="AT382" i="1"/>
  <c r="AS382" i="1"/>
  <c r="AR382" i="1"/>
  <c r="G382" i="1"/>
  <c r="B382" i="1"/>
  <c r="FQ642" i="1"/>
  <c r="FO642" i="1"/>
  <c r="EY642" i="1"/>
  <c r="EZ642" i="1" s="1"/>
  <c r="EE642" i="1"/>
  <c r="CL642" i="1"/>
  <c r="CC642" i="1"/>
  <c r="CA642" i="1"/>
  <c r="BY642" i="1"/>
  <c r="BV642" i="1"/>
  <c r="BS642" i="1"/>
  <c r="BN642" i="1"/>
  <c r="BK642" i="1"/>
  <c r="BL642" i="1" s="1"/>
  <c r="AY642" i="1"/>
  <c r="AW642" i="1" s="1"/>
  <c r="AV642" i="1" s="1"/>
  <c r="AU642" i="1"/>
  <c r="AT642" i="1"/>
  <c r="AS642" i="1"/>
  <c r="AR642" i="1"/>
  <c r="G642" i="1"/>
  <c r="B642" i="1"/>
  <c r="IA185" i="1"/>
  <c r="FQ185" i="1"/>
  <c r="FO185" i="1"/>
  <c r="EY185" i="1"/>
  <c r="FR185" i="1" s="1"/>
  <c r="EE185" i="1"/>
  <c r="CL185" i="1"/>
  <c r="CC185" i="1"/>
  <c r="CA185" i="1"/>
  <c r="BY185" i="1"/>
  <c r="BV185" i="1"/>
  <c r="BS185" i="1"/>
  <c r="BN185" i="1"/>
  <c r="BK185" i="1"/>
  <c r="BL185" i="1" s="1"/>
  <c r="AY185" i="1"/>
  <c r="AW185" i="1" s="1"/>
  <c r="AV185" i="1" s="1"/>
  <c r="AU185" i="1"/>
  <c r="AT185" i="1"/>
  <c r="AS185" i="1"/>
  <c r="AR185" i="1"/>
  <c r="G185" i="1"/>
  <c r="B185" i="1"/>
  <c r="GQ141" i="1"/>
  <c r="FQ141" i="1"/>
  <c r="FO141" i="1"/>
  <c r="EY141" i="1"/>
  <c r="EZ141" i="1" s="1"/>
  <c r="EE141" i="1"/>
  <c r="CL141" i="1"/>
  <c r="CC141" i="1"/>
  <c r="CA141" i="1"/>
  <c r="BY141" i="1"/>
  <c r="BV141" i="1"/>
  <c r="BS141" i="1"/>
  <c r="BN141" i="1"/>
  <c r="BK141" i="1"/>
  <c r="BL141" i="1" s="1"/>
  <c r="AY141" i="1"/>
  <c r="AW141" i="1" s="1"/>
  <c r="AV141" i="1" s="1"/>
  <c r="AU141" i="1"/>
  <c r="AT141" i="1"/>
  <c r="AS141" i="1"/>
  <c r="AR141" i="1"/>
  <c r="G141" i="1"/>
  <c r="B141" i="1"/>
  <c r="IA312" i="1"/>
  <c r="FQ312" i="1"/>
  <c r="FO312" i="1"/>
  <c r="EY312" i="1"/>
  <c r="EZ312" i="1" s="1"/>
  <c r="EE312" i="1"/>
  <c r="CL312" i="1"/>
  <c r="CC312" i="1"/>
  <c r="CA312" i="1"/>
  <c r="BY312" i="1"/>
  <c r="BV312" i="1"/>
  <c r="BS312" i="1"/>
  <c r="BN312" i="1"/>
  <c r="BK312" i="1"/>
  <c r="BL312" i="1" s="1"/>
  <c r="AY312" i="1"/>
  <c r="AW312" i="1" s="1"/>
  <c r="AV312" i="1" s="1"/>
  <c r="AU312" i="1"/>
  <c r="AT312" i="1"/>
  <c r="AS312" i="1"/>
  <c r="AR312" i="1"/>
  <c r="G312" i="1"/>
  <c r="B312" i="1"/>
  <c r="FQ276" i="1"/>
  <c r="FO276" i="1"/>
  <c r="EY276" i="1"/>
  <c r="FR276" i="1" s="1"/>
  <c r="EE276" i="1"/>
  <c r="CL276" i="1"/>
  <c r="CC276" i="1"/>
  <c r="CA276" i="1"/>
  <c r="BY276" i="1"/>
  <c r="BV276" i="1"/>
  <c r="BS276" i="1"/>
  <c r="BN276" i="1"/>
  <c r="BK276" i="1"/>
  <c r="BL276" i="1" s="1"/>
  <c r="AY276" i="1"/>
  <c r="AW276" i="1" s="1"/>
  <c r="AV276" i="1" s="1"/>
  <c r="AU276" i="1"/>
  <c r="AT276" i="1"/>
  <c r="AS276" i="1"/>
  <c r="AR276" i="1"/>
  <c r="G276" i="1"/>
  <c r="B276" i="1"/>
  <c r="FQ661" i="1"/>
  <c r="FO661" i="1"/>
  <c r="EY661" i="1"/>
  <c r="EZ661" i="1" s="1"/>
  <c r="EE661" i="1"/>
  <c r="CL661" i="1"/>
  <c r="CC661" i="1"/>
  <c r="CA661" i="1"/>
  <c r="BY661" i="1"/>
  <c r="BV661" i="1"/>
  <c r="BS661" i="1"/>
  <c r="BN661" i="1"/>
  <c r="BK661" i="1"/>
  <c r="BL661" i="1" s="1"/>
  <c r="AY661" i="1"/>
  <c r="AW661" i="1" s="1"/>
  <c r="AV661" i="1" s="1"/>
  <c r="AU661" i="1"/>
  <c r="AT661" i="1"/>
  <c r="AS661" i="1"/>
  <c r="AR661" i="1"/>
  <c r="G661" i="1"/>
  <c r="B661" i="1"/>
  <c r="IA599" i="1"/>
  <c r="FQ599" i="1"/>
  <c r="FO599" i="1"/>
  <c r="EY599" i="1"/>
  <c r="EE599" i="1"/>
  <c r="CL599" i="1"/>
  <c r="CC599" i="1"/>
  <c r="CA599" i="1"/>
  <c r="BY599" i="1"/>
  <c r="BV599" i="1"/>
  <c r="BS599" i="1"/>
  <c r="BN599" i="1"/>
  <c r="BK599" i="1"/>
  <c r="BL599" i="1" s="1"/>
  <c r="AY599" i="1"/>
  <c r="AW599" i="1" s="1"/>
  <c r="AV599" i="1" s="1"/>
  <c r="AU599" i="1"/>
  <c r="AT599" i="1"/>
  <c r="AS599" i="1"/>
  <c r="AR599" i="1"/>
  <c r="G599" i="1"/>
  <c r="B599" i="1"/>
  <c r="FQ261" i="1"/>
  <c r="FO261" i="1"/>
  <c r="EY261" i="1"/>
  <c r="EZ261" i="1" s="1"/>
  <c r="EE261" i="1"/>
  <c r="CL261" i="1"/>
  <c r="CC261" i="1"/>
  <c r="CA261" i="1"/>
  <c r="BY261" i="1"/>
  <c r="BV261" i="1"/>
  <c r="BS261" i="1"/>
  <c r="BN261" i="1"/>
  <c r="BK261" i="1"/>
  <c r="BL261" i="1" s="1"/>
  <c r="AY261" i="1"/>
  <c r="AW261" i="1" s="1"/>
  <c r="AV261" i="1" s="1"/>
  <c r="AU261" i="1"/>
  <c r="AT261" i="1"/>
  <c r="AS261" i="1"/>
  <c r="AR261" i="1"/>
  <c r="G261" i="1"/>
  <c r="B261" i="1"/>
  <c r="FQ401" i="1"/>
  <c r="FO401" i="1"/>
  <c r="EY401" i="1"/>
  <c r="EZ401" i="1" s="1"/>
  <c r="EE401" i="1"/>
  <c r="CL401" i="1"/>
  <c r="CC401" i="1"/>
  <c r="CA401" i="1"/>
  <c r="BY401" i="1"/>
  <c r="BV401" i="1"/>
  <c r="BS401" i="1"/>
  <c r="BN401" i="1"/>
  <c r="BK401" i="1"/>
  <c r="BL401" i="1" s="1"/>
  <c r="AY401" i="1"/>
  <c r="AW401" i="1" s="1"/>
  <c r="AV401" i="1" s="1"/>
  <c r="AU401" i="1"/>
  <c r="AT401" i="1"/>
  <c r="AS401" i="1"/>
  <c r="AR401" i="1"/>
  <c r="G401" i="1"/>
  <c r="B401" i="1"/>
  <c r="FQ161" i="1"/>
  <c r="FO161" i="1"/>
  <c r="EY161" i="1"/>
  <c r="EZ161" i="1" s="1"/>
  <c r="EE161" i="1"/>
  <c r="CL161" i="1"/>
  <c r="CC161" i="1"/>
  <c r="CA161" i="1"/>
  <c r="BY161" i="1"/>
  <c r="BV161" i="1"/>
  <c r="BS161" i="1"/>
  <c r="BN161" i="1"/>
  <c r="BK161" i="1"/>
  <c r="BL161" i="1" s="1"/>
  <c r="AY161" i="1"/>
  <c r="AW161" i="1" s="1"/>
  <c r="AV161" i="1" s="1"/>
  <c r="AU161" i="1"/>
  <c r="AT161" i="1"/>
  <c r="AS161" i="1"/>
  <c r="AR161" i="1"/>
  <c r="G161" i="1"/>
  <c r="B161" i="1"/>
  <c r="FQ47" i="1"/>
  <c r="FO47" i="1"/>
  <c r="EY47" i="1"/>
  <c r="EZ47" i="1" s="1"/>
  <c r="EE47" i="1"/>
  <c r="CL47" i="1"/>
  <c r="CC47" i="1"/>
  <c r="CA47" i="1"/>
  <c r="BY47" i="1"/>
  <c r="BV47" i="1"/>
  <c r="BS47" i="1"/>
  <c r="BN47" i="1"/>
  <c r="BK47" i="1"/>
  <c r="BL47" i="1" s="1"/>
  <c r="AY47" i="1"/>
  <c r="AW47" i="1" s="1"/>
  <c r="AV47" i="1" s="1"/>
  <c r="AU47" i="1"/>
  <c r="AT47" i="1"/>
  <c r="AS47" i="1"/>
  <c r="AR47" i="1"/>
  <c r="G47" i="1"/>
  <c r="B47" i="1"/>
  <c r="FQ273" i="1"/>
  <c r="FO273" i="1"/>
  <c r="EY273" i="1"/>
  <c r="EZ273" i="1" s="1"/>
  <c r="EE273" i="1"/>
  <c r="CL273" i="1"/>
  <c r="CC273" i="1"/>
  <c r="CA273" i="1"/>
  <c r="BY273" i="1"/>
  <c r="BV273" i="1"/>
  <c r="BS273" i="1"/>
  <c r="BN273" i="1"/>
  <c r="BK273" i="1"/>
  <c r="BL273" i="1" s="1"/>
  <c r="AY273" i="1"/>
  <c r="AW273" i="1" s="1"/>
  <c r="AV273" i="1" s="1"/>
  <c r="AU273" i="1"/>
  <c r="AT273" i="1"/>
  <c r="AS273" i="1"/>
  <c r="AR273" i="1"/>
  <c r="G273" i="1"/>
  <c r="B273" i="1"/>
  <c r="FQ691" i="1"/>
  <c r="FO691" i="1"/>
  <c r="EY691" i="1"/>
  <c r="EZ691" i="1" s="1"/>
  <c r="EE691" i="1"/>
  <c r="CL691" i="1"/>
  <c r="CC691" i="1"/>
  <c r="CA691" i="1"/>
  <c r="BY691" i="1"/>
  <c r="BV691" i="1"/>
  <c r="BS691" i="1"/>
  <c r="BN691" i="1"/>
  <c r="BK691" i="1"/>
  <c r="BL691" i="1" s="1"/>
  <c r="AY691" i="1"/>
  <c r="AW691" i="1" s="1"/>
  <c r="AV691" i="1" s="1"/>
  <c r="AU691" i="1"/>
  <c r="AT691" i="1"/>
  <c r="AS691" i="1"/>
  <c r="AR691" i="1"/>
  <c r="G691" i="1"/>
  <c r="B691" i="1"/>
  <c r="FQ113" i="1"/>
  <c r="FO113" i="1"/>
  <c r="EY113" i="1"/>
  <c r="EZ113" i="1" s="1"/>
  <c r="EE113" i="1"/>
  <c r="CL113" i="1"/>
  <c r="CC113" i="1"/>
  <c r="CA113" i="1"/>
  <c r="BY113" i="1"/>
  <c r="BV113" i="1"/>
  <c r="BS113" i="1"/>
  <c r="BN113" i="1"/>
  <c r="BK113" i="1"/>
  <c r="BL113" i="1" s="1"/>
  <c r="AY113" i="1"/>
  <c r="AW113" i="1" s="1"/>
  <c r="AV113" i="1" s="1"/>
  <c r="AU113" i="1"/>
  <c r="AT113" i="1"/>
  <c r="AS113" i="1"/>
  <c r="AR113" i="1"/>
  <c r="G113" i="1"/>
  <c r="B113" i="1"/>
  <c r="FQ98" i="1"/>
  <c r="FO98" i="1"/>
  <c r="EY98" i="1"/>
  <c r="EZ98" i="1" s="1"/>
  <c r="EE98" i="1"/>
  <c r="CL98" i="1"/>
  <c r="CC98" i="1"/>
  <c r="CA98" i="1"/>
  <c r="BY98" i="1"/>
  <c r="BV98" i="1"/>
  <c r="BS98" i="1"/>
  <c r="BN98" i="1"/>
  <c r="BK98" i="1"/>
  <c r="BL98" i="1" s="1"/>
  <c r="AY98" i="1"/>
  <c r="AW98" i="1" s="1"/>
  <c r="AV98" i="1" s="1"/>
  <c r="AU98" i="1"/>
  <c r="AT98" i="1"/>
  <c r="AS98" i="1"/>
  <c r="AR98" i="1"/>
  <c r="G98" i="1"/>
  <c r="B98" i="1"/>
  <c r="FQ583" i="1"/>
  <c r="FO583" i="1"/>
  <c r="EY583" i="1"/>
  <c r="FR583" i="1" s="1"/>
  <c r="EE583" i="1"/>
  <c r="CL583" i="1"/>
  <c r="CC583" i="1"/>
  <c r="CA583" i="1"/>
  <c r="BY583" i="1"/>
  <c r="BV583" i="1"/>
  <c r="BS583" i="1"/>
  <c r="BN583" i="1"/>
  <c r="BK583" i="1"/>
  <c r="BL583" i="1" s="1"/>
  <c r="AY583" i="1"/>
  <c r="AW583" i="1" s="1"/>
  <c r="AV583" i="1" s="1"/>
  <c r="AU583" i="1"/>
  <c r="AT583" i="1"/>
  <c r="AS583" i="1"/>
  <c r="AR583" i="1"/>
  <c r="G583" i="1"/>
  <c r="B583" i="1"/>
  <c r="IA383" i="1"/>
  <c r="FQ383" i="1"/>
  <c r="FO383" i="1"/>
  <c r="EY383" i="1"/>
  <c r="EZ383" i="1" s="1"/>
  <c r="EE383" i="1"/>
  <c r="CL383" i="1"/>
  <c r="CC383" i="1"/>
  <c r="CA383" i="1"/>
  <c r="BY383" i="1"/>
  <c r="BV383" i="1"/>
  <c r="BS383" i="1"/>
  <c r="BN383" i="1"/>
  <c r="BK383" i="1"/>
  <c r="BL383" i="1" s="1"/>
  <c r="AY383" i="1"/>
  <c r="AW383" i="1" s="1"/>
  <c r="AV383" i="1" s="1"/>
  <c r="AU383" i="1"/>
  <c r="AT383" i="1"/>
  <c r="AS383" i="1"/>
  <c r="AR383" i="1"/>
  <c r="G383" i="1"/>
  <c r="B383" i="1"/>
  <c r="FQ465" i="1"/>
  <c r="FO465" i="1"/>
  <c r="EY465" i="1"/>
  <c r="EZ465" i="1" s="1"/>
  <c r="EE465" i="1"/>
  <c r="CL465" i="1"/>
  <c r="CC465" i="1"/>
  <c r="CA465" i="1"/>
  <c r="BY465" i="1"/>
  <c r="BV465" i="1"/>
  <c r="BS465" i="1"/>
  <c r="BN465" i="1"/>
  <c r="BK465" i="1"/>
  <c r="BL465" i="1" s="1"/>
  <c r="AY465" i="1"/>
  <c r="AW465" i="1" s="1"/>
  <c r="AV465" i="1" s="1"/>
  <c r="AU465" i="1"/>
  <c r="AT465" i="1"/>
  <c r="AS465" i="1"/>
  <c r="AR465" i="1"/>
  <c r="G465" i="1"/>
  <c r="B465" i="1"/>
  <c r="FQ316" i="1"/>
  <c r="FO316" i="1"/>
  <c r="EY316" i="1"/>
  <c r="EZ316" i="1" s="1"/>
  <c r="EE316" i="1"/>
  <c r="CL316" i="1"/>
  <c r="CC316" i="1"/>
  <c r="CA316" i="1"/>
  <c r="BY316" i="1"/>
  <c r="BV316" i="1"/>
  <c r="BS316" i="1"/>
  <c r="BN316" i="1"/>
  <c r="BK316" i="1"/>
  <c r="BL316" i="1" s="1"/>
  <c r="AY316" i="1"/>
  <c r="AW316" i="1" s="1"/>
  <c r="AV316" i="1" s="1"/>
  <c r="AU316" i="1"/>
  <c r="AT316" i="1"/>
  <c r="AS316" i="1"/>
  <c r="AR316" i="1"/>
  <c r="G316" i="1"/>
  <c r="B316" i="1"/>
  <c r="IA607" i="1"/>
  <c r="FQ607" i="1"/>
  <c r="FO607" i="1"/>
  <c r="EY607" i="1"/>
  <c r="EZ607" i="1" s="1"/>
  <c r="EE607" i="1"/>
  <c r="CL607" i="1"/>
  <c r="CC607" i="1"/>
  <c r="CA607" i="1"/>
  <c r="BY607" i="1"/>
  <c r="BV607" i="1"/>
  <c r="BS607" i="1"/>
  <c r="BN607" i="1"/>
  <c r="BL607" i="1"/>
  <c r="AY607" i="1"/>
  <c r="AW607" i="1" s="1"/>
  <c r="AV607" i="1" s="1"/>
  <c r="AU607" i="1"/>
  <c r="AT607" i="1"/>
  <c r="AS607" i="1"/>
  <c r="AR607" i="1"/>
  <c r="G607" i="1"/>
  <c r="B607" i="1"/>
  <c r="FQ514" i="1"/>
  <c r="FO514" i="1"/>
  <c r="EY514" i="1"/>
  <c r="EZ514" i="1" s="1"/>
  <c r="EE514" i="1"/>
  <c r="CL514" i="1"/>
  <c r="CC514" i="1"/>
  <c r="CA514" i="1"/>
  <c r="BY514" i="1"/>
  <c r="BV514" i="1"/>
  <c r="BS514" i="1"/>
  <c r="BN514" i="1"/>
  <c r="BL514" i="1"/>
  <c r="AY514" i="1"/>
  <c r="AW514" i="1" s="1"/>
  <c r="AV514" i="1" s="1"/>
  <c r="AU514" i="1"/>
  <c r="AT514" i="1"/>
  <c r="AS514" i="1"/>
  <c r="AR514" i="1"/>
  <c r="G514" i="1"/>
  <c r="B514" i="1"/>
  <c r="FQ294" i="1"/>
  <c r="FO294" i="1"/>
  <c r="EY294" i="1"/>
  <c r="EZ294" i="1" s="1"/>
  <c r="EE294" i="1"/>
  <c r="CL294" i="1"/>
  <c r="CC294" i="1"/>
  <c r="CA294" i="1"/>
  <c r="BY294" i="1"/>
  <c r="BV294" i="1"/>
  <c r="BS294" i="1"/>
  <c r="BN294" i="1"/>
  <c r="BL294" i="1"/>
  <c r="AY294" i="1"/>
  <c r="AW294" i="1" s="1"/>
  <c r="AV294" i="1" s="1"/>
  <c r="AU294" i="1"/>
  <c r="AT294" i="1"/>
  <c r="AS294" i="1"/>
  <c r="AR294" i="1"/>
  <c r="G294" i="1"/>
  <c r="B294" i="1"/>
  <c r="FQ65" i="1"/>
  <c r="FO65" i="1"/>
  <c r="EY65" i="1"/>
  <c r="EZ65" i="1" s="1"/>
  <c r="EE65" i="1"/>
  <c r="CL65" i="1"/>
  <c r="CC65" i="1"/>
  <c r="CA65" i="1"/>
  <c r="BY65" i="1"/>
  <c r="BV65" i="1"/>
  <c r="BS65" i="1"/>
  <c r="BN65" i="1"/>
  <c r="BL65" i="1"/>
  <c r="AY65" i="1"/>
  <c r="AW65" i="1" s="1"/>
  <c r="AV65" i="1" s="1"/>
  <c r="AU65" i="1"/>
  <c r="AT65" i="1"/>
  <c r="AS65" i="1"/>
  <c r="AR65" i="1"/>
  <c r="G65" i="1"/>
  <c r="B65" i="1"/>
  <c r="GQ336" i="1"/>
  <c r="FQ336" i="1"/>
  <c r="FO336" i="1"/>
  <c r="EY336" i="1"/>
  <c r="EZ336" i="1" s="1"/>
  <c r="EE336" i="1"/>
  <c r="CL336" i="1"/>
  <c r="CC336" i="1"/>
  <c r="CA336" i="1"/>
  <c r="BY336" i="1"/>
  <c r="BV336" i="1"/>
  <c r="BS336" i="1"/>
  <c r="BN336" i="1"/>
  <c r="BL336" i="1"/>
  <c r="AY336" i="1"/>
  <c r="AW336" i="1" s="1"/>
  <c r="AV336" i="1" s="1"/>
  <c r="AU336" i="1"/>
  <c r="AT336" i="1"/>
  <c r="AS336" i="1"/>
  <c r="AR336" i="1"/>
  <c r="G336" i="1"/>
  <c r="B336" i="1"/>
  <c r="IA31" i="1"/>
  <c r="FQ31" i="1"/>
  <c r="FO31" i="1"/>
  <c r="EY31" i="1"/>
  <c r="EZ31" i="1" s="1"/>
  <c r="EE31" i="1"/>
  <c r="CL31" i="1"/>
  <c r="CC31" i="1"/>
  <c r="CA31" i="1"/>
  <c r="BY31" i="1"/>
  <c r="BV31" i="1"/>
  <c r="BS31" i="1"/>
  <c r="BN31" i="1"/>
  <c r="BL31" i="1"/>
  <c r="AY31" i="1"/>
  <c r="AW31" i="1" s="1"/>
  <c r="AV31" i="1" s="1"/>
  <c r="AU31" i="1"/>
  <c r="AT31" i="1"/>
  <c r="AS31" i="1"/>
  <c r="AR31" i="1"/>
  <c r="G31" i="1"/>
  <c r="B31" i="1"/>
  <c r="FQ502" i="1"/>
  <c r="FO502" i="1"/>
  <c r="EY502" i="1"/>
  <c r="EZ502" i="1" s="1"/>
  <c r="EE502" i="1"/>
  <c r="CL502" i="1"/>
  <c r="CC502" i="1"/>
  <c r="CA502" i="1"/>
  <c r="BY502" i="1"/>
  <c r="BV502" i="1"/>
  <c r="BS502" i="1"/>
  <c r="BN502" i="1"/>
  <c r="BL502" i="1"/>
  <c r="AY502" i="1"/>
  <c r="AW502" i="1" s="1"/>
  <c r="AV502" i="1" s="1"/>
  <c r="AU502" i="1"/>
  <c r="AT502" i="1"/>
  <c r="AS502" i="1"/>
  <c r="AR502" i="1"/>
  <c r="G502" i="1"/>
  <c r="B502" i="1"/>
  <c r="FQ499" i="1"/>
  <c r="FO499" i="1"/>
  <c r="EY499" i="1"/>
  <c r="EE499" i="1"/>
  <c r="CL499" i="1"/>
  <c r="CC499" i="1"/>
  <c r="CA499" i="1"/>
  <c r="BY499" i="1"/>
  <c r="BV499" i="1"/>
  <c r="BS499" i="1"/>
  <c r="BN499" i="1"/>
  <c r="BL499" i="1"/>
  <c r="AY499" i="1"/>
  <c r="AW499" i="1" s="1"/>
  <c r="AV499" i="1" s="1"/>
  <c r="AU499" i="1"/>
  <c r="AT499" i="1"/>
  <c r="AS499" i="1"/>
  <c r="AR499" i="1"/>
  <c r="G499" i="1"/>
  <c r="B499" i="1"/>
  <c r="IA214" i="1"/>
  <c r="FQ214" i="1"/>
  <c r="FO214" i="1"/>
  <c r="EY214" i="1"/>
  <c r="EZ214" i="1" s="1"/>
  <c r="EE214" i="1"/>
  <c r="CL214" i="1"/>
  <c r="CC214" i="1"/>
  <c r="CA214" i="1"/>
  <c r="BY214" i="1"/>
  <c r="BV214" i="1"/>
  <c r="BS214" i="1"/>
  <c r="BN214" i="1"/>
  <c r="BL214" i="1"/>
  <c r="AY214" i="1"/>
  <c r="AW214" i="1" s="1"/>
  <c r="AV214" i="1" s="1"/>
  <c r="AU214" i="1"/>
  <c r="AT214" i="1"/>
  <c r="AS214" i="1"/>
  <c r="AR214" i="1"/>
  <c r="G214" i="1"/>
  <c r="B214" i="1"/>
  <c r="FQ137" i="1"/>
  <c r="FO137" i="1"/>
  <c r="EY137" i="1"/>
  <c r="EZ137" i="1" s="1"/>
  <c r="EE137" i="1"/>
  <c r="CL137" i="1"/>
  <c r="CC137" i="1"/>
  <c r="CA137" i="1"/>
  <c r="BY137" i="1"/>
  <c r="BV137" i="1"/>
  <c r="BS137" i="1"/>
  <c r="BN137" i="1"/>
  <c r="BL137" i="1"/>
  <c r="AY137" i="1"/>
  <c r="AW137" i="1" s="1"/>
  <c r="AV137" i="1" s="1"/>
  <c r="AU137" i="1"/>
  <c r="AT137" i="1"/>
  <c r="AS137" i="1"/>
  <c r="AR137" i="1"/>
  <c r="G137" i="1"/>
  <c r="B137" i="1"/>
  <c r="FQ24" i="1"/>
  <c r="FO24" i="1"/>
  <c r="EY24" i="1"/>
  <c r="FR24" i="1" s="1"/>
  <c r="EE24" i="1"/>
  <c r="CL24" i="1"/>
  <c r="CC24" i="1"/>
  <c r="CA24" i="1"/>
  <c r="BY24" i="1"/>
  <c r="BV24" i="1"/>
  <c r="BS24" i="1"/>
  <c r="BN24" i="1"/>
  <c r="BL24" i="1"/>
  <c r="AY24" i="1"/>
  <c r="AW24" i="1" s="1"/>
  <c r="AV24" i="1" s="1"/>
  <c r="AU24" i="1"/>
  <c r="AT24" i="1"/>
  <c r="AS24" i="1"/>
  <c r="AR24" i="1"/>
  <c r="G24" i="1"/>
  <c r="B24" i="1"/>
  <c r="FQ16" i="1"/>
  <c r="FO16" i="1"/>
  <c r="EY16" i="1"/>
  <c r="EZ16" i="1" s="1"/>
  <c r="EE16" i="1"/>
  <c r="CL16" i="1"/>
  <c r="CC16" i="1"/>
  <c r="CA16" i="1"/>
  <c r="BY16" i="1"/>
  <c r="BV16" i="1"/>
  <c r="BS16" i="1"/>
  <c r="BN16" i="1"/>
  <c r="BL16" i="1"/>
  <c r="AY16" i="1"/>
  <c r="AW16" i="1" s="1"/>
  <c r="AV16" i="1" s="1"/>
  <c r="AU16" i="1"/>
  <c r="AT16" i="1"/>
  <c r="AS16" i="1"/>
  <c r="AR16" i="1"/>
  <c r="G16" i="1"/>
  <c r="B16" i="1"/>
  <c r="FQ512" i="1"/>
  <c r="FO512" i="1"/>
  <c r="EY512" i="1"/>
  <c r="EZ512" i="1" s="1"/>
  <c r="EE512" i="1"/>
  <c r="CL512" i="1"/>
  <c r="CC512" i="1"/>
  <c r="CA512" i="1"/>
  <c r="BY512" i="1"/>
  <c r="BV512" i="1"/>
  <c r="BS512" i="1"/>
  <c r="BN512" i="1"/>
  <c r="BL512" i="1"/>
  <c r="AY512" i="1"/>
  <c r="AW512" i="1" s="1"/>
  <c r="AV512" i="1" s="1"/>
  <c r="AU512" i="1"/>
  <c r="AT512" i="1"/>
  <c r="AS512" i="1"/>
  <c r="AR512" i="1"/>
  <c r="G512" i="1"/>
  <c r="B512" i="1"/>
  <c r="FQ685" i="1"/>
  <c r="FO685" i="1"/>
  <c r="EY685" i="1"/>
  <c r="EZ685" i="1" s="1"/>
  <c r="EE685" i="1"/>
  <c r="CL685" i="1"/>
  <c r="CC685" i="1"/>
  <c r="CA685" i="1"/>
  <c r="BY685" i="1"/>
  <c r="BV685" i="1"/>
  <c r="BS685" i="1"/>
  <c r="BN685" i="1"/>
  <c r="BL685" i="1"/>
  <c r="AY685" i="1"/>
  <c r="AW685" i="1" s="1"/>
  <c r="AV685" i="1" s="1"/>
  <c r="AU685" i="1"/>
  <c r="AT685" i="1"/>
  <c r="AS685" i="1"/>
  <c r="AR685" i="1"/>
  <c r="G685" i="1"/>
  <c r="B685" i="1"/>
  <c r="FQ393" i="1"/>
  <c r="FO393" i="1"/>
  <c r="EY393" i="1"/>
  <c r="EZ393" i="1" s="1"/>
  <c r="EE393" i="1"/>
  <c r="CL393" i="1"/>
  <c r="CC393" i="1"/>
  <c r="CA393" i="1"/>
  <c r="BY393" i="1"/>
  <c r="BV393" i="1"/>
  <c r="BS393" i="1"/>
  <c r="BN393" i="1"/>
  <c r="BL393" i="1"/>
  <c r="AY393" i="1"/>
  <c r="AW393" i="1" s="1"/>
  <c r="AV393" i="1" s="1"/>
  <c r="AU393" i="1"/>
  <c r="AT393" i="1"/>
  <c r="AS393" i="1"/>
  <c r="AR393" i="1"/>
  <c r="G393" i="1"/>
  <c r="B393" i="1"/>
  <c r="FQ254" i="1"/>
  <c r="FO254" i="1"/>
  <c r="EY254" i="1"/>
  <c r="EZ254" i="1" s="1"/>
  <c r="EE254" i="1"/>
  <c r="CL254" i="1"/>
  <c r="CC254" i="1"/>
  <c r="CA254" i="1"/>
  <c r="BY254" i="1"/>
  <c r="BV254" i="1"/>
  <c r="BS254" i="1"/>
  <c r="BN254" i="1"/>
  <c r="BL254" i="1"/>
  <c r="AY254" i="1"/>
  <c r="AW254" i="1" s="1"/>
  <c r="AV254" i="1" s="1"/>
  <c r="AU254" i="1"/>
  <c r="AT254" i="1"/>
  <c r="AS254" i="1"/>
  <c r="AR254" i="1"/>
  <c r="G254" i="1"/>
  <c r="B254" i="1"/>
  <c r="KI160" i="1"/>
  <c r="KH160" i="1"/>
  <c r="KG160" i="1"/>
  <c r="KF160" i="1"/>
  <c r="KE160" i="1"/>
  <c r="GQ160" i="1"/>
  <c r="FO160" i="1"/>
  <c r="EE160" i="1"/>
  <c r="CL160" i="1"/>
  <c r="CC160" i="1"/>
  <c r="KL160" i="1" s="1"/>
  <c r="CA160" i="1"/>
  <c r="KK160" i="1" s="1"/>
  <c r="BY160" i="1"/>
  <c r="KJ160" i="1" s="1"/>
  <c r="BV160" i="1"/>
  <c r="BS160" i="1"/>
  <c r="BN160" i="1"/>
  <c r="BL160" i="1"/>
  <c r="AY160" i="1"/>
  <c r="AW160" i="1" s="1"/>
  <c r="AV160" i="1" s="1"/>
  <c r="AU160" i="1"/>
  <c r="AT160" i="1"/>
  <c r="AS160" i="1"/>
  <c r="AR160" i="1"/>
  <c r="G160" i="1"/>
  <c r="B160" i="1"/>
  <c r="FQ457" i="1"/>
  <c r="FO457" i="1"/>
  <c r="EY457" i="1"/>
  <c r="EZ457" i="1" s="1"/>
  <c r="EE457" i="1"/>
  <c r="CL457" i="1"/>
  <c r="CC457" i="1"/>
  <c r="CA457" i="1"/>
  <c r="BY457" i="1"/>
  <c r="BV457" i="1"/>
  <c r="BS457" i="1"/>
  <c r="BN457" i="1"/>
  <c r="BL457" i="1"/>
  <c r="AY457" i="1"/>
  <c r="AW457" i="1" s="1"/>
  <c r="AV457" i="1" s="1"/>
  <c r="AU457" i="1"/>
  <c r="AT457" i="1"/>
  <c r="AS457" i="1"/>
  <c r="AR457" i="1"/>
  <c r="B457" i="1"/>
  <c r="FQ260" i="1"/>
  <c r="FO260" i="1"/>
  <c r="EY260" i="1"/>
  <c r="EZ260" i="1" s="1"/>
  <c r="EE260" i="1"/>
  <c r="CL260" i="1"/>
  <c r="CC260" i="1"/>
  <c r="CA260" i="1"/>
  <c r="BY260" i="1"/>
  <c r="BV260" i="1"/>
  <c r="BS260" i="1"/>
  <c r="BN260" i="1"/>
  <c r="BL260" i="1"/>
  <c r="AY260" i="1"/>
  <c r="AW260" i="1" s="1"/>
  <c r="AV260" i="1" s="1"/>
  <c r="AU260" i="1"/>
  <c r="AT260" i="1"/>
  <c r="AS260" i="1"/>
  <c r="AR260" i="1"/>
  <c r="B260" i="1"/>
  <c r="FQ18" i="1"/>
  <c r="FO18" i="1"/>
  <c r="EY18" i="1"/>
  <c r="EZ18" i="1" s="1"/>
  <c r="EE18" i="1"/>
  <c r="CL18" i="1"/>
  <c r="CC18" i="1"/>
  <c r="CA18" i="1"/>
  <c r="BY18" i="1"/>
  <c r="BV18" i="1"/>
  <c r="BS18" i="1"/>
  <c r="BN18" i="1"/>
  <c r="BL18" i="1"/>
  <c r="AY18" i="1"/>
  <c r="AW18" i="1" s="1"/>
  <c r="AV18" i="1" s="1"/>
  <c r="AU18" i="1"/>
  <c r="AT18" i="1"/>
  <c r="AS18" i="1"/>
  <c r="AR18" i="1"/>
  <c r="B18" i="1"/>
  <c r="GQ331" i="1"/>
  <c r="FQ331" i="1"/>
  <c r="FO331" i="1"/>
  <c r="EY331" i="1"/>
  <c r="EZ331" i="1" s="1"/>
  <c r="EE331" i="1"/>
  <c r="CL331" i="1"/>
  <c r="CC331" i="1"/>
  <c r="CA331" i="1"/>
  <c r="BY331" i="1"/>
  <c r="BV331" i="1"/>
  <c r="BS331" i="1"/>
  <c r="BN331" i="1"/>
  <c r="BL331" i="1"/>
  <c r="AY331" i="1"/>
  <c r="AW331" i="1" s="1"/>
  <c r="AV331" i="1" s="1"/>
  <c r="AU331" i="1"/>
  <c r="AT331" i="1"/>
  <c r="AS331" i="1"/>
  <c r="AR331" i="1"/>
  <c r="B331" i="1"/>
  <c r="IA81" i="1"/>
  <c r="FQ81" i="1"/>
  <c r="FO81" i="1"/>
  <c r="EY81" i="1"/>
  <c r="FR81" i="1" s="1"/>
  <c r="EE81" i="1"/>
  <c r="CL81" i="1"/>
  <c r="CC81" i="1"/>
  <c r="CA81" i="1"/>
  <c r="BY81" i="1"/>
  <c r="BV81" i="1"/>
  <c r="BS81" i="1"/>
  <c r="BN81" i="1"/>
  <c r="BL81" i="1"/>
  <c r="AY81" i="1"/>
  <c r="AW81" i="1" s="1"/>
  <c r="AV81" i="1" s="1"/>
  <c r="AU81" i="1"/>
  <c r="AT81" i="1"/>
  <c r="AS81" i="1"/>
  <c r="AR81" i="1"/>
  <c r="B81" i="1"/>
  <c r="IA20" i="1"/>
  <c r="FQ20" i="1"/>
  <c r="FO20" i="1"/>
  <c r="EY20" i="1"/>
  <c r="EZ20" i="1" s="1"/>
  <c r="EE20" i="1"/>
  <c r="CL20" i="1"/>
  <c r="CC20" i="1"/>
  <c r="CA20" i="1"/>
  <c r="BY20" i="1"/>
  <c r="BV20" i="1"/>
  <c r="BS20" i="1"/>
  <c r="BN20" i="1"/>
  <c r="BL20" i="1"/>
  <c r="AY20" i="1"/>
  <c r="AW20" i="1" s="1"/>
  <c r="AV20" i="1" s="1"/>
  <c r="AU20" i="1"/>
  <c r="AT20" i="1"/>
  <c r="AS20" i="1"/>
  <c r="AR20" i="1"/>
  <c r="B20" i="1"/>
  <c r="FQ357" i="1"/>
  <c r="FO357" i="1"/>
  <c r="EY357" i="1"/>
  <c r="FR357" i="1" s="1"/>
  <c r="EE357" i="1"/>
  <c r="CL357" i="1"/>
  <c r="CC357" i="1"/>
  <c r="CA357" i="1"/>
  <c r="BY357" i="1"/>
  <c r="BV357" i="1"/>
  <c r="BS357" i="1"/>
  <c r="BN357" i="1"/>
  <c r="BL357" i="1"/>
  <c r="AY357" i="1"/>
  <c r="AW357" i="1" s="1"/>
  <c r="AV357" i="1" s="1"/>
  <c r="AU357" i="1"/>
  <c r="AT357" i="1"/>
  <c r="AS357" i="1"/>
  <c r="AR357" i="1"/>
  <c r="G357" i="1"/>
  <c r="B357" i="1"/>
  <c r="FQ304" i="1"/>
  <c r="FO304" i="1"/>
  <c r="EY304" i="1"/>
  <c r="EZ304" i="1" s="1"/>
  <c r="EE304" i="1"/>
  <c r="CL304" i="1"/>
  <c r="CC304" i="1"/>
  <c r="CA304" i="1"/>
  <c r="BY304" i="1"/>
  <c r="BV304" i="1"/>
  <c r="BS304" i="1"/>
  <c r="BN304" i="1"/>
  <c r="BL304" i="1"/>
  <c r="AY304" i="1"/>
  <c r="AW304" i="1" s="1"/>
  <c r="AV304" i="1" s="1"/>
  <c r="AU304" i="1"/>
  <c r="AT304" i="1"/>
  <c r="AS304" i="1"/>
  <c r="AR304" i="1"/>
  <c r="G304" i="1"/>
  <c r="B304" i="1"/>
  <c r="FQ109" i="1"/>
  <c r="FO109" i="1"/>
  <c r="EY109" i="1"/>
  <c r="EE109" i="1"/>
  <c r="CL109" i="1"/>
  <c r="CC109" i="1"/>
  <c r="CA109" i="1"/>
  <c r="BY109" i="1"/>
  <c r="BV109" i="1"/>
  <c r="BS109" i="1"/>
  <c r="BN109" i="1"/>
  <c r="BL109" i="1"/>
  <c r="AY109" i="1"/>
  <c r="AW109" i="1" s="1"/>
  <c r="AV109" i="1" s="1"/>
  <c r="AU109" i="1"/>
  <c r="AT109" i="1"/>
  <c r="AS109" i="1"/>
  <c r="AR109" i="1"/>
  <c r="G109" i="1"/>
  <c r="B109" i="1"/>
  <c r="IA508" i="1"/>
  <c r="FQ508" i="1"/>
  <c r="FO508" i="1"/>
  <c r="EY508" i="1"/>
  <c r="EZ508" i="1" s="1"/>
  <c r="EE508" i="1"/>
  <c r="CL508" i="1"/>
  <c r="CC508" i="1"/>
  <c r="CA508" i="1"/>
  <c r="BY508" i="1"/>
  <c r="BV508" i="1"/>
  <c r="BS508" i="1"/>
  <c r="BN508" i="1"/>
  <c r="BL508" i="1"/>
  <c r="AY508" i="1"/>
  <c r="AW508" i="1" s="1"/>
  <c r="AV508" i="1" s="1"/>
  <c r="AU508" i="1"/>
  <c r="AT508" i="1"/>
  <c r="AS508" i="1"/>
  <c r="AR508" i="1"/>
  <c r="G508" i="1"/>
  <c r="B508" i="1"/>
  <c r="FQ549" i="1"/>
  <c r="FO549" i="1"/>
  <c r="EY549" i="1"/>
  <c r="FR549" i="1" s="1"/>
  <c r="EE549" i="1"/>
  <c r="CL549" i="1"/>
  <c r="CC549" i="1"/>
  <c r="CA549" i="1"/>
  <c r="BY549" i="1"/>
  <c r="BV549" i="1"/>
  <c r="BS549" i="1"/>
  <c r="BN549" i="1"/>
  <c r="BL549" i="1"/>
  <c r="AY549" i="1"/>
  <c r="AW549" i="1" s="1"/>
  <c r="AV549" i="1" s="1"/>
  <c r="AU549" i="1"/>
  <c r="AT549" i="1"/>
  <c r="AS549" i="1"/>
  <c r="AR549" i="1"/>
  <c r="G549" i="1"/>
  <c r="B549" i="1"/>
  <c r="FQ545" i="1"/>
  <c r="FO545" i="1"/>
  <c r="EY545" i="1"/>
  <c r="EE545" i="1"/>
  <c r="CL545" i="1"/>
  <c r="CC545" i="1"/>
  <c r="CA545" i="1"/>
  <c r="BY545" i="1"/>
  <c r="BV545" i="1"/>
  <c r="BS545" i="1"/>
  <c r="BN545" i="1"/>
  <c r="BL545" i="1"/>
  <c r="AY545" i="1"/>
  <c r="AW545" i="1" s="1"/>
  <c r="AV545" i="1" s="1"/>
  <c r="AU545" i="1"/>
  <c r="AT545" i="1"/>
  <c r="AS545" i="1"/>
  <c r="AR545" i="1"/>
  <c r="G545" i="1"/>
  <c r="B545" i="1"/>
  <c r="FQ427" i="1"/>
  <c r="FO427" i="1"/>
  <c r="EY427" i="1"/>
  <c r="FR427" i="1" s="1"/>
  <c r="EE427" i="1"/>
  <c r="CL427" i="1"/>
  <c r="CC427" i="1"/>
  <c r="CA427" i="1"/>
  <c r="BY427" i="1"/>
  <c r="BV427" i="1"/>
  <c r="BS427" i="1"/>
  <c r="BN427" i="1"/>
  <c r="BL427" i="1"/>
  <c r="AY427" i="1"/>
  <c r="AW427" i="1" s="1"/>
  <c r="AV427" i="1" s="1"/>
  <c r="AU427" i="1"/>
  <c r="AT427" i="1"/>
  <c r="AS427" i="1"/>
  <c r="AR427" i="1"/>
  <c r="G427" i="1"/>
  <c r="B427" i="1"/>
  <c r="FQ534" i="1"/>
  <c r="FO534" i="1"/>
  <c r="EY534" i="1"/>
  <c r="EZ534" i="1" s="1"/>
  <c r="EE534" i="1"/>
  <c r="CL534" i="1"/>
  <c r="CC534" i="1"/>
  <c r="CA534" i="1"/>
  <c r="BY534" i="1"/>
  <c r="BV534" i="1"/>
  <c r="BS534" i="1"/>
  <c r="BN534" i="1"/>
  <c r="BL534" i="1"/>
  <c r="AY534" i="1"/>
  <c r="AW534" i="1" s="1"/>
  <c r="AV534" i="1" s="1"/>
  <c r="AU534" i="1"/>
  <c r="AT534" i="1"/>
  <c r="AS534" i="1"/>
  <c r="AR534" i="1"/>
  <c r="G534" i="1"/>
  <c r="B534" i="1"/>
  <c r="FQ544" i="1"/>
  <c r="FO544" i="1"/>
  <c r="EY544" i="1"/>
  <c r="EE544" i="1"/>
  <c r="CL544" i="1"/>
  <c r="CC544" i="1"/>
  <c r="CA544" i="1"/>
  <c r="BY544" i="1"/>
  <c r="BV544" i="1"/>
  <c r="BS544" i="1"/>
  <c r="BN544" i="1"/>
  <c r="BL544" i="1"/>
  <c r="AY544" i="1"/>
  <c r="AW544" i="1" s="1"/>
  <c r="AV544" i="1" s="1"/>
  <c r="AU544" i="1"/>
  <c r="AT544" i="1"/>
  <c r="AS544" i="1"/>
  <c r="AR544" i="1"/>
  <c r="G544" i="1"/>
  <c r="B544" i="1"/>
  <c r="IA513" i="1"/>
  <c r="FQ513" i="1"/>
  <c r="FO513" i="1"/>
  <c r="EY513" i="1"/>
  <c r="EZ513" i="1" s="1"/>
  <c r="EE513" i="1"/>
  <c r="CL513" i="1"/>
  <c r="CC513" i="1"/>
  <c r="CA513" i="1"/>
  <c r="BY513" i="1"/>
  <c r="BV513" i="1"/>
  <c r="BS513" i="1"/>
  <c r="BN513" i="1"/>
  <c r="BL513" i="1"/>
  <c r="AY513" i="1"/>
  <c r="AW513" i="1" s="1"/>
  <c r="AV513" i="1" s="1"/>
  <c r="AU513" i="1"/>
  <c r="AT513" i="1"/>
  <c r="AS513" i="1"/>
  <c r="AR513" i="1"/>
  <c r="G513" i="1"/>
  <c r="B513" i="1"/>
  <c r="IA673" i="1"/>
  <c r="FQ673" i="1"/>
  <c r="FO673" i="1"/>
  <c r="EY673" i="1"/>
  <c r="EZ673" i="1" s="1"/>
  <c r="EE673" i="1"/>
  <c r="CL673" i="1"/>
  <c r="CC673" i="1"/>
  <c r="CA673" i="1"/>
  <c r="BY673" i="1"/>
  <c r="BV673" i="1"/>
  <c r="BS673" i="1"/>
  <c r="BN673" i="1"/>
  <c r="BL673" i="1"/>
  <c r="AY673" i="1"/>
  <c r="AW673" i="1" s="1"/>
  <c r="AV673" i="1" s="1"/>
  <c r="AU673" i="1"/>
  <c r="AT673" i="1"/>
  <c r="AS673" i="1"/>
  <c r="AR673" i="1"/>
  <c r="G673" i="1"/>
  <c r="B673" i="1"/>
  <c r="FQ712" i="1"/>
  <c r="FO712" i="1"/>
  <c r="EY712" i="1"/>
  <c r="FR712" i="1" s="1"/>
  <c r="CL712" i="1"/>
  <c r="CC712" i="1"/>
  <c r="CA712" i="1"/>
  <c r="BY712" i="1"/>
  <c r="BV712" i="1"/>
  <c r="BS712" i="1"/>
  <c r="BN712" i="1"/>
  <c r="BL712" i="1"/>
  <c r="AY712" i="1"/>
  <c r="AW712" i="1" s="1"/>
  <c r="AV712" i="1" s="1"/>
  <c r="AU712" i="1"/>
  <c r="AT712" i="1"/>
  <c r="AS712" i="1"/>
  <c r="AR712" i="1"/>
  <c r="G712" i="1"/>
  <c r="B712" i="1"/>
  <c r="FQ476" i="1"/>
  <c r="FO476" i="1"/>
  <c r="EY476" i="1"/>
  <c r="FR476" i="1" s="1"/>
  <c r="CL476" i="1"/>
  <c r="CC476" i="1"/>
  <c r="CA476" i="1"/>
  <c r="BY476" i="1"/>
  <c r="BV476" i="1"/>
  <c r="BS476" i="1"/>
  <c r="BN476" i="1"/>
  <c r="BL476" i="1"/>
  <c r="AY476" i="1"/>
  <c r="AW476" i="1" s="1"/>
  <c r="AV476" i="1" s="1"/>
  <c r="AU476" i="1"/>
  <c r="AT476" i="1"/>
  <c r="AS476" i="1"/>
  <c r="AR476" i="1"/>
  <c r="G476" i="1"/>
  <c r="B476" i="1"/>
  <c r="IA464" i="1"/>
  <c r="FQ464" i="1"/>
  <c r="FO464" i="1"/>
  <c r="EY464" i="1"/>
  <c r="EZ464" i="1" s="1"/>
  <c r="CL464" i="1"/>
  <c r="CC464" i="1"/>
  <c r="CA464" i="1"/>
  <c r="BY464" i="1"/>
  <c r="BV464" i="1"/>
  <c r="BS464" i="1"/>
  <c r="BN464" i="1"/>
  <c r="BL464" i="1"/>
  <c r="AY464" i="1"/>
  <c r="AW464" i="1" s="1"/>
  <c r="AV464" i="1" s="1"/>
  <c r="AU464" i="1"/>
  <c r="AT464" i="1"/>
  <c r="AS464" i="1"/>
  <c r="AR464" i="1"/>
  <c r="G464" i="1"/>
  <c r="B464" i="1"/>
  <c r="FQ710" i="1"/>
  <c r="FO710" i="1"/>
  <c r="EY710" i="1"/>
  <c r="EZ710" i="1" s="1"/>
  <c r="CL710" i="1"/>
  <c r="CC710" i="1"/>
  <c r="CA710" i="1"/>
  <c r="BY710" i="1"/>
  <c r="BV710" i="1"/>
  <c r="BS710" i="1"/>
  <c r="BN710" i="1"/>
  <c r="BL710" i="1"/>
  <c r="AY710" i="1"/>
  <c r="AW710" i="1" s="1"/>
  <c r="AV710" i="1" s="1"/>
  <c r="AU710" i="1"/>
  <c r="AT710" i="1"/>
  <c r="AS710" i="1"/>
  <c r="AR710" i="1"/>
  <c r="G710" i="1"/>
  <c r="B710" i="1"/>
  <c r="FQ388" i="1"/>
  <c r="FO388" i="1"/>
  <c r="EY388" i="1"/>
  <c r="EZ388" i="1" s="1"/>
  <c r="CL388" i="1"/>
  <c r="CC388" i="1"/>
  <c r="CA388" i="1"/>
  <c r="BY388" i="1"/>
  <c r="BV388" i="1"/>
  <c r="BS388" i="1"/>
  <c r="BN388" i="1"/>
  <c r="BL388" i="1"/>
  <c r="AY388" i="1"/>
  <c r="AW388" i="1" s="1"/>
  <c r="AV388" i="1" s="1"/>
  <c r="AU388" i="1"/>
  <c r="AT388" i="1"/>
  <c r="AS388" i="1"/>
  <c r="AR388" i="1"/>
  <c r="G388" i="1"/>
  <c r="B388" i="1"/>
  <c r="GQ399" i="1"/>
  <c r="FQ399" i="1"/>
  <c r="FO399" i="1"/>
  <c r="EY399" i="1"/>
  <c r="EZ399" i="1" s="1"/>
  <c r="CL399" i="1"/>
  <c r="CC399" i="1"/>
  <c r="CA399" i="1"/>
  <c r="BY399" i="1"/>
  <c r="BV399" i="1"/>
  <c r="BS399" i="1"/>
  <c r="BN399" i="1"/>
  <c r="BL399" i="1"/>
  <c r="AY399" i="1"/>
  <c r="AW399" i="1" s="1"/>
  <c r="AV399" i="1" s="1"/>
  <c r="AU399" i="1"/>
  <c r="AT399" i="1"/>
  <c r="AS399" i="1"/>
  <c r="AR399" i="1"/>
  <c r="G399" i="1"/>
  <c r="B399" i="1"/>
  <c r="FQ138" i="1"/>
  <c r="FO138" i="1"/>
  <c r="EY138" i="1"/>
  <c r="EZ138" i="1" s="1"/>
  <c r="CL138" i="1"/>
  <c r="CC138" i="1"/>
  <c r="CA138" i="1"/>
  <c r="BY138" i="1"/>
  <c r="BV138" i="1"/>
  <c r="BS138" i="1"/>
  <c r="BN138" i="1"/>
  <c r="BL138" i="1"/>
  <c r="AY138" i="1"/>
  <c r="AW138" i="1" s="1"/>
  <c r="AV138" i="1" s="1"/>
  <c r="AU138" i="1"/>
  <c r="AT138" i="1"/>
  <c r="AS138" i="1"/>
  <c r="AR138" i="1"/>
  <c r="G138" i="1"/>
  <c r="B138" i="1"/>
  <c r="FQ135" i="1"/>
  <c r="FO135" i="1"/>
  <c r="EY135" i="1"/>
  <c r="EZ135" i="1" s="1"/>
  <c r="CL135" i="1"/>
  <c r="CC135" i="1"/>
  <c r="CA135" i="1"/>
  <c r="BY135" i="1"/>
  <c r="BV135" i="1"/>
  <c r="BS135" i="1"/>
  <c r="BN135" i="1"/>
  <c r="BL135" i="1"/>
  <c r="AY135" i="1"/>
  <c r="AW135" i="1" s="1"/>
  <c r="AV135" i="1" s="1"/>
  <c r="AU135" i="1"/>
  <c r="AT135" i="1"/>
  <c r="AS135" i="1"/>
  <c r="AR135" i="1"/>
  <c r="G135" i="1"/>
  <c r="B135" i="1"/>
  <c r="FQ461" i="1"/>
  <c r="FO461" i="1"/>
  <c r="EY461" i="1"/>
  <c r="EZ461" i="1" s="1"/>
  <c r="CL461" i="1"/>
  <c r="CC461" i="1"/>
  <c r="CA461" i="1"/>
  <c r="BY461" i="1"/>
  <c r="BV461" i="1"/>
  <c r="BS461" i="1"/>
  <c r="BN461" i="1"/>
  <c r="BL461" i="1"/>
  <c r="AY461" i="1"/>
  <c r="AW461" i="1" s="1"/>
  <c r="AV461" i="1" s="1"/>
  <c r="AU461" i="1"/>
  <c r="AT461" i="1"/>
  <c r="AS461" i="1"/>
  <c r="AR461" i="1"/>
  <c r="G461" i="1"/>
  <c r="B461" i="1"/>
  <c r="FQ159" i="1"/>
  <c r="FO159" i="1"/>
  <c r="EY159" i="1"/>
  <c r="EZ159" i="1" s="1"/>
  <c r="CL159" i="1"/>
  <c r="CC159" i="1"/>
  <c r="CA159" i="1"/>
  <c r="BY159" i="1"/>
  <c r="BV159" i="1"/>
  <c r="BS159" i="1"/>
  <c r="BN159" i="1"/>
  <c r="BL159" i="1"/>
  <c r="AY159" i="1"/>
  <c r="AW159" i="1" s="1"/>
  <c r="AV159" i="1" s="1"/>
  <c r="AU159" i="1"/>
  <c r="AT159" i="1"/>
  <c r="AS159" i="1"/>
  <c r="AR159" i="1"/>
  <c r="G159" i="1"/>
  <c r="B159" i="1"/>
  <c r="FQ582" i="1"/>
  <c r="FO582" i="1"/>
  <c r="EY582" i="1"/>
  <c r="EZ582" i="1" s="1"/>
  <c r="CL582" i="1"/>
  <c r="CC582" i="1"/>
  <c r="CA582" i="1"/>
  <c r="BY582" i="1"/>
  <c r="BV582" i="1"/>
  <c r="BS582" i="1"/>
  <c r="BN582" i="1"/>
  <c r="BL582" i="1"/>
  <c r="AY582" i="1"/>
  <c r="AW582" i="1" s="1"/>
  <c r="AV582" i="1" s="1"/>
  <c r="AU582" i="1"/>
  <c r="AT582" i="1"/>
  <c r="AS582" i="1"/>
  <c r="AR582" i="1"/>
  <c r="G582" i="1"/>
  <c r="B582" i="1"/>
  <c r="FQ701" i="1"/>
  <c r="FO701" i="1"/>
  <c r="EY701" i="1"/>
  <c r="EZ701" i="1" s="1"/>
  <c r="CL701" i="1"/>
  <c r="CC701" i="1"/>
  <c r="CA701" i="1"/>
  <c r="BY701" i="1"/>
  <c r="BV701" i="1"/>
  <c r="BS701" i="1"/>
  <c r="BN701" i="1"/>
  <c r="BL701" i="1"/>
  <c r="AY701" i="1"/>
  <c r="AW701" i="1" s="1"/>
  <c r="AV701" i="1" s="1"/>
  <c r="AU701" i="1"/>
  <c r="AT701" i="1"/>
  <c r="AS701" i="1"/>
  <c r="AR701" i="1"/>
  <c r="G701" i="1"/>
  <c r="B701" i="1"/>
  <c r="FQ368" i="1"/>
  <c r="FO368" i="1"/>
  <c r="EY368" i="1"/>
  <c r="EZ368" i="1" s="1"/>
  <c r="CL368" i="1"/>
  <c r="CC368" i="1"/>
  <c r="CA368" i="1"/>
  <c r="BY368" i="1"/>
  <c r="BV368" i="1"/>
  <c r="BS368" i="1"/>
  <c r="BN368" i="1"/>
  <c r="BL368" i="1"/>
  <c r="AY368" i="1"/>
  <c r="AW368" i="1" s="1"/>
  <c r="AV368" i="1" s="1"/>
  <c r="AU368" i="1"/>
  <c r="AT368" i="1"/>
  <c r="AS368" i="1"/>
  <c r="AR368" i="1"/>
  <c r="G368" i="1"/>
  <c r="B368" i="1"/>
  <c r="FQ411" i="1"/>
  <c r="FO411" i="1"/>
  <c r="EY411" i="1"/>
  <c r="CL411" i="1"/>
  <c r="CC411" i="1"/>
  <c r="CA411" i="1"/>
  <c r="BY411" i="1"/>
  <c r="BV411" i="1"/>
  <c r="BS411" i="1"/>
  <c r="BN411" i="1"/>
  <c r="BL411" i="1"/>
  <c r="AY411" i="1"/>
  <c r="AW411" i="1" s="1"/>
  <c r="AV411" i="1" s="1"/>
  <c r="AU411" i="1"/>
  <c r="AT411" i="1"/>
  <c r="AS411" i="1"/>
  <c r="AR411" i="1"/>
  <c r="G411" i="1"/>
  <c r="B411" i="1"/>
  <c r="FQ387" i="1"/>
  <c r="FO387" i="1"/>
  <c r="EY387" i="1"/>
  <c r="EZ387" i="1" s="1"/>
  <c r="CL387" i="1"/>
  <c r="CC387" i="1"/>
  <c r="CA387" i="1"/>
  <c r="BY387" i="1"/>
  <c r="BV387" i="1"/>
  <c r="BS387" i="1"/>
  <c r="BN387" i="1"/>
  <c r="BL387" i="1"/>
  <c r="AY387" i="1"/>
  <c r="AW387" i="1" s="1"/>
  <c r="AV387" i="1" s="1"/>
  <c r="AU387" i="1"/>
  <c r="AT387" i="1"/>
  <c r="AS387" i="1"/>
  <c r="AR387" i="1"/>
  <c r="G387" i="1"/>
  <c r="B387" i="1"/>
  <c r="FQ360" i="1"/>
  <c r="FO360" i="1"/>
  <c r="EY360" i="1"/>
  <c r="CL360" i="1"/>
  <c r="CC360" i="1"/>
  <c r="CA360" i="1"/>
  <c r="BY360" i="1"/>
  <c r="BV360" i="1"/>
  <c r="BS360" i="1"/>
  <c r="BN360" i="1"/>
  <c r="BL360" i="1"/>
  <c r="AY360" i="1"/>
  <c r="AW360" i="1" s="1"/>
  <c r="AV360" i="1" s="1"/>
  <c r="AU360" i="1"/>
  <c r="AT360" i="1"/>
  <c r="AS360" i="1"/>
  <c r="AR360" i="1"/>
  <c r="G360" i="1"/>
  <c r="B360" i="1"/>
  <c r="FQ144" i="1"/>
  <c r="FO144" i="1"/>
  <c r="EY144" i="1"/>
  <c r="EZ144" i="1" s="1"/>
  <c r="CL144" i="1"/>
  <c r="CC144" i="1"/>
  <c r="CA144" i="1"/>
  <c r="BY144" i="1"/>
  <c r="BV144" i="1"/>
  <c r="BS144" i="1"/>
  <c r="BN144" i="1"/>
  <c r="BL144" i="1"/>
  <c r="AY144" i="1"/>
  <c r="AW144" i="1" s="1"/>
  <c r="AV144" i="1" s="1"/>
  <c r="AU144" i="1"/>
  <c r="AT144" i="1"/>
  <c r="AS144" i="1"/>
  <c r="AR144" i="1"/>
  <c r="G144" i="1"/>
  <c r="B144" i="1"/>
  <c r="FQ139" i="1"/>
  <c r="FO139" i="1"/>
  <c r="EY139" i="1"/>
  <c r="EZ139" i="1" s="1"/>
  <c r="CL139" i="1"/>
  <c r="CC139" i="1"/>
  <c r="CA139" i="1"/>
  <c r="BY139" i="1"/>
  <c r="BV139" i="1"/>
  <c r="BS139" i="1"/>
  <c r="BN139" i="1"/>
  <c r="BL139" i="1"/>
  <c r="AY139" i="1"/>
  <c r="AW139" i="1" s="1"/>
  <c r="AV139" i="1" s="1"/>
  <c r="AU139" i="1"/>
  <c r="AT139" i="1"/>
  <c r="AS139" i="1"/>
  <c r="AR139" i="1"/>
  <c r="G139" i="1"/>
  <c r="B139" i="1"/>
  <c r="FQ87" i="1"/>
  <c r="FO87" i="1"/>
  <c r="EY87" i="1"/>
  <c r="EZ87" i="1" s="1"/>
  <c r="CL87" i="1"/>
  <c r="CC87" i="1"/>
  <c r="CA87" i="1"/>
  <c r="BY87" i="1"/>
  <c r="BV87" i="1"/>
  <c r="BS87" i="1"/>
  <c r="BN87" i="1"/>
  <c r="BL87" i="1"/>
  <c r="AY87" i="1"/>
  <c r="AW87" i="1" s="1"/>
  <c r="AV87" i="1" s="1"/>
  <c r="AU87" i="1"/>
  <c r="AT87" i="1"/>
  <c r="AS87" i="1"/>
  <c r="AR87" i="1"/>
  <c r="G87" i="1"/>
  <c r="B87" i="1"/>
  <c r="FQ7" i="1"/>
  <c r="FO7" i="1"/>
  <c r="EY7" i="1"/>
  <c r="FR7" i="1" s="1"/>
  <c r="CL7" i="1"/>
  <c r="CC7" i="1"/>
  <c r="CA7" i="1"/>
  <c r="BY7" i="1"/>
  <c r="BV7" i="1"/>
  <c r="BS7" i="1"/>
  <c r="BN7" i="1"/>
  <c r="BL7" i="1"/>
  <c r="AY7" i="1"/>
  <c r="AW7" i="1" s="1"/>
  <c r="AV7" i="1" s="1"/>
  <c r="AU7" i="1"/>
  <c r="AT7" i="1"/>
  <c r="AS7" i="1"/>
  <c r="AR7" i="1"/>
  <c r="G7" i="1"/>
  <c r="B7" i="1"/>
  <c r="FQ482" i="1"/>
  <c r="FO482" i="1"/>
  <c r="EY482" i="1"/>
  <c r="FR482" i="1" s="1"/>
  <c r="CL482" i="1"/>
  <c r="CC482" i="1"/>
  <c r="CA482" i="1"/>
  <c r="BY482" i="1"/>
  <c r="BV482" i="1"/>
  <c r="BS482" i="1"/>
  <c r="BN482" i="1"/>
  <c r="BL482" i="1"/>
  <c r="AY482" i="1"/>
  <c r="AW482" i="1" s="1"/>
  <c r="AV482" i="1" s="1"/>
  <c r="AU482" i="1"/>
  <c r="AT482" i="1"/>
  <c r="AS482" i="1"/>
  <c r="AR482" i="1"/>
  <c r="G482" i="1"/>
  <c r="B482" i="1"/>
  <c r="FQ335" i="1"/>
  <c r="FO335" i="1"/>
  <c r="EY335" i="1"/>
  <c r="FR335" i="1" s="1"/>
  <c r="CL335" i="1"/>
  <c r="CC335" i="1"/>
  <c r="CA335" i="1"/>
  <c r="BY335" i="1"/>
  <c r="BV335" i="1"/>
  <c r="BS335" i="1"/>
  <c r="BN335" i="1"/>
  <c r="BL335" i="1"/>
  <c r="AY335" i="1"/>
  <c r="AW335" i="1" s="1"/>
  <c r="AV335" i="1" s="1"/>
  <c r="AU335" i="1"/>
  <c r="AT335" i="1"/>
  <c r="AS335" i="1"/>
  <c r="AR335" i="1"/>
  <c r="G335" i="1"/>
  <c r="B335" i="1"/>
  <c r="FQ55" i="1"/>
  <c r="FO55" i="1"/>
  <c r="EY55" i="1"/>
  <c r="FR55" i="1" s="1"/>
  <c r="CL55" i="1"/>
  <c r="CC55" i="1"/>
  <c r="CA55" i="1"/>
  <c r="BY55" i="1"/>
  <c r="BV55" i="1"/>
  <c r="BS55" i="1"/>
  <c r="BN55" i="1"/>
  <c r="BL55" i="1"/>
  <c r="AY55" i="1"/>
  <c r="AW55" i="1" s="1"/>
  <c r="AV55" i="1" s="1"/>
  <c r="AU55" i="1"/>
  <c r="AT55" i="1"/>
  <c r="AS55" i="1"/>
  <c r="AR55" i="1"/>
  <c r="G55" i="1"/>
  <c r="B55" i="1"/>
  <c r="FQ422" i="1"/>
  <c r="FO422" i="1"/>
  <c r="EY422" i="1"/>
  <c r="FR422" i="1" s="1"/>
  <c r="CL422" i="1"/>
  <c r="CC422" i="1"/>
  <c r="CA422" i="1"/>
  <c r="BY422" i="1"/>
  <c r="BV422" i="1"/>
  <c r="BS422" i="1"/>
  <c r="BN422" i="1"/>
  <c r="BL422" i="1"/>
  <c r="AY422" i="1"/>
  <c r="AW422" i="1" s="1"/>
  <c r="AV422" i="1" s="1"/>
  <c r="AU422" i="1"/>
  <c r="AT422" i="1"/>
  <c r="AS422" i="1"/>
  <c r="AR422" i="1"/>
  <c r="G422" i="1"/>
  <c r="B422" i="1"/>
  <c r="FQ51" i="1"/>
  <c r="FO51" i="1"/>
  <c r="EY51" i="1"/>
  <c r="FR51" i="1" s="1"/>
  <c r="CL51" i="1"/>
  <c r="CC51" i="1"/>
  <c r="CA51" i="1"/>
  <c r="BY51" i="1"/>
  <c r="BV51" i="1"/>
  <c r="BS51" i="1"/>
  <c r="BN51" i="1"/>
  <c r="BL51" i="1"/>
  <c r="AY51" i="1"/>
  <c r="AW51" i="1" s="1"/>
  <c r="AV51" i="1" s="1"/>
  <c r="AU51" i="1"/>
  <c r="AT51" i="1"/>
  <c r="AS51" i="1"/>
  <c r="AR51" i="1"/>
  <c r="G51" i="1"/>
  <c r="B51" i="1"/>
  <c r="FQ14" i="1"/>
  <c r="FO14" i="1"/>
  <c r="EY14" i="1"/>
  <c r="FR14" i="1" s="1"/>
  <c r="CL14" i="1"/>
  <c r="CC14" i="1"/>
  <c r="CA14" i="1"/>
  <c r="BY14" i="1"/>
  <c r="BV14" i="1"/>
  <c r="BS14" i="1"/>
  <c r="BN14" i="1"/>
  <c r="BL14" i="1"/>
  <c r="AY14" i="1"/>
  <c r="AW14" i="1" s="1"/>
  <c r="AV14" i="1" s="1"/>
  <c r="AU14" i="1"/>
  <c r="AT14" i="1"/>
  <c r="AS14" i="1"/>
  <c r="AR14" i="1"/>
  <c r="G14" i="1"/>
  <c r="B14" i="1"/>
  <c r="FQ530" i="1"/>
  <c r="FO530" i="1"/>
  <c r="EY530" i="1"/>
  <c r="FR530" i="1" s="1"/>
  <c r="CL530" i="1"/>
  <c r="CC530" i="1"/>
  <c r="CA530" i="1"/>
  <c r="BY530" i="1"/>
  <c r="BV530" i="1"/>
  <c r="BS530" i="1"/>
  <c r="BN530" i="1"/>
  <c r="BL530" i="1"/>
  <c r="AY530" i="1"/>
  <c r="AW530" i="1" s="1"/>
  <c r="AV530" i="1" s="1"/>
  <c r="AU530" i="1"/>
  <c r="AT530" i="1"/>
  <c r="AS530" i="1"/>
  <c r="AR530" i="1"/>
  <c r="G530" i="1"/>
  <c r="B530" i="1"/>
  <c r="FQ538" i="1"/>
  <c r="FO538" i="1"/>
  <c r="EY538" i="1"/>
  <c r="FR538" i="1" s="1"/>
  <c r="ES538" i="1"/>
  <c r="EE538" i="1"/>
  <c r="CL538" i="1"/>
  <c r="CC538" i="1"/>
  <c r="CA538" i="1"/>
  <c r="BY538" i="1"/>
  <c r="BV538" i="1"/>
  <c r="BS538" i="1"/>
  <c r="BN538" i="1"/>
  <c r="BK538" i="1"/>
  <c r="BL538" i="1" s="1"/>
  <c r="AY538" i="1"/>
  <c r="AW538" i="1" s="1"/>
  <c r="AV538" i="1" s="1"/>
  <c r="AU538" i="1"/>
  <c r="AT538" i="1"/>
  <c r="AS538" i="1"/>
  <c r="AR538" i="1"/>
  <c r="B538" i="1"/>
  <c r="FQ507" i="1"/>
  <c r="FO507" i="1"/>
  <c r="EY507" i="1"/>
  <c r="FR507" i="1" s="1"/>
  <c r="CL507" i="1"/>
  <c r="CC507" i="1"/>
  <c r="CA507" i="1"/>
  <c r="BY507" i="1"/>
  <c r="BV507" i="1"/>
  <c r="BS507" i="1"/>
  <c r="BN507" i="1"/>
  <c r="BL507" i="1"/>
  <c r="AY507" i="1"/>
  <c r="AW507" i="1" s="1"/>
  <c r="AV507" i="1" s="1"/>
  <c r="AU507" i="1"/>
  <c r="AT507" i="1"/>
  <c r="AS507" i="1"/>
  <c r="AR507" i="1"/>
  <c r="G507" i="1"/>
  <c r="B507" i="1"/>
  <c r="FQ83" i="1"/>
  <c r="FO83" i="1"/>
  <c r="EY83" i="1"/>
  <c r="FR83" i="1" s="1"/>
  <c r="CL83" i="1"/>
  <c r="CC83" i="1"/>
  <c r="CA83" i="1"/>
  <c r="BY83" i="1"/>
  <c r="BV83" i="1"/>
  <c r="BS83" i="1"/>
  <c r="BN83" i="1"/>
  <c r="BL83" i="1"/>
  <c r="AY83" i="1"/>
  <c r="AW83" i="1" s="1"/>
  <c r="AV83" i="1" s="1"/>
  <c r="AU83" i="1"/>
  <c r="AT83" i="1"/>
  <c r="AS83" i="1"/>
  <c r="AR83" i="1"/>
  <c r="G83" i="1"/>
  <c r="B83" i="1"/>
  <c r="FQ705" i="1"/>
  <c r="FO705" i="1"/>
  <c r="EY705" i="1"/>
  <c r="FR705" i="1" s="1"/>
  <c r="CL705" i="1"/>
  <c r="CC705" i="1"/>
  <c r="CA705" i="1"/>
  <c r="BY705" i="1"/>
  <c r="BV705" i="1"/>
  <c r="BS705" i="1"/>
  <c r="BN705" i="1"/>
  <c r="BL705" i="1"/>
  <c r="AY705" i="1"/>
  <c r="AW705" i="1" s="1"/>
  <c r="AV705" i="1" s="1"/>
  <c r="AU705" i="1"/>
  <c r="AT705" i="1"/>
  <c r="AS705" i="1"/>
  <c r="AR705" i="1"/>
  <c r="G705" i="1"/>
  <c r="B705" i="1"/>
  <c r="IA679" i="1"/>
  <c r="FQ679" i="1"/>
  <c r="FO679" i="1"/>
  <c r="EY679" i="1"/>
  <c r="FR679" i="1" s="1"/>
  <c r="CL679" i="1"/>
  <c r="CC679" i="1"/>
  <c r="CA679" i="1"/>
  <c r="BY679" i="1"/>
  <c r="BV679" i="1"/>
  <c r="BS679" i="1"/>
  <c r="BN679" i="1"/>
  <c r="BL679" i="1"/>
  <c r="AY679" i="1"/>
  <c r="AW679" i="1" s="1"/>
  <c r="AV679" i="1" s="1"/>
  <c r="AU679" i="1"/>
  <c r="AT679" i="1"/>
  <c r="AS679" i="1"/>
  <c r="AR679" i="1"/>
  <c r="G679" i="1"/>
  <c r="B679" i="1"/>
  <c r="GQ554" i="1"/>
  <c r="FQ554" i="1"/>
  <c r="FO554" i="1"/>
  <c r="EY554" i="1"/>
  <c r="FR554" i="1" s="1"/>
  <c r="CL554" i="1"/>
  <c r="CC554" i="1"/>
  <c r="CA554" i="1"/>
  <c r="BY554" i="1"/>
  <c r="BV554" i="1"/>
  <c r="BS554" i="1"/>
  <c r="BN554" i="1"/>
  <c r="BL554" i="1"/>
  <c r="AY554" i="1"/>
  <c r="AW554" i="1" s="1"/>
  <c r="AV554" i="1" s="1"/>
  <c r="AU554" i="1"/>
  <c r="AT554" i="1"/>
  <c r="AS554" i="1"/>
  <c r="AR554" i="1"/>
  <c r="G554" i="1"/>
  <c r="B554" i="1"/>
  <c r="IA184" i="1"/>
  <c r="FQ184" i="1"/>
  <c r="FO184" i="1"/>
  <c r="EY184" i="1"/>
  <c r="EZ184" i="1" s="1"/>
  <c r="CL184" i="1"/>
  <c r="CC184" i="1"/>
  <c r="CA184" i="1"/>
  <c r="BY184" i="1"/>
  <c r="BV184" i="1"/>
  <c r="BS184" i="1"/>
  <c r="BN184" i="1"/>
  <c r="BL184" i="1"/>
  <c r="AY184" i="1"/>
  <c r="AW184" i="1" s="1"/>
  <c r="AV184" i="1" s="1"/>
  <c r="AU184" i="1"/>
  <c r="AT184" i="1"/>
  <c r="AS184" i="1"/>
  <c r="AR184" i="1"/>
  <c r="G184" i="1"/>
  <c r="B184" i="1"/>
  <c r="FQ632" i="1"/>
  <c r="FO632" i="1"/>
  <c r="EY632" i="1"/>
  <c r="EZ632" i="1" s="1"/>
  <c r="CL632" i="1"/>
  <c r="CC632" i="1"/>
  <c r="CA632" i="1"/>
  <c r="BY632" i="1"/>
  <c r="BV632" i="1"/>
  <c r="BS632" i="1"/>
  <c r="BN632" i="1"/>
  <c r="BL632" i="1"/>
  <c r="AY632" i="1"/>
  <c r="AW632" i="1" s="1"/>
  <c r="AV632" i="1" s="1"/>
  <c r="AU632" i="1"/>
  <c r="AT632" i="1"/>
  <c r="AS632" i="1"/>
  <c r="AR632" i="1"/>
  <c r="G632" i="1"/>
  <c r="B632" i="1"/>
  <c r="FQ526" i="1"/>
  <c r="FO526" i="1"/>
  <c r="EY526" i="1"/>
  <c r="EZ526" i="1" s="1"/>
  <c r="CL526" i="1"/>
  <c r="CC526" i="1"/>
  <c r="CA526" i="1"/>
  <c r="BY526" i="1"/>
  <c r="BV526" i="1"/>
  <c r="BS526" i="1"/>
  <c r="BN526" i="1"/>
  <c r="BL526" i="1"/>
  <c r="AY526" i="1"/>
  <c r="AW526" i="1" s="1"/>
  <c r="AV526" i="1" s="1"/>
  <c r="AU526" i="1"/>
  <c r="AT526" i="1"/>
  <c r="AS526" i="1"/>
  <c r="AR526" i="1"/>
  <c r="G526" i="1"/>
  <c r="B526" i="1"/>
  <c r="IA440" i="1"/>
  <c r="GQ440" i="1"/>
  <c r="FQ440" i="1"/>
  <c r="FO440" i="1"/>
  <c r="EY440" i="1"/>
  <c r="EZ440" i="1" s="1"/>
  <c r="CL440" i="1"/>
  <c r="CC440" i="1"/>
  <c r="CA440" i="1"/>
  <c r="BY440" i="1"/>
  <c r="BV440" i="1"/>
  <c r="BS440" i="1"/>
  <c r="BN440" i="1"/>
  <c r="BL440" i="1"/>
  <c r="AY440" i="1"/>
  <c r="AW440" i="1" s="1"/>
  <c r="AV440" i="1" s="1"/>
  <c r="AU440" i="1"/>
  <c r="AT440" i="1"/>
  <c r="AS440" i="1"/>
  <c r="AR440" i="1"/>
  <c r="G440" i="1"/>
  <c r="B440" i="1"/>
  <c r="GQ41" i="1"/>
  <c r="FQ41" i="1"/>
  <c r="FO41" i="1"/>
  <c r="EY41" i="1"/>
  <c r="FR41" i="1" s="1"/>
  <c r="CL41" i="1"/>
  <c r="CC41" i="1"/>
  <c r="CA41" i="1"/>
  <c r="BY41" i="1"/>
  <c r="BV41" i="1"/>
  <c r="BS41" i="1"/>
  <c r="BN41" i="1"/>
  <c r="BL41" i="1"/>
  <c r="AY41" i="1"/>
  <c r="AW41" i="1" s="1"/>
  <c r="AV41" i="1" s="1"/>
  <c r="AU41" i="1"/>
  <c r="AT41" i="1"/>
  <c r="AS41" i="1"/>
  <c r="AR41" i="1"/>
  <c r="G41" i="1"/>
  <c r="B41" i="1"/>
  <c r="FQ72" i="1"/>
  <c r="FO72" i="1"/>
  <c r="EY72" i="1"/>
  <c r="EZ72" i="1" s="1"/>
  <c r="CL72" i="1"/>
  <c r="CC72" i="1"/>
  <c r="CA72" i="1"/>
  <c r="BY72" i="1"/>
  <c r="BV72" i="1"/>
  <c r="BS72" i="1"/>
  <c r="BN72" i="1"/>
  <c r="BL72" i="1"/>
  <c r="AY72" i="1"/>
  <c r="AW72" i="1" s="1"/>
  <c r="AV72" i="1" s="1"/>
  <c r="AU72" i="1"/>
  <c r="AT72" i="1"/>
  <c r="AS72" i="1"/>
  <c r="AR72" i="1"/>
  <c r="G72" i="1"/>
  <c r="B72" i="1"/>
  <c r="FQ511" i="1"/>
  <c r="FO511" i="1"/>
  <c r="EY511" i="1"/>
  <c r="EZ511" i="1" s="1"/>
  <c r="CL511" i="1"/>
  <c r="CC511" i="1"/>
  <c r="CA511" i="1"/>
  <c r="BY511" i="1"/>
  <c r="BV511" i="1"/>
  <c r="BS511" i="1"/>
  <c r="BN511" i="1"/>
  <c r="BL511" i="1"/>
  <c r="AY511" i="1"/>
  <c r="AW511" i="1" s="1"/>
  <c r="AV511" i="1" s="1"/>
  <c r="AU511" i="1"/>
  <c r="AT511" i="1"/>
  <c r="AS511" i="1"/>
  <c r="AR511" i="1"/>
  <c r="G511" i="1"/>
  <c r="B511" i="1"/>
  <c r="GQ604" i="1"/>
  <c r="FQ604" i="1"/>
  <c r="FO604" i="1"/>
  <c r="EY604" i="1"/>
  <c r="EZ604" i="1" s="1"/>
  <c r="CL604" i="1"/>
  <c r="CC604" i="1"/>
  <c r="CA604" i="1"/>
  <c r="BY604" i="1"/>
  <c r="BV604" i="1"/>
  <c r="BS604" i="1"/>
  <c r="BN604" i="1"/>
  <c r="BL604" i="1"/>
  <c r="AY604" i="1"/>
  <c r="AW604" i="1" s="1"/>
  <c r="AV604" i="1" s="1"/>
  <c r="AU604" i="1"/>
  <c r="AT604" i="1"/>
  <c r="AS604" i="1"/>
  <c r="AR604" i="1"/>
  <c r="G604" i="1"/>
  <c r="B604" i="1"/>
  <c r="FQ597" i="1"/>
  <c r="FO597" i="1"/>
  <c r="EY597" i="1"/>
  <c r="EZ597" i="1" s="1"/>
  <c r="CL597" i="1"/>
  <c r="CC597" i="1"/>
  <c r="CA597" i="1"/>
  <c r="BY597" i="1"/>
  <c r="BV597" i="1"/>
  <c r="BS597" i="1"/>
  <c r="BN597" i="1"/>
  <c r="BL597" i="1"/>
  <c r="AY597" i="1"/>
  <c r="AW597" i="1" s="1"/>
  <c r="AV597" i="1" s="1"/>
  <c r="AU597" i="1"/>
  <c r="AT597" i="1"/>
  <c r="AS597" i="1"/>
  <c r="AR597" i="1"/>
  <c r="B597" i="1"/>
  <c r="GQ669" i="1"/>
  <c r="FQ669" i="1"/>
  <c r="FO669" i="1"/>
  <c r="EY669" i="1"/>
  <c r="EZ669" i="1" s="1"/>
  <c r="CL669" i="1"/>
  <c r="CC669" i="1"/>
  <c r="CA669" i="1"/>
  <c r="BY669" i="1"/>
  <c r="BV669" i="1"/>
  <c r="BS669" i="1"/>
  <c r="BN669" i="1"/>
  <c r="BL669" i="1"/>
  <c r="AY669" i="1"/>
  <c r="AW669" i="1" s="1"/>
  <c r="AV669" i="1" s="1"/>
  <c r="AU669" i="1"/>
  <c r="AT669" i="1"/>
  <c r="AS669" i="1"/>
  <c r="AR669" i="1"/>
  <c r="G669" i="1"/>
  <c r="B669" i="1"/>
  <c r="FQ638" i="1"/>
  <c r="FO638" i="1"/>
  <c r="EY638" i="1"/>
  <c r="EZ638" i="1" s="1"/>
  <c r="CL638" i="1"/>
  <c r="CC638" i="1"/>
  <c r="CA638" i="1"/>
  <c r="BY638" i="1"/>
  <c r="BV638" i="1"/>
  <c r="BS638" i="1"/>
  <c r="BN638" i="1"/>
  <c r="BL638" i="1"/>
  <c r="AY638" i="1"/>
  <c r="AW638" i="1" s="1"/>
  <c r="AV638" i="1" s="1"/>
  <c r="AU638" i="1"/>
  <c r="AT638" i="1"/>
  <c r="AS638" i="1"/>
  <c r="AR638" i="1"/>
  <c r="G638" i="1"/>
  <c r="B638" i="1"/>
  <c r="GQ322" i="1"/>
  <c r="FQ322" i="1"/>
  <c r="FO322" i="1"/>
  <c r="EY322" i="1"/>
  <c r="EZ322" i="1" s="1"/>
  <c r="CL322" i="1"/>
  <c r="CC322" i="1"/>
  <c r="CA322" i="1"/>
  <c r="BY322" i="1"/>
  <c r="BV322" i="1"/>
  <c r="BS322" i="1"/>
  <c r="BN322" i="1"/>
  <c r="BL322" i="1"/>
  <c r="AY322" i="1"/>
  <c r="AW322" i="1" s="1"/>
  <c r="AV322" i="1" s="1"/>
  <c r="AU322" i="1"/>
  <c r="AT322" i="1"/>
  <c r="AS322" i="1"/>
  <c r="AR322" i="1"/>
  <c r="G322" i="1"/>
  <c r="B322" i="1"/>
  <c r="FQ289" i="1"/>
  <c r="FO289" i="1"/>
  <c r="EY289" i="1"/>
  <c r="EZ289" i="1" s="1"/>
  <c r="CL289" i="1"/>
  <c r="CC289" i="1"/>
  <c r="CA289" i="1"/>
  <c r="BY289" i="1"/>
  <c r="BV289" i="1"/>
  <c r="BS289" i="1"/>
  <c r="BN289" i="1"/>
  <c r="BL289" i="1"/>
  <c r="AY289" i="1"/>
  <c r="AW289" i="1" s="1"/>
  <c r="AV289" i="1" s="1"/>
  <c r="AU289" i="1"/>
  <c r="AT289" i="1"/>
  <c r="AS289" i="1"/>
  <c r="AR289" i="1"/>
  <c r="G289" i="1"/>
  <c r="B289" i="1"/>
  <c r="FQ641" i="1"/>
  <c r="FO641" i="1"/>
  <c r="EY641" i="1"/>
  <c r="EZ641" i="1" s="1"/>
  <c r="CL641" i="1"/>
  <c r="CC641" i="1"/>
  <c r="CA641" i="1"/>
  <c r="BY641" i="1"/>
  <c r="BV641" i="1"/>
  <c r="BS641" i="1"/>
  <c r="BN641" i="1"/>
  <c r="BL641" i="1"/>
  <c r="AY641" i="1"/>
  <c r="AW641" i="1" s="1"/>
  <c r="AV641" i="1" s="1"/>
  <c r="AU641" i="1"/>
  <c r="AT641" i="1"/>
  <c r="AS641" i="1"/>
  <c r="AR641" i="1"/>
  <c r="G641" i="1"/>
  <c r="B641" i="1"/>
  <c r="FQ155" i="1"/>
  <c r="FO155" i="1"/>
  <c r="EY155" i="1"/>
  <c r="EZ155" i="1" s="1"/>
  <c r="CL155" i="1"/>
  <c r="CC155" i="1"/>
  <c r="CA155" i="1"/>
  <c r="BY155" i="1"/>
  <c r="BV155" i="1"/>
  <c r="BS155" i="1"/>
  <c r="BN155" i="1"/>
  <c r="BL155" i="1"/>
  <c r="AY155" i="1"/>
  <c r="AW155" i="1" s="1"/>
  <c r="AV155" i="1" s="1"/>
  <c r="AU155" i="1"/>
  <c r="AT155" i="1"/>
  <c r="AS155" i="1"/>
  <c r="AR155" i="1"/>
  <c r="G155" i="1"/>
  <c r="B155" i="1"/>
  <c r="FQ697" i="1"/>
  <c r="FO697" i="1"/>
  <c r="EY697" i="1"/>
  <c r="EZ697" i="1" s="1"/>
  <c r="CL697" i="1"/>
  <c r="CC697" i="1"/>
  <c r="CA697" i="1"/>
  <c r="BY697" i="1"/>
  <c r="BV697" i="1"/>
  <c r="BS697" i="1"/>
  <c r="BN697" i="1"/>
  <c r="BL697" i="1"/>
  <c r="AY697" i="1"/>
  <c r="AW697" i="1" s="1"/>
  <c r="AV697" i="1" s="1"/>
  <c r="AU697" i="1"/>
  <c r="AT697" i="1"/>
  <c r="AS697" i="1"/>
  <c r="AR697" i="1"/>
  <c r="G697" i="1"/>
  <c r="B697" i="1"/>
  <c r="IA619" i="1"/>
  <c r="FQ619" i="1"/>
  <c r="FO619" i="1"/>
  <c r="EY619" i="1"/>
  <c r="CL619" i="1"/>
  <c r="CC619" i="1"/>
  <c r="CA619" i="1"/>
  <c r="BY619" i="1"/>
  <c r="BV619" i="1"/>
  <c r="BS619" i="1"/>
  <c r="BN619" i="1"/>
  <c r="BL619" i="1"/>
  <c r="AY619" i="1"/>
  <c r="AW619" i="1" s="1"/>
  <c r="AV619" i="1" s="1"/>
  <c r="AU619" i="1"/>
  <c r="AT619" i="1"/>
  <c r="AS619" i="1"/>
  <c r="AR619" i="1"/>
  <c r="G619" i="1"/>
  <c r="B619" i="1"/>
  <c r="FQ339" i="1"/>
  <c r="FO339" i="1"/>
  <c r="EY339" i="1"/>
  <c r="CL339" i="1"/>
  <c r="CC339" i="1"/>
  <c r="CA339" i="1"/>
  <c r="BY339" i="1"/>
  <c r="BV339" i="1"/>
  <c r="BS339" i="1"/>
  <c r="BN339" i="1"/>
  <c r="BL339" i="1"/>
  <c r="AY339" i="1"/>
  <c r="AW339" i="1" s="1"/>
  <c r="AV339" i="1" s="1"/>
  <c r="AU339" i="1"/>
  <c r="AT339" i="1"/>
  <c r="AS339" i="1"/>
  <c r="AR339" i="1"/>
  <c r="G339" i="1"/>
  <c r="B339" i="1"/>
  <c r="FQ395" i="1"/>
  <c r="FO395" i="1"/>
  <c r="EY395" i="1"/>
  <c r="EZ395" i="1" s="1"/>
  <c r="CL395" i="1"/>
  <c r="CC395" i="1"/>
  <c r="CA395" i="1"/>
  <c r="BY395" i="1"/>
  <c r="BV395" i="1"/>
  <c r="BS395" i="1"/>
  <c r="BN395" i="1"/>
  <c r="BL395" i="1"/>
  <c r="AY395" i="1"/>
  <c r="AW395" i="1" s="1"/>
  <c r="AV395" i="1" s="1"/>
  <c r="AU395" i="1"/>
  <c r="AT395" i="1"/>
  <c r="AS395" i="1"/>
  <c r="AR395" i="1"/>
  <c r="G395" i="1"/>
  <c r="B395" i="1"/>
  <c r="IA683" i="1"/>
  <c r="FQ683" i="1"/>
  <c r="FO683" i="1"/>
  <c r="EY683" i="1"/>
  <c r="FR683" i="1" s="1"/>
  <c r="CL683" i="1"/>
  <c r="CC683" i="1"/>
  <c r="CA683" i="1"/>
  <c r="BY683" i="1"/>
  <c r="BV683" i="1"/>
  <c r="BS683" i="1"/>
  <c r="BN683" i="1"/>
  <c r="BL683" i="1"/>
  <c r="AY683" i="1"/>
  <c r="AW683" i="1" s="1"/>
  <c r="AV683" i="1" s="1"/>
  <c r="AU683" i="1"/>
  <c r="AT683" i="1"/>
  <c r="AS683" i="1"/>
  <c r="AR683" i="1"/>
  <c r="G683" i="1"/>
  <c r="B683" i="1"/>
  <c r="IA187" i="1"/>
  <c r="FQ187" i="1"/>
  <c r="FO187" i="1"/>
  <c r="EY187" i="1"/>
  <c r="EZ187" i="1" s="1"/>
  <c r="CL187" i="1"/>
  <c r="CC187" i="1"/>
  <c r="CA187" i="1"/>
  <c r="BY187" i="1"/>
  <c r="BV187" i="1"/>
  <c r="BS187" i="1"/>
  <c r="BN187" i="1"/>
  <c r="BL187" i="1"/>
  <c r="AY187" i="1"/>
  <c r="AW187" i="1" s="1"/>
  <c r="AV187" i="1" s="1"/>
  <c r="AU187" i="1"/>
  <c r="AT187" i="1"/>
  <c r="AS187" i="1"/>
  <c r="AR187" i="1"/>
  <c r="G187" i="1"/>
  <c r="B187" i="1"/>
  <c r="FQ347" i="1"/>
  <c r="FO347" i="1"/>
  <c r="EY347" i="1"/>
  <c r="EZ347" i="1" s="1"/>
  <c r="CL347" i="1"/>
  <c r="CC347" i="1"/>
  <c r="CA347" i="1"/>
  <c r="BY347" i="1"/>
  <c r="BV347" i="1"/>
  <c r="BS347" i="1"/>
  <c r="BN347" i="1"/>
  <c r="BL347" i="1"/>
  <c r="AY347" i="1"/>
  <c r="AW347" i="1" s="1"/>
  <c r="AV347" i="1" s="1"/>
  <c r="AU347" i="1"/>
  <c r="AT347" i="1"/>
  <c r="AS347" i="1"/>
  <c r="AR347" i="1"/>
  <c r="G347" i="1"/>
  <c r="B347" i="1"/>
  <c r="FQ602" i="1"/>
  <c r="FO602" i="1"/>
  <c r="EY602" i="1"/>
  <c r="EZ602" i="1" s="1"/>
  <c r="CL602" i="1"/>
  <c r="CC602" i="1"/>
  <c r="CA602" i="1"/>
  <c r="BY602" i="1"/>
  <c r="BV602" i="1"/>
  <c r="BS602" i="1"/>
  <c r="BN602" i="1"/>
  <c r="BL602" i="1"/>
  <c r="AY602" i="1"/>
  <c r="AW602" i="1" s="1"/>
  <c r="AV602" i="1" s="1"/>
  <c r="AU602" i="1"/>
  <c r="AT602" i="1"/>
  <c r="AS602" i="1"/>
  <c r="AR602" i="1"/>
  <c r="G602" i="1"/>
  <c r="B602" i="1"/>
  <c r="FQ558" i="1"/>
  <c r="FO558" i="1"/>
  <c r="EY558" i="1"/>
  <c r="EZ558" i="1" s="1"/>
  <c r="CL558" i="1"/>
  <c r="CC558" i="1"/>
  <c r="CA558" i="1"/>
  <c r="BY558" i="1"/>
  <c r="BV558" i="1"/>
  <c r="BS558" i="1"/>
  <c r="BN558" i="1"/>
  <c r="BL558" i="1"/>
  <c r="AY558" i="1"/>
  <c r="AW558" i="1" s="1"/>
  <c r="AV558" i="1" s="1"/>
  <c r="AU558" i="1"/>
  <c r="AT558" i="1"/>
  <c r="AS558" i="1"/>
  <c r="AR558" i="1"/>
  <c r="G558" i="1"/>
  <c r="B558" i="1"/>
  <c r="IA463" i="1"/>
  <c r="FQ463" i="1"/>
  <c r="FO463" i="1"/>
  <c r="EY463" i="1"/>
  <c r="EZ463" i="1" s="1"/>
  <c r="CL463" i="1"/>
  <c r="CC463" i="1"/>
  <c r="CA463" i="1"/>
  <c r="BY463" i="1"/>
  <c r="BV463" i="1"/>
  <c r="BS463" i="1"/>
  <c r="BN463" i="1"/>
  <c r="BL463" i="1"/>
  <c r="AY463" i="1"/>
  <c r="AW463" i="1" s="1"/>
  <c r="AV463" i="1" s="1"/>
  <c r="AU463" i="1"/>
  <c r="AT463" i="1"/>
  <c r="AS463" i="1"/>
  <c r="AR463" i="1"/>
  <c r="G463" i="1"/>
  <c r="B463" i="1"/>
  <c r="FQ191" i="1"/>
  <c r="FO191" i="1"/>
  <c r="EY191" i="1"/>
  <c r="EZ191" i="1" s="1"/>
  <c r="CL191" i="1"/>
  <c r="CC191" i="1"/>
  <c r="CA191" i="1"/>
  <c r="BY191" i="1"/>
  <c r="BV191" i="1"/>
  <c r="BS191" i="1"/>
  <c r="BN191" i="1"/>
  <c r="BL191" i="1"/>
  <c r="AY191" i="1"/>
  <c r="AW191" i="1" s="1"/>
  <c r="AV191" i="1" s="1"/>
  <c r="AU191" i="1"/>
  <c r="AT191" i="1"/>
  <c r="AS191" i="1"/>
  <c r="AR191" i="1"/>
  <c r="G191" i="1"/>
  <c r="B191" i="1"/>
  <c r="FQ315" i="1"/>
  <c r="FO315" i="1"/>
  <c r="EY315" i="1"/>
  <c r="EZ315" i="1" s="1"/>
  <c r="CL315" i="1"/>
  <c r="CC315" i="1"/>
  <c r="CA315" i="1"/>
  <c r="BY315" i="1"/>
  <c r="BV315" i="1"/>
  <c r="BS315" i="1"/>
  <c r="BN315" i="1"/>
  <c r="BL315" i="1"/>
  <c r="AY315" i="1"/>
  <c r="AW315" i="1" s="1"/>
  <c r="AV315" i="1" s="1"/>
  <c r="AU315" i="1"/>
  <c r="AT315" i="1"/>
  <c r="AS315" i="1"/>
  <c r="AR315" i="1"/>
  <c r="G315" i="1"/>
  <c r="B315" i="1"/>
  <c r="IA684" i="1"/>
  <c r="FQ684" i="1"/>
  <c r="FO684" i="1"/>
  <c r="EY684" i="1"/>
  <c r="EZ684" i="1" s="1"/>
  <c r="CL684" i="1"/>
  <c r="CC684" i="1"/>
  <c r="CA684" i="1"/>
  <c r="BY684" i="1"/>
  <c r="BV684" i="1"/>
  <c r="BS684" i="1"/>
  <c r="BN684" i="1"/>
  <c r="BL684" i="1"/>
  <c r="AY684" i="1"/>
  <c r="AW684" i="1" s="1"/>
  <c r="AV684" i="1" s="1"/>
  <c r="AU684" i="1"/>
  <c r="AT684" i="1"/>
  <c r="AS684" i="1"/>
  <c r="AR684" i="1"/>
  <c r="G684" i="1"/>
  <c r="B684" i="1"/>
  <c r="FR353" i="1"/>
  <c r="CL353" i="1"/>
  <c r="CC353" i="1"/>
  <c r="CA353" i="1"/>
  <c r="BY353" i="1"/>
  <c r="BV353" i="1"/>
  <c r="BS353" i="1"/>
  <c r="BN353" i="1"/>
  <c r="BL353" i="1"/>
  <c r="AY353" i="1"/>
  <c r="AW353" i="1" s="1"/>
  <c r="AV353" i="1" s="1"/>
  <c r="AU353" i="1"/>
  <c r="AT353" i="1"/>
  <c r="AS353" i="1"/>
  <c r="AR353" i="1"/>
  <c r="G353" i="1"/>
  <c r="B353" i="1"/>
  <c r="KI610" i="1"/>
  <c r="KH610" i="1"/>
  <c r="KG610" i="1"/>
  <c r="KF610" i="1"/>
  <c r="KE610" i="1"/>
  <c r="FQ610" i="1"/>
  <c r="FI610" i="1"/>
  <c r="FS610" i="1" s="1"/>
  <c r="CL610" i="1"/>
  <c r="CC610" i="1"/>
  <c r="KL610" i="1" s="1"/>
  <c r="CA610" i="1"/>
  <c r="KK610" i="1" s="1"/>
  <c r="BY610" i="1"/>
  <c r="KJ610" i="1" s="1"/>
  <c r="BV610" i="1"/>
  <c r="BS610" i="1"/>
  <c r="BN610" i="1"/>
  <c r="BL610" i="1"/>
  <c r="AY610" i="1"/>
  <c r="AW610" i="1" s="1"/>
  <c r="AV610" i="1" s="1"/>
  <c r="AU610" i="1"/>
  <c r="AT610" i="1"/>
  <c r="AS610" i="1"/>
  <c r="AR610" i="1"/>
  <c r="G610" i="1"/>
  <c r="B610" i="1"/>
  <c r="KI525" i="1"/>
  <c r="KH525" i="1"/>
  <c r="KG525" i="1"/>
  <c r="KF525" i="1"/>
  <c r="KE525" i="1"/>
  <c r="FQ525" i="1"/>
  <c r="FI525" i="1"/>
  <c r="FS525" i="1" s="1"/>
  <c r="CL525" i="1"/>
  <c r="CC525" i="1"/>
  <c r="KL525" i="1" s="1"/>
  <c r="CA525" i="1"/>
  <c r="KK525" i="1" s="1"/>
  <c r="BY525" i="1"/>
  <c r="KJ525" i="1" s="1"/>
  <c r="BV525" i="1"/>
  <c r="BS525" i="1"/>
  <c r="BN525" i="1"/>
  <c r="BL525" i="1"/>
  <c r="AY525" i="1"/>
  <c r="AW525" i="1" s="1"/>
  <c r="AV525" i="1" s="1"/>
  <c r="AU525" i="1"/>
  <c r="AT525" i="1"/>
  <c r="AS525" i="1"/>
  <c r="AR525" i="1"/>
  <c r="G525" i="1"/>
  <c r="B525" i="1"/>
  <c r="FQ666" i="1"/>
  <c r="FO666" i="1"/>
  <c r="FI666" i="1"/>
  <c r="EY666" i="1"/>
  <c r="FS666" i="1" s="1"/>
  <c r="CL666" i="1"/>
  <c r="CC666" i="1"/>
  <c r="CA666" i="1"/>
  <c r="BY666" i="1"/>
  <c r="BV666" i="1"/>
  <c r="BS666" i="1"/>
  <c r="BN666" i="1"/>
  <c r="BL666" i="1"/>
  <c r="AY666" i="1"/>
  <c r="AW666" i="1" s="1"/>
  <c r="AV666" i="1" s="1"/>
  <c r="AU666" i="1"/>
  <c r="AT666" i="1"/>
  <c r="AS666" i="1"/>
  <c r="AR666" i="1"/>
  <c r="G666" i="1"/>
  <c r="B666" i="1"/>
  <c r="FQ404" i="1"/>
  <c r="FO404" i="1"/>
  <c r="EY404" i="1"/>
  <c r="FR404" i="1" s="1"/>
  <c r="CL404" i="1"/>
  <c r="CC404" i="1"/>
  <c r="CA404" i="1"/>
  <c r="BY404" i="1"/>
  <c r="BV404" i="1"/>
  <c r="BS404" i="1"/>
  <c r="BN404" i="1"/>
  <c r="BL404" i="1"/>
  <c r="AY404" i="1"/>
  <c r="AW404" i="1" s="1"/>
  <c r="AV404" i="1" s="1"/>
  <c r="AU404" i="1"/>
  <c r="AT404" i="1"/>
  <c r="AS404" i="1"/>
  <c r="AR404" i="1"/>
  <c r="G404" i="1"/>
  <c r="B404" i="1"/>
  <c r="FQ496" i="1"/>
  <c r="FO496" i="1"/>
  <c r="EY496" i="1"/>
  <c r="EZ496" i="1" s="1"/>
  <c r="CL496" i="1"/>
  <c r="CC496" i="1"/>
  <c r="CA496" i="1"/>
  <c r="BY496" i="1"/>
  <c r="BV496" i="1"/>
  <c r="BS496" i="1"/>
  <c r="BN496" i="1"/>
  <c r="BL496" i="1"/>
  <c r="AY496" i="1"/>
  <c r="AW496" i="1" s="1"/>
  <c r="AV496" i="1" s="1"/>
  <c r="AU496" i="1"/>
  <c r="AT496" i="1"/>
  <c r="AS496" i="1"/>
  <c r="AR496" i="1"/>
  <c r="G496" i="1"/>
  <c r="B496" i="1"/>
  <c r="FQ414" i="1"/>
  <c r="FO414" i="1"/>
  <c r="EY414" i="1"/>
  <c r="EZ414" i="1" s="1"/>
  <c r="CL414" i="1"/>
  <c r="CC414" i="1"/>
  <c r="CA414" i="1"/>
  <c r="BY414" i="1"/>
  <c r="BV414" i="1"/>
  <c r="BS414" i="1"/>
  <c r="BN414" i="1"/>
  <c r="BL414" i="1"/>
  <c r="AY414" i="1"/>
  <c r="AW414" i="1" s="1"/>
  <c r="AV414" i="1" s="1"/>
  <c r="AU414" i="1"/>
  <c r="AT414" i="1"/>
  <c r="AS414" i="1"/>
  <c r="AR414" i="1"/>
  <c r="G414" i="1"/>
  <c r="B414" i="1"/>
  <c r="FQ484" i="1"/>
  <c r="FO484" i="1"/>
  <c r="EY484" i="1"/>
  <c r="EZ484" i="1" s="1"/>
  <c r="CL484" i="1"/>
  <c r="CC484" i="1"/>
  <c r="CA484" i="1"/>
  <c r="BY484" i="1"/>
  <c r="BV484" i="1"/>
  <c r="BS484" i="1"/>
  <c r="BN484" i="1"/>
  <c r="BL484" i="1"/>
  <c r="AY484" i="1"/>
  <c r="AW484" i="1" s="1"/>
  <c r="AV484" i="1" s="1"/>
  <c r="AU484" i="1"/>
  <c r="AT484" i="1"/>
  <c r="AS484" i="1"/>
  <c r="AR484" i="1"/>
  <c r="G484" i="1"/>
  <c r="B484" i="1"/>
  <c r="FQ373" i="1"/>
  <c r="FO373" i="1"/>
  <c r="EY373" i="1"/>
  <c r="EZ373" i="1" s="1"/>
  <c r="CL373" i="1"/>
  <c r="CC373" i="1"/>
  <c r="CA373" i="1"/>
  <c r="BY373" i="1"/>
  <c r="BV373" i="1"/>
  <c r="BS373" i="1"/>
  <c r="BN373" i="1"/>
  <c r="BL373" i="1"/>
  <c r="AY373" i="1"/>
  <c r="AW373" i="1" s="1"/>
  <c r="AV373" i="1" s="1"/>
  <c r="AU373" i="1"/>
  <c r="AT373" i="1"/>
  <c r="AS373" i="1"/>
  <c r="AR373" i="1"/>
  <c r="G373" i="1"/>
  <c r="B373" i="1"/>
  <c r="IA711" i="1"/>
  <c r="FQ711" i="1"/>
  <c r="FO711" i="1"/>
  <c r="EY711" i="1"/>
  <c r="EZ711" i="1" s="1"/>
  <c r="CL711" i="1"/>
  <c r="CC711" i="1"/>
  <c r="CA711" i="1"/>
  <c r="BY711" i="1"/>
  <c r="BV711" i="1"/>
  <c r="BS711" i="1"/>
  <c r="BN711" i="1"/>
  <c r="BL711" i="1"/>
  <c r="AY711" i="1"/>
  <c r="AW711" i="1" s="1"/>
  <c r="AV711" i="1" s="1"/>
  <c r="AU711" i="1"/>
  <c r="AT711" i="1"/>
  <c r="AS711" i="1"/>
  <c r="AR711" i="1"/>
  <c r="G711" i="1"/>
  <c r="B711" i="1"/>
  <c r="FQ700" i="1"/>
  <c r="FO700" i="1"/>
  <c r="EY700" i="1"/>
  <c r="EZ700" i="1" s="1"/>
  <c r="CL700" i="1"/>
  <c r="CC700" i="1"/>
  <c r="CA700" i="1"/>
  <c r="BY700" i="1"/>
  <c r="BV700" i="1"/>
  <c r="BS700" i="1"/>
  <c r="BN700" i="1"/>
  <c r="BL700" i="1"/>
  <c r="AY700" i="1"/>
  <c r="AW700" i="1" s="1"/>
  <c r="AV700" i="1" s="1"/>
  <c r="AU700" i="1"/>
  <c r="AT700" i="1"/>
  <c r="AS700" i="1"/>
  <c r="AR700" i="1"/>
  <c r="G700" i="1"/>
  <c r="B700" i="1"/>
  <c r="FQ384" i="1"/>
  <c r="FO384" i="1"/>
  <c r="EY384" i="1"/>
  <c r="EZ384" i="1" s="1"/>
  <c r="CL384" i="1"/>
  <c r="CC384" i="1"/>
  <c r="CA384" i="1"/>
  <c r="BY384" i="1"/>
  <c r="BV384" i="1"/>
  <c r="BS384" i="1"/>
  <c r="BN384" i="1"/>
  <c r="BL384" i="1"/>
  <c r="AY384" i="1"/>
  <c r="AW384" i="1" s="1"/>
  <c r="AV384" i="1" s="1"/>
  <c r="AU384" i="1"/>
  <c r="AT384" i="1"/>
  <c r="AS384" i="1"/>
  <c r="AR384" i="1"/>
  <c r="G384" i="1"/>
  <c r="B384" i="1"/>
  <c r="FQ196" i="1"/>
  <c r="FO196" i="1"/>
  <c r="EY196" i="1"/>
  <c r="FR196" i="1" s="1"/>
  <c r="CL196" i="1"/>
  <c r="CC196" i="1"/>
  <c r="CA196" i="1"/>
  <c r="BY196" i="1"/>
  <c r="BV196" i="1"/>
  <c r="BS196" i="1"/>
  <c r="BN196" i="1"/>
  <c r="BL196" i="1"/>
  <c r="AY196" i="1"/>
  <c r="AW196" i="1" s="1"/>
  <c r="AV196" i="1" s="1"/>
  <c r="AU196" i="1"/>
  <c r="AT196" i="1"/>
  <c r="AS196" i="1"/>
  <c r="AR196" i="1"/>
  <c r="G196" i="1"/>
  <c r="B196" i="1"/>
  <c r="FQ589" i="1"/>
  <c r="FO589" i="1"/>
  <c r="EY589" i="1"/>
  <c r="FS589" i="1" s="1"/>
  <c r="CL589" i="1"/>
  <c r="CC589" i="1"/>
  <c r="CA589" i="1"/>
  <c r="BY589" i="1"/>
  <c r="BV589" i="1"/>
  <c r="BS589" i="1"/>
  <c r="BN589" i="1"/>
  <c r="BL589" i="1"/>
  <c r="AY589" i="1"/>
  <c r="AW589" i="1" s="1"/>
  <c r="AV589" i="1" s="1"/>
  <c r="AU589" i="1"/>
  <c r="AT589" i="1"/>
  <c r="AS589" i="1"/>
  <c r="AR589" i="1"/>
  <c r="G589" i="1"/>
  <c r="B589" i="1"/>
  <c r="FQ327" i="1"/>
  <c r="FO327" i="1"/>
  <c r="EY327" i="1"/>
  <c r="FR327" i="1" s="1"/>
  <c r="CL327" i="1"/>
  <c r="CC327" i="1"/>
  <c r="CA327" i="1"/>
  <c r="BY327" i="1"/>
  <c r="BV327" i="1"/>
  <c r="BS327" i="1"/>
  <c r="BN327" i="1"/>
  <c r="BL327" i="1"/>
  <c r="AY327" i="1"/>
  <c r="AW327" i="1" s="1"/>
  <c r="AV327" i="1" s="1"/>
  <c r="AU327" i="1"/>
  <c r="AT327" i="1"/>
  <c r="AS327" i="1"/>
  <c r="AR327" i="1"/>
  <c r="G327" i="1"/>
  <c r="B327" i="1"/>
  <c r="FQ365" i="1"/>
  <c r="FO365" i="1"/>
  <c r="EY365" i="1"/>
  <c r="FS365" i="1" s="1"/>
  <c r="CL365" i="1"/>
  <c r="CC365" i="1"/>
  <c r="CA365" i="1"/>
  <c r="BY365" i="1"/>
  <c r="BV365" i="1"/>
  <c r="BS365" i="1"/>
  <c r="BN365" i="1"/>
  <c r="BL365" i="1"/>
  <c r="AY365" i="1"/>
  <c r="AW365" i="1" s="1"/>
  <c r="AV365" i="1" s="1"/>
  <c r="AU365" i="1"/>
  <c r="AT365" i="1"/>
  <c r="AS365" i="1"/>
  <c r="AR365" i="1"/>
  <c r="G365" i="1"/>
  <c r="B365" i="1"/>
  <c r="FQ493" i="1"/>
  <c r="FO493" i="1"/>
  <c r="EY493" i="1"/>
  <c r="FR493" i="1" s="1"/>
  <c r="CL493" i="1"/>
  <c r="CC493" i="1"/>
  <c r="CA493" i="1"/>
  <c r="BY493" i="1"/>
  <c r="BV493" i="1"/>
  <c r="BS493" i="1"/>
  <c r="BN493" i="1"/>
  <c r="BL493" i="1"/>
  <c r="AY493" i="1"/>
  <c r="AW493" i="1" s="1"/>
  <c r="AV493" i="1" s="1"/>
  <c r="AU493" i="1"/>
  <c r="AT493" i="1"/>
  <c r="AS493" i="1"/>
  <c r="AR493" i="1"/>
  <c r="G493" i="1"/>
  <c r="B493" i="1"/>
  <c r="IA425" i="1"/>
  <c r="FQ425" i="1"/>
  <c r="FO425" i="1"/>
  <c r="EY425" i="1"/>
  <c r="FS425" i="1" s="1"/>
  <c r="CL425" i="1"/>
  <c r="CC425" i="1"/>
  <c r="CA425" i="1"/>
  <c r="BY425" i="1"/>
  <c r="BV425" i="1"/>
  <c r="BS425" i="1"/>
  <c r="BN425" i="1"/>
  <c r="BL425" i="1"/>
  <c r="AY425" i="1"/>
  <c r="AW425" i="1" s="1"/>
  <c r="AV425" i="1" s="1"/>
  <c r="AU425" i="1"/>
  <c r="AT425" i="1"/>
  <c r="AS425" i="1"/>
  <c r="AR425" i="1"/>
  <c r="G425" i="1"/>
  <c r="B425" i="1"/>
  <c r="FQ205" i="1"/>
  <c r="FO205" i="1"/>
  <c r="EY205" i="1"/>
  <c r="FR205" i="1" s="1"/>
  <c r="CL205" i="1"/>
  <c r="CC205" i="1"/>
  <c r="CA205" i="1"/>
  <c r="BY205" i="1"/>
  <c r="BV205" i="1"/>
  <c r="BS205" i="1"/>
  <c r="BN205" i="1"/>
  <c r="BL205" i="1"/>
  <c r="AY205" i="1"/>
  <c r="AW205" i="1" s="1"/>
  <c r="AV205" i="1" s="1"/>
  <c r="AU205" i="1"/>
  <c r="AT205" i="1"/>
  <c r="AS205" i="1"/>
  <c r="AR205" i="1"/>
  <c r="G205" i="1"/>
  <c r="B205" i="1"/>
  <c r="FQ170" i="1"/>
  <c r="FO170" i="1"/>
  <c r="EY170" i="1"/>
  <c r="FS170" i="1" s="1"/>
  <c r="CL170" i="1"/>
  <c r="CC170" i="1"/>
  <c r="CA170" i="1"/>
  <c r="BY170" i="1"/>
  <c r="BV170" i="1"/>
  <c r="BS170" i="1"/>
  <c r="BN170" i="1"/>
  <c r="BL170" i="1"/>
  <c r="AY170" i="1"/>
  <c r="AW170" i="1" s="1"/>
  <c r="AV170" i="1" s="1"/>
  <c r="AU170" i="1"/>
  <c r="AT170" i="1"/>
  <c r="AS170" i="1"/>
  <c r="AR170" i="1"/>
  <c r="G170" i="1"/>
  <c r="B170" i="1"/>
  <c r="FQ559" i="1"/>
  <c r="FO559" i="1"/>
  <c r="EY559" i="1"/>
  <c r="FR559" i="1" s="1"/>
  <c r="CL559" i="1"/>
  <c r="CC559" i="1"/>
  <c r="CA559" i="1"/>
  <c r="BY559" i="1"/>
  <c r="BV559" i="1"/>
  <c r="BS559" i="1"/>
  <c r="BN559" i="1"/>
  <c r="BK559" i="1"/>
  <c r="BL559" i="1" s="1"/>
  <c r="AY559" i="1"/>
  <c r="AW559" i="1" s="1"/>
  <c r="AV559" i="1" s="1"/>
  <c r="AU559" i="1"/>
  <c r="AT559" i="1"/>
  <c r="AS559" i="1"/>
  <c r="AR559" i="1"/>
  <c r="G559" i="1"/>
  <c r="B559" i="1"/>
  <c r="FQ677" i="1"/>
  <c r="FO677" i="1"/>
  <c r="EY677" i="1"/>
  <c r="FR677" i="1" s="1"/>
  <c r="CL677" i="1"/>
  <c r="CC677" i="1"/>
  <c r="CA677" i="1"/>
  <c r="BY677" i="1"/>
  <c r="BV677" i="1"/>
  <c r="BS677" i="1"/>
  <c r="BN677" i="1"/>
  <c r="BK677" i="1"/>
  <c r="BL677" i="1" s="1"/>
  <c r="AY677" i="1"/>
  <c r="AW677" i="1" s="1"/>
  <c r="AV677" i="1" s="1"/>
  <c r="AU677" i="1"/>
  <c r="AT677" i="1"/>
  <c r="AS677" i="1"/>
  <c r="AR677" i="1"/>
  <c r="G677" i="1"/>
  <c r="B677" i="1"/>
  <c r="GQ562" i="1"/>
  <c r="FQ562" i="1"/>
  <c r="FO562" i="1"/>
  <c r="EY562" i="1"/>
  <c r="FR562" i="1" s="1"/>
  <c r="CL562" i="1"/>
  <c r="CC562" i="1"/>
  <c r="CA562" i="1"/>
  <c r="BY562" i="1"/>
  <c r="BV562" i="1"/>
  <c r="BS562" i="1"/>
  <c r="BN562" i="1"/>
  <c r="BK562" i="1"/>
  <c r="BL562" i="1" s="1"/>
  <c r="AY562" i="1"/>
  <c r="AW562" i="1" s="1"/>
  <c r="AV562" i="1" s="1"/>
  <c r="AU562" i="1"/>
  <c r="AT562" i="1"/>
  <c r="AS562" i="1"/>
  <c r="AR562" i="1"/>
  <c r="G562" i="1"/>
  <c r="B562" i="1"/>
  <c r="IA330" i="1"/>
  <c r="FQ330" i="1"/>
  <c r="FO330" i="1"/>
  <c r="EY330" i="1"/>
  <c r="FR330" i="1" s="1"/>
  <c r="CL330" i="1"/>
  <c r="CC330" i="1"/>
  <c r="CA330" i="1"/>
  <c r="BY330" i="1"/>
  <c r="BV330" i="1"/>
  <c r="BS330" i="1"/>
  <c r="BN330" i="1"/>
  <c r="BK330" i="1"/>
  <c r="BL330" i="1" s="1"/>
  <c r="AY330" i="1"/>
  <c r="AW330" i="1" s="1"/>
  <c r="AV330" i="1" s="1"/>
  <c r="AU330" i="1"/>
  <c r="AT330" i="1"/>
  <c r="AS330" i="1"/>
  <c r="AR330" i="1"/>
  <c r="G330" i="1"/>
  <c r="B330" i="1"/>
  <c r="GQ275" i="1"/>
  <c r="FQ275" i="1"/>
  <c r="FO275" i="1"/>
  <c r="EY275" i="1"/>
  <c r="FS275" i="1" s="1"/>
  <c r="CL275" i="1"/>
  <c r="CC275" i="1"/>
  <c r="CA275" i="1"/>
  <c r="BY275" i="1"/>
  <c r="BV275" i="1"/>
  <c r="BS275" i="1"/>
  <c r="BN275" i="1"/>
  <c r="BK275" i="1"/>
  <c r="BL275" i="1" s="1"/>
  <c r="AY275" i="1"/>
  <c r="AW275" i="1" s="1"/>
  <c r="AV275" i="1" s="1"/>
  <c r="AU275" i="1"/>
  <c r="AT275" i="1"/>
  <c r="AS275" i="1"/>
  <c r="AR275" i="1"/>
  <c r="G275" i="1"/>
  <c r="B275" i="1"/>
  <c r="GQ623" i="1"/>
  <c r="FQ623" i="1"/>
  <c r="FO623" i="1"/>
  <c r="EY623" i="1"/>
  <c r="FS623" i="1" s="1"/>
  <c r="CL623" i="1"/>
  <c r="CC623" i="1"/>
  <c r="CA623" i="1"/>
  <c r="BY623" i="1"/>
  <c r="BV623" i="1"/>
  <c r="BS623" i="1"/>
  <c r="BN623" i="1"/>
  <c r="BK623" i="1"/>
  <c r="BL623" i="1" s="1"/>
  <c r="AY623" i="1"/>
  <c r="AW623" i="1" s="1"/>
  <c r="AV623" i="1" s="1"/>
  <c r="AU623" i="1"/>
  <c r="AT623" i="1"/>
  <c r="AS623" i="1"/>
  <c r="AR623" i="1"/>
  <c r="G623" i="1"/>
  <c r="B623" i="1"/>
  <c r="IA101" i="1"/>
  <c r="GQ101" i="1"/>
  <c r="FQ101" i="1"/>
  <c r="FO101" i="1"/>
  <c r="EY101" i="1"/>
  <c r="FS101" i="1" s="1"/>
  <c r="CL101" i="1"/>
  <c r="CC101" i="1"/>
  <c r="CA101" i="1"/>
  <c r="BY101" i="1"/>
  <c r="BV101" i="1"/>
  <c r="BS101" i="1"/>
  <c r="BN101" i="1"/>
  <c r="BK101" i="1"/>
  <c r="BL101" i="1" s="1"/>
  <c r="AY101" i="1"/>
  <c r="AW101" i="1" s="1"/>
  <c r="AV101" i="1" s="1"/>
  <c r="AU101" i="1"/>
  <c r="AT101" i="1"/>
  <c r="AS101" i="1"/>
  <c r="AR101" i="1"/>
  <c r="G101" i="1"/>
  <c r="B101" i="1"/>
  <c r="GQ392" i="1"/>
  <c r="FQ392" i="1"/>
  <c r="FO392" i="1"/>
  <c r="EY392" i="1"/>
  <c r="FS392" i="1" s="1"/>
  <c r="CL392" i="1"/>
  <c r="CC392" i="1"/>
  <c r="CA392" i="1"/>
  <c r="BY392" i="1"/>
  <c r="BV392" i="1"/>
  <c r="BS392" i="1"/>
  <c r="BN392" i="1"/>
  <c r="BK392" i="1"/>
  <c r="BL392" i="1" s="1"/>
  <c r="AY392" i="1"/>
  <c r="AW392" i="1" s="1"/>
  <c r="AV392" i="1" s="1"/>
  <c r="AU392" i="1"/>
  <c r="AT392" i="1"/>
  <c r="AS392" i="1"/>
  <c r="AR392" i="1"/>
  <c r="G392" i="1"/>
  <c r="B392" i="1"/>
  <c r="FQ362" i="1"/>
  <c r="FO362" i="1"/>
  <c r="EY362" i="1"/>
  <c r="FS362" i="1" s="1"/>
  <c r="CL362" i="1"/>
  <c r="CC362" i="1"/>
  <c r="CA362" i="1"/>
  <c r="BY362" i="1"/>
  <c r="BV362" i="1"/>
  <c r="BS362" i="1"/>
  <c r="BN362" i="1"/>
  <c r="BK362" i="1"/>
  <c r="BL362" i="1" s="1"/>
  <c r="AY362" i="1"/>
  <c r="AW362" i="1" s="1"/>
  <c r="AV362" i="1" s="1"/>
  <c r="AU362" i="1"/>
  <c r="AT362" i="1"/>
  <c r="AS362" i="1"/>
  <c r="AR362" i="1"/>
  <c r="G362" i="1"/>
  <c r="B362" i="1"/>
  <c r="FQ224" i="1"/>
  <c r="FO224" i="1"/>
  <c r="EY224" i="1"/>
  <c r="FS224" i="1" s="1"/>
  <c r="CL224" i="1"/>
  <c r="CC224" i="1"/>
  <c r="CA224" i="1"/>
  <c r="BY224" i="1"/>
  <c r="BV224" i="1"/>
  <c r="BS224" i="1"/>
  <c r="BN224" i="1"/>
  <c r="BK224" i="1"/>
  <c r="BL224" i="1" s="1"/>
  <c r="AY224" i="1"/>
  <c r="AW224" i="1" s="1"/>
  <c r="AV224" i="1" s="1"/>
  <c r="AU224" i="1"/>
  <c r="AT224" i="1"/>
  <c r="AS224" i="1"/>
  <c r="AR224" i="1"/>
  <c r="G224" i="1"/>
  <c r="B224" i="1"/>
  <c r="FQ698" i="1"/>
  <c r="FO698" i="1"/>
  <c r="EY698" i="1"/>
  <c r="FR698" i="1" s="1"/>
  <c r="CL698" i="1"/>
  <c r="CC698" i="1"/>
  <c r="CA698" i="1"/>
  <c r="BY698" i="1"/>
  <c r="BV698" i="1"/>
  <c r="BN698" i="1"/>
  <c r="BK698" i="1"/>
  <c r="BL698" i="1" s="1"/>
  <c r="AY698" i="1"/>
  <c r="AW698" i="1" s="1"/>
  <c r="AV698" i="1" s="1"/>
  <c r="AU698" i="1"/>
  <c r="AT698" i="1"/>
  <c r="AS698" i="1"/>
  <c r="AR698" i="1"/>
  <c r="G698" i="1"/>
  <c r="B698" i="1"/>
  <c r="FQ713" i="1"/>
  <c r="FO713" i="1"/>
  <c r="EY713" i="1"/>
  <c r="FR713" i="1" s="1"/>
  <c r="CL713" i="1"/>
  <c r="CC713" i="1"/>
  <c r="CA713" i="1"/>
  <c r="BY713" i="1"/>
  <c r="BV713" i="1"/>
  <c r="BS713" i="1"/>
  <c r="BN713" i="1"/>
  <c r="BK713" i="1"/>
  <c r="BL713" i="1" s="1"/>
  <c r="AY713" i="1"/>
  <c r="AW713" i="1" s="1"/>
  <c r="AV713" i="1" s="1"/>
  <c r="AU713" i="1"/>
  <c r="AT713" i="1"/>
  <c r="AS713" i="1"/>
  <c r="AR713" i="1"/>
  <c r="G713" i="1"/>
  <c r="B713" i="1"/>
  <c r="GQ329" i="1"/>
  <c r="FQ329" i="1"/>
  <c r="FO329" i="1"/>
  <c r="EY329" i="1"/>
  <c r="FR329" i="1" s="1"/>
  <c r="CL329" i="1"/>
  <c r="CC329" i="1"/>
  <c r="CA329" i="1"/>
  <c r="BY329" i="1"/>
  <c r="BV329" i="1"/>
  <c r="BS329" i="1"/>
  <c r="BN329" i="1"/>
  <c r="BK329" i="1"/>
  <c r="BL329" i="1" s="1"/>
  <c r="AY329" i="1"/>
  <c r="AW329" i="1" s="1"/>
  <c r="AV329" i="1" s="1"/>
  <c r="AU329" i="1"/>
  <c r="AT329" i="1"/>
  <c r="AS329" i="1"/>
  <c r="AR329" i="1"/>
  <c r="G329" i="1"/>
  <c r="B329" i="1"/>
  <c r="FQ106" i="1"/>
  <c r="FO106" i="1"/>
  <c r="EY106" i="1"/>
  <c r="FR106" i="1" s="1"/>
  <c r="CL106" i="1"/>
  <c r="CC106" i="1"/>
  <c r="CA106" i="1"/>
  <c r="BY106" i="1"/>
  <c r="BV106" i="1"/>
  <c r="BS106" i="1"/>
  <c r="BN106" i="1"/>
  <c r="BK106" i="1"/>
  <c r="BL106" i="1" s="1"/>
  <c r="AY106" i="1"/>
  <c r="AW106" i="1" s="1"/>
  <c r="AV106" i="1" s="1"/>
  <c r="AU106" i="1"/>
  <c r="AT106" i="1"/>
  <c r="AS106" i="1"/>
  <c r="AR106" i="1"/>
  <c r="G106" i="1"/>
  <c r="B106" i="1"/>
  <c r="FQ45" i="1"/>
  <c r="FO45" i="1"/>
  <c r="EY45" i="1"/>
  <c r="FS45" i="1" s="1"/>
  <c r="CL45" i="1"/>
  <c r="CC45" i="1"/>
  <c r="CA45" i="1"/>
  <c r="BY45" i="1"/>
  <c r="BV45" i="1"/>
  <c r="BS45" i="1"/>
  <c r="BN45" i="1"/>
  <c r="BK45" i="1"/>
  <c r="BL45" i="1" s="1"/>
  <c r="AY45" i="1"/>
  <c r="AW45" i="1" s="1"/>
  <c r="AV45" i="1" s="1"/>
  <c r="AU45" i="1"/>
  <c r="AT45" i="1"/>
  <c r="AS45" i="1"/>
  <c r="AR45" i="1"/>
  <c r="G45" i="1"/>
  <c r="B45" i="1"/>
  <c r="FQ317" i="1"/>
  <c r="FO317" i="1"/>
  <c r="EY317" i="1"/>
  <c r="FR317" i="1" s="1"/>
  <c r="CL317" i="1"/>
  <c r="CC317" i="1"/>
  <c r="CA317" i="1"/>
  <c r="BY317" i="1"/>
  <c r="BV317" i="1"/>
  <c r="BS317" i="1"/>
  <c r="BN317" i="1"/>
  <c r="BK317" i="1"/>
  <c r="BL317" i="1" s="1"/>
  <c r="AY317" i="1"/>
  <c r="AW317" i="1" s="1"/>
  <c r="AV317" i="1" s="1"/>
  <c r="AU317" i="1"/>
  <c r="AT317" i="1"/>
  <c r="AS317" i="1"/>
  <c r="AR317" i="1"/>
  <c r="G317" i="1"/>
  <c r="B317" i="1"/>
  <c r="FQ104" i="1"/>
  <c r="FO104" i="1"/>
  <c r="EY104" i="1"/>
  <c r="FR104" i="1" s="1"/>
  <c r="CL104" i="1"/>
  <c r="CC104" i="1"/>
  <c r="CA104" i="1"/>
  <c r="BY104" i="1"/>
  <c r="BV104" i="1"/>
  <c r="BS104" i="1"/>
  <c r="BN104" i="1"/>
  <c r="BK104" i="1"/>
  <c r="BL104" i="1" s="1"/>
  <c r="AY104" i="1"/>
  <c r="AW104" i="1" s="1"/>
  <c r="AV104" i="1" s="1"/>
  <c r="AU104" i="1"/>
  <c r="AT104" i="1"/>
  <c r="AS104" i="1"/>
  <c r="AR104" i="1"/>
  <c r="G104" i="1"/>
  <c r="B104" i="1"/>
  <c r="FQ708" i="1"/>
  <c r="FO708" i="1"/>
  <c r="EY708" i="1"/>
  <c r="FS708" i="1" s="1"/>
  <c r="CL708" i="1"/>
  <c r="CC708" i="1"/>
  <c r="CA708" i="1"/>
  <c r="BY708" i="1"/>
  <c r="BV708" i="1"/>
  <c r="BS708" i="1"/>
  <c r="BN708" i="1"/>
  <c r="BK708" i="1"/>
  <c r="BL708" i="1" s="1"/>
  <c r="AY708" i="1"/>
  <c r="AW708" i="1" s="1"/>
  <c r="AV708" i="1" s="1"/>
  <c r="AU708" i="1"/>
  <c r="AT708" i="1"/>
  <c r="AS708" i="1"/>
  <c r="AR708" i="1"/>
  <c r="B708" i="1"/>
  <c r="IA560" i="1"/>
  <c r="FQ560" i="1"/>
  <c r="FO560" i="1"/>
  <c r="EY560" i="1"/>
  <c r="FR560" i="1" s="1"/>
  <c r="CL560" i="1"/>
  <c r="CC560" i="1"/>
  <c r="CA560" i="1"/>
  <c r="BY560" i="1"/>
  <c r="BV560" i="1"/>
  <c r="BS560" i="1"/>
  <c r="BN560" i="1"/>
  <c r="BK560" i="1"/>
  <c r="BL560" i="1" s="1"/>
  <c r="AY560" i="1"/>
  <c r="AW560" i="1" s="1"/>
  <c r="AV560" i="1" s="1"/>
  <c r="AU560" i="1"/>
  <c r="AT560" i="1"/>
  <c r="AS560" i="1"/>
  <c r="AR560" i="1"/>
  <c r="B560" i="1"/>
  <c r="FQ219" i="1"/>
  <c r="FO219" i="1"/>
  <c r="EY219" i="1"/>
  <c r="FS219" i="1" s="1"/>
  <c r="CL219" i="1"/>
  <c r="CC219" i="1"/>
  <c r="CA219" i="1"/>
  <c r="BY219" i="1"/>
  <c r="BV219" i="1"/>
  <c r="BS219" i="1"/>
  <c r="BN219" i="1"/>
  <c r="BK219" i="1"/>
  <c r="BL219" i="1" s="1"/>
  <c r="AY219" i="1"/>
  <c r="AW219" i="1" s="1"/>
  <c r="AV219" i="1" s="1"/>
  <c r="AU219" i="1"/>
  <c r="AT219" i="1"/>
  <c r="AS219" i="1"/>
  <c r="AR219" i="1"/>
  <c r="B219" i="1"/>
  <c r="FQ201" i="1"/>
  <c r="FO201" i="1"/>
  <c r="EY201" i="1"/>
  <c r="FS201" i="1" s="1"/>
  <c r="CL201" i="1"/>
  <c r="CC201" i="1"/>
  <c r="CA201" i="1"/>
  <c r="BY201" i="1"/>
  <c r="BV201" i="1"/>
  <c r="BS201" i="1"/>
  <c r="BN201" i="1"/>
  <c r="BK201" i="1"/>
  <c r="BL201" i="1" s="1"/>
  <c r="AY201" i="1"/>
  <c r="AW201" i="1" s="1"/>
  <c r="AV201" i="1" s="1"/>
  <c r="AU201" i="1"/>
  <c r="AT201" i="1"/>
  <c r="AS201" i="1"/>
  <c r="AR201" i="1"/>
  <c r="B201" i="1"/>
  <c r="FQ296" i="1"/>
  <c r="FO296" i="1"/>
  <c r="EY296" i="1"/>
  <c r="FR296" i="1" s="1"/>
  <c r="CL296" i="1"/>
  <c r="CC296" i="1"/>
  <c r="CA296" i="1"/>
  <c r="BY296" i="1"/>
  <c r="BV296" i="1"/>
  <c r="BS296" i="1"/>
  <c r="BN296" i="1"/>
  <c r="BK296" i="1"/>
  <c r="BL296" i="1" s="1"/>
  <c r="AY296" i="1"/>
  <c r="AW296" i="1" s="1"/>
  <c r="AV296" i="1" s="1"/>
  <c r="AU296" i="1"/>
  <c r="AT296" i="1"/>
  <c r="AS296" i="1"/>
  <c r="AR296" i="1"/>
  <c r="B296" i="1"/>
  <c r="FQ295" i="1"/>
  <c r="FO295" i="1"/>
  <c r="EY295" i="1"/>
  <c r="FR295" i="1" s="1"/>
  <c r="CL295" i="1"/>
  <c r="CC295" i="1"/>
  <c r="CA295" i="1"/>
  <c r="BY295" i="1"/>
  <c r="BV295" i="1"/>
  <c r="BS295" i="1"/>
  <c r="BN295" i="1"/>
  <c r="BK295" i="1"/>
  <c r="BL295" i="1" s="1"/>
  <c r="AY295" i="1"/>
  <c r="AW295" i="1" s="1"/>
  <c r="AV295" i="1" s="1"/>
  <c r="AU295" i="1"/>
  <c r="AT295" i="1"/>
  <c r="AS295" i="1"/>
  <c r="AR295" i="1"/>
  <c r="B295" i="1"/>
  <c r="FQ543" i="1"/>
  <c r="FO543" i="1"/>
  <c r="EY543" i="1"/>
  <c r="FR543" i="1" s="1"/>
  <c r="CL543" i="1"/>
  <c r="CC543" i="1"/>
  <c r="CA543" i="1"/>
  <c r="BY543" i="1"/>
  <c r="BV543" i="1"/>
  <c r="BS543" i="1"/>
  <c r="BN543" i="1"/>
  <c r="BK543" i="1"/>
  <c r="BL543" i="1" s="1"/>
  <c r="AY543" i="1"/>
  <c r="AW543" i="1" s="1"/>
  <c r="AV543" i="1" s="1"/>
  <c r="AU543" i="1"/>
  <c r="AT543" i="1"/>
  <c r="AS543" i="1"/>
  <c r="AR543" i="1"/>
  <c r="G543" i="1"/>
  <c r="B543" i="1"/>
  <c r="GQ253" i="1"/>
  <c r="FQ253" i="1"/>
  <c r="FO253" i="1"/>
  <c r="EY253" i="1"/>
  <c r="FS253" i="1" s="1"/>
  <c r="CL253" i="1"/>
  <c r="CC253" i="1"/>
  <c r="CA253" i="1"/>
  <c r="BY253" i="1"/>
  <c r="BV253" i="1"/>
  <c r="BS253" i="1"/>
  <c r="BN253" i="1"/>
  <c r="BK253" i="1"/>
  <c r="BL253" i="1" s="1"/>
  <c r="AY253" i="1"/>
  <c r="AW253" i="1" s="1"/>
  <c r="AV253" i="1" s="1"/>
  <c r="AU253" i="1"/>
  <c r="AT253" i="1"/>
  <c r="AS253" i="1"/>
  <c r="AR253" i="1"/>
  <c r="G253" i="1"/>
  <c r="B253" i="1"/>
  <c r="FQ680" i="1"/>
  <c r="FO680" i="1"/>
  <c r="EY680" i="1"/>
  <c r="FS680" i="1" s="1"/>
  <c r="CL680" i="1"/>
  <c r="CC680" i="1"/>
  <c r="CA680" i="1"/>
  <c r="BY680" i="1"/>
  <c r="BV680" i="1"/>
  <c r="BS680" i="1"/>
  <c r="BN680" i="1"/>
  <c r="BK680" i="1"/>
  <c r="BL680" i="1" s="1"/>
  <c r="AY680" i="1"/>
  <c r="AW680" i="1" s="1"/>
  <c r="AV680" i="1" s="1"/>
  <c r="AU680" i="1"/>
  <c r="AT680" i="1"/>
  <c r="AS680" i="1"/>
  <c r="AR680" i="1"/>
  <c r="G680" i="1"/>
  <c r="B680" i="1"/>
  <c r="FQ540" i="1"/>
  <c r="FO540" i="1"/>
  <c r="EY540" i="1"/>
  <c r="FR540" i="1" s="1"/>
  <c r="AY540" i="1"/>
  <c r="AW540" i="1" s="1"/>
  <c r="AV540" i="1" s="1"/>
  <c r="AU540" i="1"/>
  <c r="AT540" i="1"/>
  <c r="AS540" i="1"/>
  <c r="AR540" i="1"/>
  <c r="G540" i="1"/>
  <c r="B540" i="1"/>
  <c r="FQ272" i="1"/>
  <c r="FO272" i="1"/>
  <c r="EY272" i="1"/>
  <c r="FR272" i="1" s="1"/>
  <c r="CL272" i="1"/>
  <c r="CC272" i="1"/>
  <c r="CA272" i="1"/>
  <c r="BY272" i="1"/>
  <c r="BV272" i="1"/>
  <c r="BS272" i="1"/>
  <c r="BN272" i="1"/>
  <c r="BL272" i="1"/>
  <c r="AY272" i="1"/>
  <c r="AW272" i="1" s="1"/>
  <c r="AV272" i="1" s="1"/>
  <c r="AU272" i="1"/>
  <c r="AT272" i="1"/>
  <c r="AS272" i="1"/>
  <c r="AR272" i="1"/>
  <c r="G272" i="1"/>
  <c r="B272" i="1"/>
  <c r="FQ210" i="1"/>
  <c r="FO210" i="1"/>
  <c r="EY210" i="1"/>
  <c r="FS210" i="1" s="1"/>
  <c r="CL210" i="1"/>
  <c r="CC210" i="1"/>
  <c r="CA210" i="1"/>
  <c r="BY210" i="1"/>
  <c r="BV210" i="1"/>
  <c r="BS210" i="1"/>
  <c r="BN210" i="1"/>
  <c r="BL210" i="1"/>
  <c r="AY210" i="1"/>
  <c r="AW210" i="1" s="1"/>
  <c r="AV210" i="1" s="1"/>
  <c r="AU210" i="1"/>
  <c r="AT210" i="1"/>
  <c r="AS210" i="1"/>
  <c r="AR210" i="1"/>
  <c r="G210" i="1"/>
  <c r="B210" i="1"/>
  <c r="FQ124" i="1"/>
  <c r="FO124" i="1"/>
  <c r="EY124" i="1"/>
  <c r="FR124" i="1" s="1"/>
  <c r="CL124" i="1"/>
  <c r="CC124" i="1"/>
  <c r="CA124" i="1"/>
  <c r="BY124" i="1"/>
  <c r="BV124" i="1"/>
  <c r="BS124" i="1"/>
  <c r="BN124" i="1"/>
  <c r="BL124" i="1"/>
  <c r="AY124" i="1"/>
  <c r="AW124" i="1" s="1"/>
  <c r="AV124" i="1" s="1"/>
  <c r="AU124" i="1"/>
  <c r="AT124" i="1"/>
  <c r="AS124" i="1"/>
  <c r="AR124" i="1"/>
  <c r="G124" i="1"/>
  <c r="B124" i="1"/>
  <c r="FQ143" i="1"/>
  <c r="FO143" i="1"/>
  <c r="EY143" i="1"/>
  <c r="FR143" i="1" s="1"/>
  <c r="CL143" i="1"/>
  <c r="CC143" i="1"/>
  <c r="CA143" i="1"/>
  <c r="BY143" i="1"/>
  <c r="BV143" i="1"/>
  <c r="BS143" i="1"/>
  <c r="BN143" i="1"/>
  <c r="BL143" i="1"/>
  <c r="AY143" i="1"/>
  <c r="AW143" i="1" s="1"/>
  <c r="AV143" i="1" s="1"/>
  <c r="AU143" i="1"/>
  <c r="AT143" i="1"/>
  <c r="AS143" i="1"/>
  <c r="AR143" i="1"/>
  <c r="G143" i="1"/>
  <c r="B143" i="1"/>
  <c r="GQ703" i="1"/>
  <c r="FQ703" i="1"/>
  <c r="FO703" i="1"/>
  <c r="EY703" i="1"/>
  <c r="FR703" i="1" s="1"/>
  <c r="CL703" i="1"/>
  <c r="CC703" i="1"/>
  <c r="CA703" i="1"/>
  <c r="BY703" i="1"/>
  <c r="BV703" i="1"/>
  <c r="BS703" i="1"/>
  <c r="BN703" i="1"/>
  <c r="BL703" i="1"/>
  <c r="AY703" i="1"/>
  <c r="AW703" i="1" s="1"/>
  <c r="AV703" i="1" s="1"/>
  <c r="AU703" i="1"/>
  <c r="AT703" i="1"/>
  <c r="AS703" i="1"/>
  <c r="AR703" i="1"/>
  <c r="G703" i="1"/>
  <c r="B703" i="1"/>
  <c r="FQ598" i="1"/>
  <c r="FO598" i="1"/>
  <c r="EY598" i="1"/>
  <c r="FR598" i="1" s="1"/>
  <c r="BN598" i="1"/>
  <c r="BL598" i="1"/>
  <c r="AY598" i="1"/>
  <c r="AW598" i="1" s="1"/>
  <c r="AV598" i="1" s="1"/>
  <c r="AU598" i="1"/>
  <c r="AT598" i="1"/>
  <c r="AS598" i="1"/>
  <c r="AR598" i="1"/>
  <c r="G598" i="1"/>
  <c r="B598" i="1"/>
  <c r="GQ654" i="1"/>
  <c r="FQ654" i="1"/>
  <c r="FO654" i="1"/>
  <c r="EY654" i="1"/>
  <c r="FR654" i="1" s="1"/>
  <c r="CL654" i="1"/>
  <c r="CC654" i="1"/>
  <c r="CA654" i="1"/>
  <c r="BY654" i="1"/>
  <c r="BV654" i="1"/>
  <c r="BS654" i="1"/>
  <c r="BN654" i="1"/>
  <c r="BL654" i="1"/>
  <c r="AY654" i="1"/>
  <c r="AW654" i="1" s="1"/>
  <c r="AV654" i="1" s="1"/>
  <c r="AU654" i="1"/>
  <c r="AT654" i="1"/>
  <c r="AS654" i="1"/>
  <c r="AR654" i="1"/>
  <c r="G654" i="1"/>
  <c r="B654" i="1"/>
  <c r="GQ416" i="1"/>
  <c r="FQ416" i="1"/>
  <c r="FO416" i="1"/>
  <c r="EY416" i="1"/>
  <c r="FR416" i="1" s="1"/>
  <c r="CL416" i="1"/>
  <c r="CC416" i="1"/>
  <c r="CA416" i="1"/>
  <c r="BY416" i="1"/>
  <c r="BV416" i="1"/>
  <c r="BS416" i="1"/>
  <c r="BN416" i="1"/>
  <c r="BL416" i="1"/>
  <c r="AY416" i="1"/>
  <c r="AW416" i="1" s="1"/>
  <c r="AV416" i="1" s="1"/>
  <c r="AU416" i="1"/>
  <c r="AT416" i="1"/>
  <c r="AS416" i="1"/>
  <c r="AR416" i="1"/>
  <c r="G416" i="1"/>
  <c r="B416" i="1"/>
  <c r="GQ397" i="1"/>
  <c r="FQ397" i="1"/>
  <c r="FO397" i="1"/>
  <c r="EY397" i="1"/>
  <c r="FS397" i="1" s="1"/>
  <c r="CL397" i="1"/>
  <c r="CC397" i="1"/>
  <c r="CA397" i="1"/>
  <c r="BY397" i="1"/>
  <c r="BV397" i="1"/>
  <c r="BS397" i="1"/>
  <c r="BN397" i="1"/>
  <c r="BL397" i="1"/>
  <c r="AY397" i="1"/>
  <c r="AW397" i="1" s="1"/>
  <c r="AV397" i="1" s="1"/>
  <c r="AU397" i="1"/>
  <c r="AT397" i="1"/>
  <c r="AS397" i="1"/>
  <c r="AR397" i="1"/>
  <c r="G397" i="1"/>
  <c r="B397" i="1"/>
  <c r="FQ291" i="1"/>
  <c r="FO291" i="1"/>
  <c r="EY291" i="1"/>
  <c r="FR291" i="1" s="1"/>
  <c r="CL291" i="1"/>
  <c r="CC291" i="1"/>
  <c r="CA291" i="1"/>
  <c r="BY291" i="1"/>
  <c r="BV291" i="1"/>
  <c r="BS291" i="1"/>
  <c r="BN291" i="1"/>
  <c r="BL291" i="1"/>
  <c r="AY291" i="1"/>
  <c r="AW291" i="1" s="1"/>
  <c r="AV291" i="1" s="1"/>
  <c r="AU291" i="1"/>
  <c r="AT291" i="1"/>
  <c r="AS291" i="1"/>
  <c r="AR291" i="1"/>
  <c r="G291" i="1"/>
  <c r="B291" i="1"/>
  <c r="GQ91" i="1"/>
  <c r="FQ91" i="1"/>
  <c r="FO91" i="1"/>
  <c r="EY91" i="1"/>
  <c r="FR91" i="1" s="1"/>
  <c r="CL91" i="1"/>
  <c r="CC91" i="1"/>
  <c r="CA91" i="1"/>
  <c r="BY91" i="1"/>
  <c r="BV91" i="1"/>
  <c r="BS91" i="1"/>
  <c r="BN91" i="1"/>
  <c r="BL91" i="1"/>
  <c r="AY91" i="1"/>
  <c r="AW91" i="1" s="1"/>
  <c r="AV91" i="1" s="1"/>
  <c r="AU91" i="1"/>
  <c r="AT91" i="1"/>
  <c r="AS91" i="1"/>
  <c r="AR91" i="1"/>
  <c r="G91" i="1"/>
  <c r="B91" i="1"/>
  <c r="FQ616" i="1"/>
  <c r="FO616" i="1"/>
  <c r="EY616" i="1"/>
  <c r="FS616" i="1" s="1"/>
  <c r="CL616" i="1"/>
  <c r="CC616" i="1"/>
  <c r="CA616" i="1"/>
  <c r="BY616" i="1"/>
  <c r="BV616" i="1"/>
  <c r="BS616" i="1"/>
  <c r="BN616" i="1"/>
  <c r="BL616" i="1"/>
  <c r="AY616" i="1"/>
  <c r="AW616" i="1" s="1"/>
  <c r="AV616" i="1" s="1"/>
  <c r="AU616" i="1"/>
  <c r="AT616" i="1"/>
  <c r="AS616" i="1"/>
  <c r="AR616" i="1"/>
  <c r="G616" i="1"/>
  <c r="B616" i="1"/>
  <c r="FQ612" i="1"/>
  <c r="FO612" i="1"/>
  <c r="EY612" i="1"/>
  <c r="FR612" i="1" s="1"/>
  <c r="CL612" i="1"/>
  <c r="CC612" i="1"/>
  <c r="CA612" i="1"/>
  <c r="BY612" i="1"/>
  <c r="BV612" i="1"/>
  <c r="BS612" i="1"/>
  <c r="BN612" i="1"/>
  <c r="BL612" i="1"/>
  <c r="AY612" i="1"/>
  <c r="AW612" i="1" s="1"/>
  <c r="AV612" i="1" s="1"/>
  <c r="AU612" i="1"/>
  <c r="AT612" i="1"/>
  <c r="AS612" i="1"/>
  <c r="AR612" i="1"/>
  <c r="G612" i="1"/>
  <c r="B612" i="1"/>
  <c r="IA541" i="1"/>
  <c r="FQ541" i="1"/>
  <c r="FO541" i="1"/>
  <c r="EY541" i="1"/>
  <c r="FR541" i="1" s="1"/>
  <c r="CL541" i="1"/>
  <c r="CC541" i="1"/>
  <c r="CA541" i="1"/>
  <c r="BY541" i="1"/>
  <c r="BV541" i="1"/>
  <c r="BS541" i="1"/>
  <c r="BN541" i="1"/>
  <c r="BL541" i="1"/>
  <c r="AY541" i="1"/>
  <c r="AW541" i="1" s="1"/>
  <c r="AV541" i="1" s="1"/>
  <c r="AU541" i="1"/>
  <c r="AT541" i="1"/>
  <c r="AS541" i="1"/>
  <c r="AR541" i="1"/>
  <c r="G541" i="1"/>
  <c r="B541" i="1"/>
  <c r="FQ242" i="1"/>
  <c r="FO242" i="1"/>
  <c r="EY242" i="1"/>
  <c r="FS242" i="1" s="1"/>
  <c r="CL242" i="1"/>
  <c r="CC242" i="1"/>
  <c r="CA242" i="1"/>
  <c r="BY242" i="1"/>
  <c r="BV242" i="1"/>
  <c r="BS242" i="1"/>
  <c r="BN242" i="1"/>
  <c r="BL242" i="1"/>
  <c r="AY242" i="1"/>
  <c r="AW242" i="1" s="1"/>
  <c r="AV242" i="1" s="1"/>
  <c r="AU242" i="1"/>
  <c r="AT242" i="1"/>
  <c r="AS242" i="1"/>
  <c r="AR242" i="1"/>
  <c r="G242" i="1"/>
  <c r="B242" i="1"/>
  <c r="FQ154" i="1"/>
  <c r="FO154" i="1"/>
  <c r="EY154" i="1"/>
  <c r="FR154" i="1" s="1"/>
  <c r="CL154" i="1"/>
  <c r="CC154" i="1"/>
  <c r="CA154" i="1"/>
  <c r="BY154" i="1"/>
  <c r="BV154" i="1"/>
  <c r="BS154" i="1"/>
  <c r="BN154" i="1"/>
  <c r="BL154" i="1"/>
  <c r="AY154" i="1"/>
  <c r="AW154" i="1" s="1"/>
  <c r="AV154" i="1" s="1"/>
  <c r="AU154" i="1"/>
  <c r="AT154" i="1"/>
  <c r="AS154" i="1"/>
  <c r="AR154" i="1"/>
  <c r="G154" i="1"/>
  <c r="B154" i="1"/>
  <c r="GQ326" i="1"/>
  <c r="FQ326" i="1"/>
  <c r="FO326" i="1"/>
  <c r="EY326" i="1"/>
  <c r="FR326" i="1" s="1"/>
  <c r="CL326" i="1"/>
  <c r="CC326" i="1"/>
  <c r="CA326" i="1"/>
  <c r="BY326" i="1"/>
  <c r="BV326" i="1"/>
  <c r="BS326" i="1"/>
  <c r="BN326" i="1"/>
  <c r="BL326" i="1"/>
  <c r="AY326" i="1"/>
  <c r="AW326" i="1" s="1"/>
  <c r="AV326" i="1" s="1"/>
  <c r="AU326" i="1"/>
  <c r="AT326" i="1"/>
  <c r="AS326" i="1"/>
  <c r="AR326" i="1"/>
  <c r="G326" i="1"/>
  <c r="B326" i="1"/>
  <c r="FQ200" i="1"/>
  <c r="FO200" i="1"/>
  <c r="EY200" i="1"/>
  <c r="FS200" i="1" s="1"/>
  <c r="CL200" i="1"/>
  <c r="CC200" i="1"/>
  <c r="CA200" i="1"/>
  <c r="BY200" i="1"/>
  <c r="BV200" i="1"/>
  <c r="BS200" i="1"/>
  <c r="BN200" i="1"/>
  <c r="BL200" i="1"/>
  <c r="AY200" i="1"/>
  <c r="AW200" i="1" s="1"/>
  <c r="AV200" i="1" s="1"/>
  <c r="AU200" i="1"/>
  <c r="AT200" i="1"/>
  <c r="AS200" i="1"/>
  <c r="AR200" i="1"/>
  <c r="G200" i="1"/>
  <c r="B200" i="1"/>
  <c r="FQ707" i="1"/>
  <c r="FO707" i="1"/>
  <c r="EY707" i="1"/>
  <c r="FR707" i="1" s="1"/>
  <c r="CL707" i="1"/>
  <c r="CC707" i="1"/>
  <c r="CA707" i="1"/>
  <c r="BY707" i="1"/>
  <c r="BV707" i="1"/>
  <c r="BS707" i="1"/>
  <c r="BN707" i="1"/>
  <c r="BL707" i="1"/>
  <c r="AY707" i="1"/>
  <c r="AW707" i="1" s="1"/>
  <c r="AV707" i="1" s="1"/>
  <c r="AU707" i="1"/>
  <c r="AT707" i="1"/>
  <c r="AS707" i="1"/>
  <c r="AR707" i="1"/>
  <c r="G707" i="1"/>
  <c r="B707" i="1"/>
  <c r="GQ491" i="1"/>
  <c r="FQ491" i="1"/>
  <c r="FO491" i="1"/>
  <c r="EY491" i="1"/>
  <c r="FR491" i="1" s="1"/>
  <c r="CL491" i="1"/>
  <c r="CC491" i="1"/>
  <c r="CA491" i="1"/>
  <c r="BY491" i="1"/>
  <c r="BV491" i="1"/>
  <c r="BS491" i="1"/>
  <c r="BN491" i="1"/>
  <c r="BL491" i="1"/>
  <c r="AY491" i="1"/>
  <c r="AW491" i="1" s="1"/>
  <c r="AV491" i="1" s="1"/>
  <c r="AU491" i="1"/>
  <c r="AT491" i="1"/>
  <c r="AS491" i="1"/>
  <c r="AR491" i="1"/>
  <c r="G491" i="1"/>
  <c r="B491" i="1"/>
  <c r="FQ586" i="1"/>
  <c r="FO586" i="1"/>
  <c r="EY586" i="1"/>
  <c r="FS586" i="1" s="1"/>
  <c r="CL586" i="1"/>
  <c r="CC586" i="1"/>
  <c r="CA586" i="1"/>
  <c r="BY586" i="1"/>
  <c r="BV586" i="1"/>
  <c r="BS586" i="1"/>
  <c r="BN586" i="1"/>
  <c r="BL586" i="1"/>
  <c r="AW586" i="1"/>
  <c r="AV586" i="1" s="1"/>
  <c r="AU586" i="1"/>
  <c r="AT586" i="1"/>
  <c r="AS586" i="1"/>
  <c r="AR586" i="1"/>
  <c r="G586" i="1"/>
  <c r="B586" i="1"/>
  <c r="GN44" i="1"/>
  <c r="FQ44" i="1"/>
  <c r="FO44" i="1"/>
  <c r="EY44" i="1"/>
  <c r="EZ44" i="1" s="1"/>
  <c r="CL44" i="1"/>
  <c r="CC44" i="1"/>
  <c r="CA44" i="1"/>
  <c r="BY44" i="1"/>
  <c r="BV44" i="1"/>
  <c r="BS44" i="1"/>
  <c r="BN44" i="1"/>
  <c r="BL44" i="1"/>
  <c r="AW44" i="1"/>
  <c r="AV44" i="1" s="1"/>
  <c r="AU44" i="1"/>
  <c r="AT44" i="1"/>
  <c r="AS44" i="1"/>
  <c r="AR44" i="1"/>
  <c r="G44" i="1"/>
  <c r="B44" i="1"/>
  <c r="IA40" i="1"/>
  <c r="GQ40" i="1"/>
  <c r="FQ40" i="1"/>
  <c r="FO40" i="1"/>
  <c r="EY40" i="1"/>
  <c r="FR40" i="1" s="1"/>
  <c r="CL40" i="1"/>
  <c r="CC40" i="1"/>
  <c r="CA40" i="1"/>
  <c r="BY40" i="1"/>
  <c r="BV40" i="1"/>
  <c r="BS40" i="1"/>
  <c r="BN40" i="1"/>
  <c r="BL40" i="1"/>
  <c r="AW40" i="1"/>
  <c r="AV40" i="1" s="1"/>
  <c r="AU40" i="1"/>
  <c r="AT40" i="1"/>
  <c r="AS40" i="1"/>
  <c r="AR40" i="1"/>
  <c r="G40" i="1"/>
  <c r="B40" i="1"/>
  <c r="GQ366" i="1"/>
  <c r="FQ366" i="1"/>
  <c r="FO366" i="1"/>
  <c r="EY366" i="1"/>
  <c r="FS366" i="1" s="1"/>
  <c r="CL366" i="1"/>
  <c r="CC366" i="1"/>
  <c r="CA366" i="1"/>
  <c r="BY366" i="1"/>
  <c r="BV366" i="1"/>
  <c r="BS366" i="1"/>
  <c r="BN366" i="1"/>
  <c r="BL366" i="1"/>
  <c r="AW366" i="1"/>
  <c r="AV366" i="1" s="1"/>
  <c r="AU366" i="1"/>
  <c r="AT366" i="1"/>
  <c r="AS366" i="1"/>
  <c r="AR366" i="1"/>
  <c r="G366" i="1"/>
  <c r="B366" i="1"/>
  <c r="FQ419" i="1"/>
  <c r="FO419" i="1"/>
  <c r="EY419" i="1"/>
  <c r="FS419" i="1" s="1"/>
  <c r="CL419" i="1"/>
  <c r="CC419" i="1"/>
  <c r="CA419" i="1"/>
  <c r="BY419" i="1"/>
  <c r="BV419" i="1"/>
  <c r="BS419" i="1"/>
  <c r="BN419" i="1"/>
  <c r="BL419" i="1"/>
  <c r="AW419" i="1"/>
  <c r="AV419" i="1" s="1"/>
  <c r="AU419" i="1"/>
  <c r="AT419" i="1"/>
  <c r="AS419" i="1"/>
  <c r="AR419" i="1"/>
  <c r="G419" i="1"/>
  <c r="B419" i="1"/>
  <c r="FQ23" i="1"/>
  <c r="FO23" i="1"/>
  <c r="EY23" i="1"/>
  <c r="FS23" i="1" s="1"/>
  <c r="CL23" i="1"/>
  <c r="CC23" i="1"/>
  <c r="CA23" i="1"/>
  <c r="BY23" i="1"/>
  <c r="BV23" i="1"/>
  <c r="BS23" i="1"/>
  <c r="BN23" i="1"/>
  <c r="BL23" i="1"/>
  <c r="AW23" i="1"/>
  <c r="AV23" i="1" s="1"/>
  <c r="AU23" i="1"/>
  <c r="AT23" i="1"/>
  <c r="AS23" i="1"/>
  <c r="AR23" i="1"/>
  <c r="G23" i="1"/>
  <c r="B23" i="1"/>
  <c r="FQ470" i="1"/>
  <c r="FO470" i="1"/>
  <c r="EY470" i="1"/>
  <c r="FR470" i="1" s="1"/>
  <c r="CL470" i="1"/>
  <c r="CC470" i="1"/>
  <c r="CA470" i="1"/>
  <c r="BY470" i="1"/>
  <c r="BV470" i="1"/>
  <c r="BS470" i="1"/>
  <c r="BN470" i="1"/>
  <c r="BL470" i="1"/>
  <c r="AW470" i="1"/>
  <c r="AV470" i="1" s="1"/>
  <c r="AU470" i="1"/>
  <c r="AT470" i="1"/>
  <c r="AS470" i="1"/>
  <c r="AR470" i="1"/>
  <c r="G470" i="1"/>
  <c r="B470" i="1"/>
  <c r="FQ699" i="1"/>
  <c r="FO699" i="1"/>
  <c r="EY699" i="1"/>
  <c r="FR699" i="1" s="1"/>
  <c r="CL699" i="1"/>
  <c r="CC699" i="1"/>
  <c r="CA699" i="1"/>
  <c r="BY699" i="1"/>
  <c r="BV699" i="1"/>
  <c r="BS699" i="1"/>
  <c r="BN699" i="1"/>
  <c r="BL699" i="1"/>
  <c r="AW699" i="1"/>
  <c r="AV699" i="1" s="1"/>
  <c r="AU699" i="1"/>
  <c r="AT699" i="1"/>
  <c r="AS699" i="1"/>
  <c r="AR699" i="1"/>
  <c r="G699" i="1"/>
  <c r="B699" i="1"/>
  <c r="GQ432" i="1"/>
  <c r="FQ432" i="1"/>
  <c r="FO432" i="1"/>
  <c r="EY432" i="1"/>
  <c r="FR432" i="1" s="1"/>
  <c r="CL432" i="1"/>
  <c r="CC432" i="1"/>
  <c r="CA432" i="1"/>
  <c r="BY432" i="1"/>
  <c r="BV432" i="1"/>
  <c r="BS432" i="1"/>
  <c r="BN432" i="1"/>
  <c r="BL432" i="1"/>
  <c r="AW432" i="1"/>
  <c r="AV432" i="1" s="1"/>
  <c r="AU432" i="1"/>
  <c r="AT432" i="1"/>
  <c r="AS432" i="1"/>
  <c r="AR432" i="1"/>
  <c r="G432" i="1"/>
  <c r="B432" i="1"/>
  <c r="FQ49" i="1"/>
  <c r="FO49" i="1"/>
  <c r="EY49" i="1"/>
  <c r="FR49" i="1" s="1"/>
  <c r="CL49" i="1"/>
  <c r="CC49" i="1"/>
  <c r="CA49" i="1"/>
  <c r="BY49" i="1"/>
  <c r="BV49" i="1"/>
  <c r="BS49" i="1"/>
  <c r="BN49" i="1"/>
  <c r="BL49" i="1"/>
  <c r="AW49" i="1"/>
  <c r="AV49" i="1" s="1"/>
  <c r="AU49" i="1"/>
  <c r="AT49" i="1"/>
  <c r="AS49" i="1"/>
  <c r="AR49" i="1"/>
  <c r="G49" i="1"/>
  <c r="B49" i="1"/>
  <c r="GQ557" i="1"/>
  <c r="FQ557" i="1"/>
  <c r="FO557" i="1"/>
  <c r="EY557" i="1"/>
  <c r="FR557" i="1" s="1"/>
  <c r="CL557" i="1"/>
  <c r="CC557" i="1"/>
  <c r="CA557" i="1"/>
  <c r="BY557" i="1"/>
  <c r="BV557" i="1"/>
  <c r="BS557" i="1"/>
  <c r="BN557" i="1"/>
  <c r="BL557" i="1"/>
  <c r="AW557" i="1"/>
  <c r="AV557" i="1" s="1"/>
  <c r="AU557" i="1"/>
  <c r="AT557" i="1"/>
  <c r="AS557" i="1"/>
  <c r="AR557" i="1"/>
  <c r="G557" i="1"/>
  <c r="B557" i="1"/>
  <c r="FQ228" i="1"/>
  <c r="FO228" i="1"/>
  <c r="EY228" i="1"/>
  <c r="FR228" i="1" s="1"/>
  <c r="CL228" i="1"/>
  <c r="CC228" i="1"/>
  <c r="CA228" i="1"/>
  <c r="BY228" i="1"/>
  <c r="BV228" i="1"/>
  <c r="BS228" i="1"/>
  <c r="BN228" i="1"/>
  <c r="BL228" i="1"/>
  <c r="AW228" i="1"/>
  <c r="AV228" i="1" s="1"/>
  <c r="AU228" i="1"/>
  <c r="AT228" i="1"/>
  <c r="AS228" i="1"/>
  <c r="AR228" i="1"/>
  <c r="G228" i="1"/>
  <c r="B228" i="1"/>
  <c r="FQ569" i="1"/>
  <c r="FO569" i="1"/>
  <c r="EY569" i="1"/>
  <c r="FR569" i="1" s="1"/>
  <c r="CL569" i="1"/>
  <c r="CC569" i="1"/>
  <c r="CA569" i="1"/>
  <c r="BY569" i="1"/>
  <c r="BV569" i="1"/>
  <c r="BS569" i="1"/>
  <c r="BN569" i="1"/>
  <c r="BL569" i="1"/>
  <c r="AW569" i="1"/>
  <c r="AV569" i="1" s="1"/>
  <c r="AU569" i="1"/>
  <c r="AT569" i="1"/>
  <c r="AS569" i="1"/>
  <c r="AR569" i="1"/>
  <c r="G569" i="1"/>
  <c r="B569" i="1"/>
  <c r="FQ515" i="1"/>
  <c r="FO515" i="1"/>
  <c r="EY515" i="1"/>
  <c r="FR515" i="1" s="1"/>
  <c r="CL515" i="1"/>
  <c r="CC515" i="1"/>
  <c r="CA515" i="1"/>
  <c r="BY515" i="1"/>
  <c r="BV515" i="1"/>
  <c r="BS515" i="1"/>
  <c r="BN515" i="1"/>
  <c r="BL515" i="1"/>
  <c r="AW515" i="1"/>
  <c r="AV515" i="1" s="1"/>
  <c r="AU515" i="1"/>
  <c r="AT515" i="1"/>
  <c r="AS515" i="1"/>
  <c r="AR515" i="1"/>
  <c r="G515" i="1"/>
  <c r="B515" i="1"/>
  <c r="FQ319" i="1"/>
  <c r="FO319" i="1"/>
  <c r="EY319" i="1"/>
  <c r="FR319" i="1" s="1"/>
  <c r="CL319" i="1"/>
  <c r="CC319" i="1"/>
  <c r="CA319" i="1"/>
  <c r="BY319" i="1"/>
  <c r="BV319" i="1"/>
  <c r="BS319" i="1"/>
  <c r="BN319" i="1"/>
  <c r="BL319" i="1"/>
  <c r="AW319" i="1"/>
  <c r="AV319" i="1" s="1"/>
  <c r="AU319" i="1"/>
  <c r="AT319" i="1"/>
  <c r="AS319" i="1"/>
  <c r="AR319" i="1"/>
  <c r="G319" i="1"/>
  <c r="B319" i="1"/>
  <c r="FQ190" i="1"/>
  <c r="FO190" i="1"/>
  <c r="EY190" i="1"/>
  <c r="FR190" i="1" s="1"/>
  <c r="CL190" i="1"/>
  <c r="CC190" i="1"/>
  <c r="CA190" i="1"/>
  <c r="BY190" i="1"/>
  <c r="BV190" i="1"/>
  <c r="BS190" i="1"/>
  <c r="BN190" i="1"/>
  <c r="BL190" i="1"/>
  <c r="AW190" i="1"/>
  <c r="AV190" i="1" s="1"/>
  <c r="AU190" i="1"/>
  <c r="AT190" i="1"/>
  <c r="AS190" i="1"/>
  <c r="AR190" i="1"/>
  <c r="G190" i="1"/>
  <c r="B190" i="1"/>
  <c r="FQ478" i="1"/>
  <c r="FO478" i="1"/>
  <c r="EY478" i="1"/>
  <c r="FR478" i="1" s="1"/>
  <c r="CL478" i="1"/>
  <c r="CC478" i="1"/>
  <c r="CA478" i="1"/>
  <c r="BY478" i="1"/>
  <c r="BV478" i="1"/>
  <c r="BS478" i="1"/>
  <c r="BN478" i="1"/>
  <c r="BL478" i="1"/>
  <c r="AW478" i="1"/>
  <c r="AV478" i="1" s="1"/>
  <c r="AU478" i="1"/>
  <c r="AT478" i="1"/>
  <c r="AS478" i="1"/>
  <c r="AR478" i="1"/>
  <c r="G478" i="1"/>
  <c r="B478" i="1"/>
  <c r="FQ529" i="1"/>
  <c r="FO529" i="1"/>
  <c r="EY529" i="1"/>
  <c r="FR529" i="1" s="1"/>
  <c r="CL529" i="1"/>
  <c r="CC529" i="1"/>
  <c r="CA529" i="1"/>
  <c r="BY529" i="1"/>
  <c r="BV529" i="1"/>
  <c r="BS529" i="1"/>
  <c r="BN529" i="1"/>
  <c r="BL529" i="1"/>
  <c r="AW529" i="1"/>
  <c r="AV529" i="1" s="1"/>
  <c r="AU529" i="1"/>
  <c r="AT529" i="1"/>
  <c r="AS529" i="1"/>
  <c r="AR529" i="1"/>
  <c r="G529" i="1"/>
  <c r="B529" i="1"/>
  <c r="FQ577" i="1"/>
  <c r="FO577" i="1"/>
  <c r="EY577" i="1"/>
  <c r="FR577" i="1" s="1"/>
  <c r="CL577" i="1"/>
  <c r="CC577" i="1"/>
  <c r="CA577" i="1"/>
  <c r="BY577" i="1"/>
  <c r="BV577" i="1"/>
  <c r="BS577" i="1"/>
  <c r="BN577" i="1"/>
  <c r="BL577" i="1"/>
  <c r="AW577" i="1"/>
  <c r="AV577" i="1" s="1"/>
  <c r="AU577" i="1"/>
  <c r="AT577" i="1"/>
  <c r="AS577" i="1"/>
  <c r="AR577" i="1"/>
  <c r="G577" i="1"/>
  <c r="B577" i="1"/>
  <c r="GN370" i="1"/>
  <c r="FQ370" i="1"/>
  <c r="FO370" i="1"/>
  <c r="EY370" i="1"/>
  <c r="FR370" i="1" s="1"/>
  <c r="CL370" i="1"/>
  <c r="CC370" i="1"/>
  <c r="CA370" i="1"/>
  <c r="BY370" i="1"/>
  <c r="BV370" i="1"/>
  <c r="BS370" i="1"/>
  <c r="BN370" i="1"/>
  <c r="BL370" i="1"/>
  <c r="AW370" i="1"/>
  <c r="AV370" i="1" s="1"/>
  <c r="AU370" i="1"/>
  <c r="AT370" i="1"/>
  <c r="AS370" i="1"/>
  <c r="AR370" i="1"/>
  <c r="G370" i="1"/>
  <c r="B370" i="1"/>
  <c r="IA706" i="1"/>
  <c r="FQ706" i="1"/>
  <c r="FO706" i="1"/>
  <c r="EY706" i="1"/>
  <c r="FR706" i="1" s="1"/>
  <c r="CL706" i="1"/>
  <c r="CC706" i="1"/>
  <c r="CA706" i="1"/>
  <c r="BY706" i="1"/>
  <c r="BV706" i="1"/>
  <c r="BS706" i="1"/>
  <c r="BN706" i="1"/>
  <c r="BL706" i="1"/>
  <c r="AW706" i="1"/>
  <c r="AV706" i="1" s="1"/>
  <c r="AU706" i="1"/>
  <c r="AT706" i="1"/>
  <c r="AS706" i="1"/>
  <c r="AR706" i="1"/>
  <c r="G706" i="1"/>
  <c r="B706" i="1"/>
  <c r="GN568" i="1"/>
  <c r="FQ568" i="1"/>
  <c r="FO568" i="1"/>
  <c r="EY568" i="1"/>
  <c r="FR568" i="1" s="1"/>
  <c r="CL568" i="1"/>
  <c r="CC568" i="1"/>
  <c r="CA568" i="1"/>
  <c r="BY568" i="1"/>
  <c r="BV568" i="1"/>
  <c r="BS568" i="1"/>
  <c r="BN568" i="1"/>
  <c r="BL568" i="1"/>
  <c r="AW568" i="1"/>
  <c r="AV568" i="1" s="1"/>
  <c r="AU568" i="1"/>
  <c r="AT568" i="1"/>
  <c r="AS568" i="1"/>
  <c r="AR568" i="1"/>
  <c r="G568" i="1"/>
  <c r="B568" i="1"/>
  <c r="FQ3" i="1"/>
  <c r="FO3" i="1"/>
  <c r="EY3" i="1"/>
  <c r="FR3" i="1" s="1"/>
  <c r="CL3" i="1"/>
  <c r="CC3" i="1"/>
  <c r="CA3" i="1"/>
  <c r="BY3" i="1"/>
  <c r="BV3" i="1"/>
  <c r="BS3" i="1"/>
  <c r="AW3" i="1"/>
  <c r="AV3" i="1" s="1"/>
  <c r="AU3" i="1"/>
  <c r="AT3" i="1"/>
  <c r="AS3" i="1"/>
  <c r="AR3" i="1"/>
  <c r="G3" i="1"/>
  <c r="B3" i="1"/>
  <c r="GQ344" i="1"/>
  <c r="FQ344" i="1"/>
  <c r="FO344" i="1"/>
  <c r="EY344" i="1"/>
  <c r="FR344" i="1" s="1"/>
  <c r="CL344" i="1"/>
  <c r="CC344" i="1"/>
  <c r="CA344" i="1"/>
  <c r="BY344" i="1"/>
  <c r="BV344" i="1"/>
  <c r="BS344" i="1"/>
  <c r="BN344" i="1"/>
  <c r="BL344" i="1"/>
  <c r="AW344" i="1"/>
  <c r="AV344" i="1" s="1"/>
  <c r="AU344" i="1"/>
  <c r="AT344" i="1"/>
  <c r="AS344" i="1"/>
  <c r="AR344" i="1"/>
  <c r="G344" i="1"/>
  <c r="B344" i="1"/>
  <c r="FQ153" i="1"/>
  <c r="FO153" i="1"/>
  <c r="EY153" i="1"/>
  <c r="FR153" i="1" s="1"/>
  <c r="CL153" i="1"/>
  <c r="CC153" i="1"/>
  <c r="CA153" i="1"/>
  <c r="BY153" i="1"/>
  <c r="BV153" i="1"/>
  <c r="BS153" i="1"/>
  <c r="BN153" i="1"/>
  <c r="BL153" i="1"/>
  <c r="AW153" i="1"/>
  <c r="AV153" i="1" s="1"/>
  <c r="AU153" i="1"/>
  <c r="AT153" i="1"/>
  <c r="AS153" i="1"/>
  <c r="AR153" i="1"/>
  <c r="G153" i="1"/>
  <c r="B153" i="1"/>
  <c r="FQ528" i="1"/>
  <c r="FO528" i="1"/>
  <c r="EY528" i="1"/>
  <c r="FR528" i="1" s="1"/>
  <c r="CL528" i="1"/>
  <c r="CC528" i="1"/>
  <c r="CA528" i="1"/>
  <c r="BY528" i="1"/>
  <c r="BV528" i="1"/>
  <c r="BS528" i="1"/>
  <c r="BN528" i="1"/>
  <c r="BL528" i="1"/>
  <c r="AW528" i="1"/>
  <c r="AV528" i="1" s="1"/>
  <c r="AU528" i="1"/>
  <c r="AT528" i="1"/>
  <c r="AS528" i="1"/>
  <c r="AR528" i="1"/>
  <c r="G528" i="1"/>
  <c r="B528" i="1"/>
  <c r="GQ651" i="1"/>
  <c r="FQ651" i="1"/>
  <c r="FO651" i="1"/>
  <c r="EY651" i="1"/>
  <c r="FR651" i="1" s="1"/>
  <c r="CL651" i="1"/>
  <c r="CC651" i="1"/>
  <c r="CA651" i="1"/>
  <c r="BY651" i="1"/>
  <c r="BV651" i="1"/>
  <c r="BS651" i="1"/>
  <c r="BN651" i="1"/>
  <c r="BL651" i="1"/>
  <c r="AW651" i="1"/>
  <c r="AV651" i="1" s="1"/>
  <c r="AU651" i="1"/>
  <c r="AT651" i="1"/>
  <c r="AS651" i="1"/>
  <c r="AR651" i="1"/>
  <c r="G651" i="1"/>
  <c r="B651" i="1"/>
  <c r="FQ551" i="1"/>
  <c r="FO551" i="1"/>
  <c r="EY551" i="1"/>
  <c r="FR551" i="1" s="1"/>
  <c r="CL551" i="1"/>
  <c r="CC551" i="1"/>
  <c r="CA551" i="1"/>
  <c r="BY551" i="1"/>
  <c r="BV551" i="1"/>
  <c r="BS551" i="1"/>
  <c r="BN551" i="1"/>
  <c r="BL551" i="1"/>
  <c r="AW551" i="1"/>
  <c r="AU551" i="1"/>
  <c r="AT551" i="1"/>
  <c r="AS551" i="1"/>
  <c r="AR551" i="1"/>
  <c r="G551" i="1"/>
  <c r="B551" i="1"/>
  <c r="FQ314" i="1"/>
  <c r="FO314" i="1"/>
  <c r="EY314" i="1"/>
  <c r="FR314" i="1" s="1"/>
  <c r="CL314" i="1"/>
  <c r="CC314" i="1"/>
  <c r="CA314" i="1"/>
  <c r="BY314" i="1"/>
  <c r="BV314" i="1"/>
  <c r="BS314" i="1"/>
  <c r="BN314" i="1"/>
  <c r="BL314" i="1"/>
  <c r="AW314" i="1"/>
  <c r="AU314" i="1"/>
  <c r="AT314" i="1"/>
  <c r="AS314" i="1"/>
  <c r="AR314" i="1"/>
  <c r="G314" i="1"/>
  <c r="B314" i="1"/>
  <c r="IA524" i="1"/>
  <c r="FQ524" i="1"/>
  <c r="FO524" i="1"/>
  <c r="EY524" i="1"/>
  <c r="FR524" i="1" s="1"/>
  <c r="CL524" i="1"/>
  <c r="CC524" i="1"/>
  <c r="CA524" i="1"/>
  <c r="BY524" i="1"/>
  <c r="BV524" i="1"/>
  <c r="BS524" i="1"/>
  <c r="BN524" i="1"/>
  <c r="BL524" i="1"/>
  <c r="AW524" i="1"/>
  <c r="AU524" i="1"/>
  <c r="AT524" i="1"/>
  <c r="AS524" i="1"/>
  <c r="AR524" i="1"/>
  <c r="G524" i="1"/>
  <c r="B524" i="1"/>
  <c r="FQ247" i="1"/>
  <c r="FO247" i="1"/>
  <c r="EY247" i="1"/>
  <c r="FR247" i="1" s="1"/>
  <c r="CL247" i="1"/>
  <c r="CC247" i="1"/>
  <c r="CA247" i="1"/>
  <c r="BY247" i="1"/>
  <c r="BV247" i="1"/>
  <c r="BS247" i="1"/>
  <c r="BN247" i="1"/>
  <c r="BL247" i="1"/>
  <c r="AW247" i="1"/>
  <c r="AU247" i="1"/>
  <c r="AT247" i="1"/>
  <c r="AS247" i="1"/>
  <c r="AR247" i="1"/>
  <c r="G247" i="1"/>
  <c r="B247" i="1"/>
  <c r="FQ199" i="1"/>
  <c r="FO199" i="1"/>
  <c r="EY199" i="1"/>
  <c r="FR199" i="1" s="1"/>
  <c r="CL199" i="1"/>
  <c r="CC199" i="1"/>
  <c r="CA199" i="1"/>
  <c r="BY199" i="1"/>
  <c r="BV199" i="1"/>
  <c r="BS199" i="1"/>
  <c r="BN199" i="1"/>
  <c r="BL199" i="1"/>
  <c r="AW199" i="1"/>
  <c r="AU199" i="1"/>
  <c r="AT199" i="1"/>
  <c r="AS199" i="1"/>
  <c r="AR199" i="1"/>
  <c r="G199" i="1"/>
  <c r="B199" i="1"/>
  <c r="FQ581" i="1"/>
  <c r="FO581" i="1"/>
  <c r="EY581" i="1"/>
  <c r="FR581" i="1" s="1"/>
  <c r="CL581" i="1"/>
  <c r="CC581" i="1"/>
  <c r="CA581" i="1"/>
  <c r="BY581" i="1"/>
  <c r="BV581" i="1"/>
  <c r="BS581" i="1"/>
  <c r="BN581" i="1"/>
  <c r="BL581" i="1"/>
  <c r="AW581" i="1"/>
  <c r="AU581" i="1"/>
  <c r="AT581" i="1"/>
  <c r="AS581" i="1"/>
  <c r="AR581" i="1"/>
  <c r="G581" i="1"/>
  <c r="B581" i="1"/>
  <c r="FQ290" i="1"/>
  <c r="FO290" i="1"/>
  <c r="EY290" i="1"/>
  <c r="FR290" i="1" s="1"/>
  <c r="CL290" i="1"/>
  <c r="CC290" i="1"/>
  <c r="CA290" i="1"/>
  <c r="BY290" i="1"/>
  <c r="BV290" i="1"/>
  <c r="BS290" i="1"/>
  <c r="BN290" i="1"/>
  <c r="BL290" i="1"/>
  <c r="AW290" i="1"/>
  <c r="AU290" i="1"/>
  <c r="AT290" i="1"/>
  <c r="AS290" i="1"/>
  <c r="AR290" i="1"/>
  <c r="G290" i="1"/>
  <c r="B290" i="1"/>
  <c r="FQ26" i="1"/>
  <c r="FO26" i="1"/>
  <c r="EY26" i="1"/>
  <c r="FR26" i="1" s="1"/>
  <c r="CL26" i="1"/>
  <c r="CC26" i="1"/>
  <c r="CA26" i="1"/>
  <c r="BY26" i="1"/>
  <c r="BV26" i="1"/>
  <c r="BS26" i="1"/>
  <c r="BN26" i="1"/>
  <c r="BL26" i="1"/>
  <c r="AW26" i="1"/>
  <c r="AU26" i="1"/>
  <c r="AT26" i="1"/>
  <c r="AS26" i="1"/>
  <c r="AR26" i="1"/>
  <c r="G26" i="1"/>
  <c r="B26" i="1"/>
  <c r="GQ412" i="1"/>
  <c r="FQ412" i="1"/>
  <c r="FO412" i="1"/>
  <c r="EY412" i="1"/>
  <c r="FR412" i="1" s="1"/>
  <c r="CL412" i="1"/>
  <c r="CC412" i="1"/>
  <c r="CA412" i="1"/>
  <c r="BY412" i="1"/>
  <c r="BV412" i="1"/>
  <c r="BS412" i="1"/>
  <c r="BN412" i="1"/>
  <c r="BL412" i="1"/>
  <c r="AW412" i="1"/>
  <c r="AU412" i="1"/>
  <c r="AT412" i="1"/>
  <c r="AS412" i="1"/>
  <c r="AR412" i="1"/>
  <c r="G412" i="1"/>
  <c r="B412" i="1"/>
  <c r="FQ204" i="1"/>
  <c r="FO204" i="1"/>
  <c r="EY204" i="1"/>
  <c r="FS204" i="1" s="1"/>
  <c r="CL204" i="1"/>
  <c r="CC204" i="1"/>
  <c r="CA204" i="1"/>
  <c r="BY204" i="1"/>
  <c r="BV204" i="1"/>
  <c r="BS204" i="1"/>
  <c r="BN204" i="1"/>
  <c r="BL204" i="1"/>
  <c r="AW204" i="1"/>
  <c r="AU204" i="1"/>
  <c r="AT204" i="1"/>
  <c r="AS204" i="1"/>
  <c r="AR204" i="1"/>
  <c r="G204" i="1"/>
  <c r="B204" i="1"/>
  <c r="FQ693" i="1"/>
  <c r="FO693" i="1"/>
  <c r="EY693" i="1"/>
  <c r="FR693" i="1" s="1"/>
  <c r="CL693" i="1"/>
  <c r="CC693" i="1"/>
  <c r="CA693" i="1"/>
  <c r="BY693" i="1"/>
  <c r="BV693" i="1"/>
  <c r="BS693" i="1"/>
  <c r="BN693" i="1"/>
  <c r="BL693" i="1"/>
  <c r="AW693" i="1"/>
  <c r="AU693" i="1"/>
  <c r="AT693" i="1"/>
  <c r="AS693" i="1"/>
  <c r="AR693" i="1"/>
  <c r="G693" i="1"/>
  <c r="B693" i="1"/>
  <c r="FQ668" i="1"/>
  <c r="FO668" i="1"/>
  <c r="EY668" i="1"/>
  <c r="FS668" i="1" s="1"/>
  <c r="CL668" i="1"/>
  <c r="CC668" i="1"/>
  <c r="CA668" i="1"/>
  <c r="BY668" i="1"/>
  <c r="BV668" i="1"/>
  <c r="BS668" i="1"/>
  <c r="BN668" i="1"/>
  <c r="BL668" i="1"/>
  <c r="AW668" i="1"/>
  <c r="AU668" i="1"/>
  <c r="AT668" i="1"/>
  <c r="AS668" i="1"/>
  <c r="AR668" i="1"/>
  <c r="G668" i="1"/>
  <c r="B668" i="1"/>
  <c r="FQ527" i="1"/>
  <c r="FO527" i="1"/>
  <c r="EY527" i="1"/>
  <c r="FR527" i="1" s="1"/>
  <c r="CL527" i="1"/>
  <c r="CC527" i="1"/>
  <c r="CA527" i="1"/>
  <c r="BY527" i="1"/>
  <c r="BV527" i="1"/>
  <c r="BS527" i="1"/>
  <c r="BN527" i="1"/>
  <c r="BL527" i="1"/>
  <c r="AW527" i="1"/>
  <c r="AU527" i="1"/>
  <c r="AT527" i="1"/>
  <c r="AS527" i="1"/>
  <c r="AR527" i="1"/>
  <c r="G527" i="1"/>
  <c r="B527" i="1"/>
  <c r="GQ342" i="1"/>
  <c r="FQ342" i="1"/>
  <c r="FO342" i="1"/>
  <c r="EY342" i="1"/>
  <c r="FS342" i="1" s="1"/>
  <c r="CL342" i="1"/>
  <c r="CC342" i="1"/>
  <c r="CA342" i="1"/>
  <c r="BY342" i="1"/>
  <c r="BV342" i="1"/>
  <c r="BS342" i="1"/>
  <c r="BN342" i="1"/>
  <c r="BL342" i="1"/>
  <c r="AW342" i="1"/>
  <c r="AU342" i="1"/>
  <c r="AT342" i="1"/>
  <c r="AS342" i="1"/>
  <c r="AR342" i="1"/>
  <c r="G342" i="1"/>
  <c r="B342" i="1"/>
  <c r="FQ477" i="1"/>
  <c r="FO477" i="1"/>
  <c r="EY477" i="1"/>
  <c r="FR477" i="1" s="1"/>
  <c r="CL477" i="1"/>
  <c r="CC477" i="1"/>
  <c r="CA477" i="1"/>
  <c r="BY477" i="1"/>
  <c r="BV477" i="1"/>
  <c r="BS477" i="1"/>
  <c r="BN477" i="1"/>
  <c r="BL477" i="1"/>
  <c r="AW477" i="1"/>
  <c r="AU477" i="1"/>
  <c r="AT477" i="1"/>
  <c r="AS477" i="1"/>
  <c r="AR477" i="1"/>
  <c r="G477" i="1"/>
  <c r="B477" i="1"/>
  <c r="FQ413" i="1"/>
  <c r="FO413" i="1"/>
  <c r="EY413" i="1"/>
  <c r="FS413" i="1" s="1"/>
  <c r="CL413" i="1"/>
  <c r="CC413" i="1"/>
  <c r="CA413" i="1"/>
  <c r="BY413" i="1"/>
  <c r="BV413" i="1"/>
  <c r="BS413" i="1"/>
  <c r="BN413" i="1"/>
  <c r="BL413" i="1"/>
  <c r="AW413" i="1"/>
  <c r="AU413" i="1"/>
  <c r="AT413" i="1"/>
  <c r="AS413" i="1"/>
  <c r="AR413" i="1"/>
  <c r="G413" i="1"/>
  <c r="B413" i="1"/>
  <c r="FQ152" i="1"/>
  <c r="FO152" i="1"/>
  <c r="EY152" i="1"/>
  <c r="FS152" i="1" s="1"/>
  <c r="CL152" i="1"/>
  <c r="CC152" i="1"/>
  <c r="CA152" i="1"/>
  <c r="BY152" i="1"/>
  <c r="BV152" i="1"/>
  <c r="BS152" i="1"/>
  <c r="BN152" i="1"/>
  <c r="BL152" i="1"/>
  <c r="AW152" i="1"/>
  <c r="AU152" i="1"/>
  <c r="AT152" i="1"/>
  <c r="AS152" i="1"/>
  <c r="AR152" i="1"/>
  <c r="B152" i="1"/>
  <c r="FQ672" i="1"/>
  <c r="FO672" i="1"/>
  <c r="EY672" i="1"/>
  <c r="FS672" i="1" s="1"/>
  <c r="CL672" i="1"/>
  <c r="CC672" i="1"/>
  <c r="CA672" i="1"/>
  <c r="BY672" i="1"/>
  <c r="BV672" i="1"/>
  <c r="BS672" i="1"/>
  <c r="BN672" i="1"/>
  <c r="BL672" i="1"/>
  <c r="AW672" i="1"/>
  <c r="AU672" i="1"/>
  <c r="AT672" i="1"/>
  <c r="AS672" i="1"/>
  <c r="AR672" i="1"/>
  <c r="G672" i="1"/>
  <c r="B672" i="1"/>
  <c r="FQ431" i="1"/>
  <c r="FO431" i="1"/>
  <c r="EY431" i="1"/>
  <c r="FR431" i="1" s="1"/>
  <c r="CL431" i="1"/>
  <c r="CC431" i="1"/>
  <c r="CA431" i="1"/>
  <c r="BY431" i="1"/>
  <c r="BV431" i="1"/>
  <c r="BS431" i="1"/>
  <c r="BN431" i="1"/>
  <c r="BL431" i="1"/>
  <c r="AW431" i="1"/>
  <c r="AU431" i="1"/>
  <c r="AT431" i="1"/>
  <c r="AS431" i="1"/>
  <c r="AR431" i="1"/>
  <c r="G431" i="1"/>
  <c r="B431" i="1"/>
  <c r="FQ252" i="1"/>
  <c r="FO252" i="1"/>
  <c r="EY252" i="1"/>
  <c r="FS252" i="1" s="1"/>
  <c r="CL252" i="1"/>
  <c r="CC252" i="1"/>
  <c r="CA252" i="1"/>
  <c r="BY252" i="1"/>
  <c r="BV252" i="1"/>
  <c r="BS252" i="1"/>
  <c r="BN252" i="1"/>
  <c r="BL252" i="1"/>
  <c r="AW252" i="1"/>
  <c r="AU252" i="1"/>
  <c r="AT252" i="1"/>
  <c r="AS252" i="1"/>
  <c r="AR252" i="1"/>
  <c r="G252" i="1"/>
  <c r="B252" i="1"/>
  <c r="FQ133" i="1"/>
  <c r="FO133" i="1"/>
  <c r="EY133" i="1"/>
  <c r="EZ133" i="1" s="1"/>
  <c r="CL133" i="1"/>
  <c r="CC133" i="1"/>
  <c r="CA133" i="1"/>
  <c r="BY133" i="1"/>
  <c r="BV133" i="1"/>
  <c r="BS133" i="1"/>
  <c r="BN133" i="1"/>
  <c r="BL133" i="1"/>
  <c r="AW133" i="1"/>
  <c r="AU133" i="1"/>
  <c r="AT133" i="1"/>
  <c r="AS133" i="1"/>
  <c r="AR133" i="1"/>
  <c r="G133" i="1"/>
  <c r="B133" i="1"/>
  <c r="FQ80" i="1"/>
  <c r="FO80" i="1"/>
  <c r="EY80" i="1"/>
  <c r="EZ80" i="1" s="1"/>
  <c r="CL80" i="1"/>
  <c r="CC80" i="1"/>
  <c r="CA80" i="1"/>
  <c r="BY80" i="1"/>
  <c r="BV80" i="1"/>
  <c r="BS80" i="1"/>
  <c r="BN80" i="1"/>
  <c r="BL80" i="1"/>
  <c r="AW80" i="1"/>
  <c r="AU80" i="1"/>
  <c r="AT80" i="1"/>
  <c r="AS80" i="1"/>
  <c r="AR80" i="1"/>
  <c r="G80" i="1"/>
  <c r="B80" i="1"/>
  <c r="FQ516" i="1"/>
  <c r="FO516" i="1"/>
  <c r="EY516" i="1"/>
  <c r="EZ516" i="1" s="1"/>
  <c r="CL516" i="1"/>
  <c r="CC516" i="1"/>
  <c r="CA516" i="1"/>
  <c r="BY516" i="1"/>
  <c r="BV516" i="1"/>
  <c r="BS516" i="1"/>
  <c r="BN516" i="1"/>
  <c r="BL516" i="1"/>
  <c r="AW516" i="1"/>
  <c r="AU516" i="1"/>
  <c r="AT516" i="1"/>
  <c r="AS516" i="1"/>
  <c r="AR516" i="1"/>
  <c r="G516" i="1"/>
  <c r="B516" i="1"/>
  <c r="FQ60" i="1"/>
  <c r="FO60" i="1"/>
  <c r="EY60" i="1"/>
  <c r="EZ60" i="1" s="1"/>
  <c r="CL60" i="1"/>
  <c r="CC60" i="1"/>
  <c r="CA60" i="1"/>
  <c r="BY60" i="1"/>
  <c r="BV60" i="1"/>
  <c r="BS60" i="1"/>
  <c r="BN60" i="1"/>
  <c r="BL60" i="1"/>
  <c r="AW60" i="1"/>
  <c r="AU60" i="1"/>
  <c r="AT60" i="1"/>
  <c r="AS60" i="1"/>
  <c r="AR60" i="1"/>
  <c r="G60" i="1"/>
  <c r="B60" i="1"/>
  <c r="FQ10" i="1"/>
  <c r="FO10" i="1"/>
  <c r="EY10" i="1"/>
  <c r="EZ10" i="1" s="1"/>
  <c r="CL10" i="1"/>
  <c r="CC10" i="1"/>
  <c r="CA10" i="1"/>
  <c r="BY10" i="1"/>
  <c r="BV10" i="1"/>
  <c r="BS10" i="1"/>
  <c r="BN10" i="1"/>
  <c r="BL10" i="1"/>
  <c r="AW10" i="1"/>
  <c r="AU10" i="1"/>
  <c r="AT10" i="1"/>
  <c r="AS10" i="1"/>
  <c r="AR10" i="1"/>
  <c r="G10" i="1"/>
  <c r="B10" i="1"/>
  <c r="FQ22" i="1"/>
  <c r="FO22" i="1"/>
  <c r="EY22" i="1"/>
  <c r="EZ22" i="1" s="1"/>
  <c r="CL22" i="1"/>
  <c r="CC22" i="1"/>
  <c r="CA22" i="1"/>
  <c r="BY22" i="1"/>
  <c r="BV22" i="1"/>
  <c r="BS22" i="1"/>
  <c r="BN22" i="1"/>
  <c r="BL22" i="1"/>
  <c r="AW22" i="1"/>
  <c r="AU22" i="1"/>
  <c r="AT22" i="1"/>
  <c r="AS22" i="1"/>
  <c r="AR22" i="1"/>
  <c r="G22" i="1"/>
  <c r="B22" i="1"/>
  <c r="FQ243" i="1"/>
  <c r="FO243" i="1"/>
  <c r="EY243" i="1"/>
  <c r="EZ243" i="1" s="1"/>
  <c r="CL243" i="1"/>
  <c r="CC243" i="1"/>
  <c r="CA243" i="1"/>
  <c r="BY243" i="1"/>
  <c r="BV243" i="1"/>
  <c r="BS243" i="1"/>
  <c r="BN243" i="1"/>
  <c r="BL243" i="1"/>
  <c r="AW243" i="1"/>
  <c r="AU243" i="1"/>
  <c r="AT243" i="1"/>
  <c r="AS243" i="1"/>
  <c r="AR243" i="1"/>
  <c r="G243" i="1"/>
  <c r="B243" i="1"/>
  <c r="FQ166" i="1"/>
  <c r="FO166" i="1"/>
  <c r="EY166" i="1"/>
  <c r="EZ166" i="1" s="1"/>
  <c r="CL166" i="1"/>
  <c r="CC166" i="1"/>
  <c r="CA166" i="1"/>
  <c r="BY166" i="1"/>
  <c r="BV166" i="1"/>
  <c r="BS166" i="1"/>
  <c r="BN166" i="1"/>
  <c r="BL166" i="1"/>
  <c r="AW166" i="1"/>
  <c r="AU166" i="1"/>
  <c r="AT166" i="1"/>
  <c r="AS166" i="1"/>
  <c r="AR166" i="1"/>
  <c r="G166" i="1"/>
  <c r="B166" i="1"/>
  <c r="FQ132" i="1"/>
  <c r="FO132" i="1"/>
  <c r="EY132" i="1"/>
  <c r="EZ132" i="1" s="1"/>
  <c r="CL132" i="1"/>
  <c r="CC132" i="1"/>
  <c r="CA132" i="1"/>
  <c r="BY132" i="1"/>
  <c r="BV132" i="1"/>
  <c r="BS132" i="1"/>
  <c r="BN132" i="1"/>
  <c r="BL132" i="1"/>
  <c r="AW132" i="1"/>
  <c r="AU132" i="1"/>
  <c r="AT132" i="1"/>
  <c r="AS132" i="1"/>
  <c r="AR132" i="1"/>
  <c r="G132" i="1"/>
  <c r="B132" i="1"/>
  <c r="FQ131" i="1"/>
  <c r="FO131" i="1"/>
  <c r="EY131" i="1"/>
  <c r="EZ131" i="1" s="1"/>
  <c r="CL131" i="1"/>
  <c r="CC131" i="1"/>
  <c r="CA131" i="1"/>
  <c r="BY131" i="1"/>
  <c r="BV131" i="1"/>
  <c r="BS131" i="1"/>
  <c r="BN131" i="1"/>
  <c r="BL131" i="1"/>
  <c r="AW131" i="1"/>
  <c r="AU131" i="1"/>
  <c r="AT131" i="1"/>
  <c r="AS131" i="1"/>
  <c r="AR131" i="1"/>
  <c r="G131" i="1"/>
  <c r="B131" i="1"/>
  <c r="FQ653" i="1"/>
  <c r="FO653" i="1"/>
  <c r="EY653" i="1"/>
  <c r="EZ653" i="1" s="1"/>
  <c r="CL653" i="1"/>
  <c r="CC653" i="1"/>
  <c r="CA653" i="1"/>
  <c r="BY653" i="1"/>
  <c r="BV653" i="1"/>
  <c r="BS653" i="1"/>
  <c r="BN653" i="1"/>
  <c r="BL653" i="1"/>
  <c r="AW653" i="1"/>
  <c r="AU653" i="1"/>
  <c r="AT653" i="1"/>
  <c r="AS653" i="1"/>
  <c r="AR653" i="1"/>
  <c r="G653" i="1"/>
  <c r="B653" i="1"/>
  <c r="FQ82" i="1"/>
  <c r="FO82" i="1"/>
  <c r="EY82" i="1"/>
  <c r="EZ82" i="1" s="1"/>
  <c r="CL82" i="1"/>
  <c r="CC82" i="1"/>
  <c r="CA82" i="1"/>
  <c r="BY82" i="1"/>
  <c r="BV82" i="1"/>
  <c r="BS82" i="1"/>
  <c r="BN82" i="1"/>
  <c r="BL82" i="1"/>
  <c r="AW82" i="1"/>
  <c r="AU82" i="1"/>
  <c r="AT82" i="1"/>
  <c r="AS82" i="1"/>
  <c r="AR82" i="1"/>
  <c r="G82" i="1"/>
  <c r="B82" i="1"/>
  <c r="FQ561" i="1"/>
  <c r="FO561" i="1"/>
  <c r="EY561" i="1"/>
  <c r="EZ561" i="1" s="1"/>
  <c r="CL561" i="1"/>
  <c r="CC561" i="1"/>
  <c r="CA561" i="1"/>
  <c r="BY561" i="1"/>
  <c r="BV561" i="1"/>
  <c r="BS561" i="1"/>
  <c r="BN561" i="1"/>
  <c r="BL561" i="1"/>
  <c r="AW561" i="1"/>
  <c r="AU561" i="1"/>
  <c r="AT561" i="1"/>
  <c r="AS561" i="1"/>
  <c r="AR561" i="1"/>
  <c r="G561" i="1"/>
  <c r="B561" i="1"/>
  <c r="FQ70" i="1"/>
  <c r="FO70" i="1"/>
  <c r="EY70" i="1"/>
  <c r="EZ70" i="1" s="1"/>
  <c r="CL70" i="1"/>
  <c r="CC70" i="1"/>
  <c r="CA70" i="1"/>
  <c r="BY70" i="1"/>
  <c r="BV70" i="1"/>
  <c r="BS70" i="1"/>
  <c r="BN70" i="1"/>
  <c r="BL70" i="1"/>
  <c r="AW70" i="1"/>
  <c r="AU70" i="1"/>
  <c r="AT70" i="1"/>
  <c r="AS70" i="1"/>
  <c r="AR70" i="1"/>
  <c r="G70" i="1"/>
  <c r="B70" i="1"/>
  <c r="FQ606" i="1"/>
  <c r="FO606" i="1"/>
  <c r="EY606" i="1"/>
  <c r="EZ606" i="1" s="1"/>
  <c r="CL606" i="1"/>
  <c r="CC606" i="1"/>
  <c r="CA606" i="1"/>
  <c r="BY606" i="1"/>
  <c r="BV606" i="1"/>
  <c r="BS606" i="1"/>
  <c r="BN606" i="1"/>
  <c r="BL606" i="1"/>
  <c r="AW606" i="1"/>
  <c r="AU606" i="1"/>
  <c r="AT606" i="1"/>
  <c r="AS606" i="1"/>
  <c r="AR606" i="1"/>
  <c r="G606" i="1"/>
  <c r="B606" i="1"/>
  <c r="FQ485" i="1"/>
  <c r="FO485" i="1"/>
  <c r="EY485" i="1"/>
  <c r="EZ485" i="1" s="1"/>
  <c r="CL485" i="1"/>
  <c r="CC485" i="1"/>
  <c r="CA485" i="1"/>
  <c r="BY485" i="1"/>
  <c r="BV485" i="1"/>
  <c r="BS485" i="1"/>
  <c r="BN485" i="1"/>
  <c r="BL485" i="1"/>
  <c r="AW485" i="1"/>
  <c r="AU485" i="1"/>
  <c r="AT485" i="1"/>
  <c r="AS485" i="1"/>
  <c r="AR485" i="1"/>
  <c r="G485" i="1"/>
  <c r="B485" i="1"/>
  <c r="FQ325" i="1"/>
  <c r="FO325" i="1"/>
  <c r="EY325" i="1"/>
  <c r="EZ325" i="1" s="1"/>
  <c r="CL325" i="1"/>
  <c r="CC325" i="1"/>
  <c r="CA325" i="1"/>
  <c r="BY325" i="1"/>
  <c r="BV325" i="1"/>
  <c r="BS325" i="1"/>
  <c r="BN325" i="1"/>
  <c r="BL325" i="1"/>
  <c r="AW325" i="1"/>
  <c r="AU325" i="1"/>
  <c r="AT325" i="1"/>
  <c r="AS325" i="1"/>
  <c r="AR325" i="1"/>
  <c r="G325" i="1"/>
  <c r="B325" i="1"/>
  <c r="FQ189" i="1"/>
  <c r="FO189" i="1"/>
  <c r="EY189" i="1"/>
  <c r="EZ189" i="1" s="1"/>
  <c r="CL189" i="1"/>
  <c r="CC189" i="1"/>
  <c r="CA189" i="1"/>
  <c r="BY189" i="1"/>
  <c r="BV189" i="1"/>
  <c r="BS189" i="1"/>
  <c r="BN189" i="1"/>
  <c r="BL189" i="1"/>
  <c r="AW189" i="1"/>
  <c r="AU189" i="1"/>
  <c r="AT189" i="1"/>
  <c r="AS189" i="1"/>
  <c r="AR189" i="1"/>
  <c r="G189" i="1"/>
  <c r="B189" i="1"/>
  <c r="FQ656" i="1"/>
  <c r="FO656" i="1"/>
  <c r="EY656" i="1"/>
  <c r="EZ656" i="1" s="1"/>
  <c r="CL656" i="1"/>
  <c r="CC656" i="1"/>
  <c r="CA656" i="1"/>
  <c r="BY656" i="1"/>
  <c r="BV656" i="1"/>
  <c r="BS656" i="1"/>
  <c r="BN656" i="1"/>
  <c r="BL656" i="1"/>
  <c r="AW656" i="1"/>
  <c r="AU656" i="1"/>
  <c r="AT656" i="1"/>
  <c r="AS656" i="1"/>
  <c r="AR656" i="1"/>
  <c r="G656" i="1"/>
  <c r="B656" i="1"/>
  <c r="FQ389" i="1"/>
  <c r="FO389" i="1"/>
  <c r="EY389" i="1"/>
  <c r="EZ389" i="1" s="1"/>
  <c r="CL389" i="1"/>
  <c r="CC389" i="1"/>
  <c r="CA389" i="1"/>
  <c r="BY389" i="1"/>
  <c r="BV389" i="1"/>
  <c r="BS389" i="1"/>
  <c r="BN389" i="1"/>
  <c r="BL389" i="1"/>
  <c r="AW389" i="1"/>
  <c r="AU389" i="1"/>
  <c r="AT389" i="1"/>
  <c r="AS389" i="1"/>
  <c r="AR389" i="1"/>
  <c r="G389" i="1"/>
  <c r="B389" i="1"/>
  <c r="FQ447" i="1"/>
  <c r="FO447" i="1"/>
  <c r="EY447" i="1"/>
  <c r="EZ447" i="1" s="1"/>
  <c r="CL447" i="1"/>
  <c r="CC447" i="1"/>
  <c r="CA447" i="1"/>
  <c r="BY447" i="1"/>
  <c r="BV447" i="1"/>
  <c r="BS447" i="1"/>
  <c r="BN447" i="1"/>
  <c r="BL447" i="1"/>
  <c r="AW447" i="1"/>
  <c r="AU447" i="1"/>
  <c r="AT447" i="1"/>
  <c r="AS447" i="1"/>
  <c r="AR447" i="1"/>
  <c r="G447" i="1"/>
  <c r="B447" i="1"/>
  <c r="FQ618" i="1"/>
  <c r="FO618" i="1"/>
  <c r="EY618" i="1"/>
  <c r="EZ618" i="1" s="1"/>
  <c r="CL618" i="1"/>
  <c r="CC618" i="1"/>
  <c r="CA618" i="1"/>
  <c r="BY618" i="1"/>
  <c r="BV618" i="1"/>
  <c r="BS618" i="1"/>
  <c r="BN618" i="1"/>
  <c r="BL618" i="1"/>
  <c r="AW618" i="1"/>
  <c r="AU618" i="1"/>
  <c r="AT618" i="1"/>
  <c r="AS618" i="1"/>
  <c r="AR618" i="1"/>
  <c r="G618" i="1"/>
  <c r="B618" i="1"/>
  <c r="FQ258" i="1"/>
  <c r="FO258" i="1"/>
  <c r="EY258" i="1"/>
  <c r="EZ258" i="1" s="1"/>
  <c r="CL258" i="1"/>
  <c r="CC258" i="1"/>
  <c r="CA258" i="1"/>
  <c r="BY258" i="1"/>
  <c r="BV258" i="1"/>
  <c r="BS258" i="1"/>
  <c r="BN258" i="1"/>
  <c r="BL258" i="1"/>
  <c r="AW258" i="1"/>
  <c r="AU258" i="1"/>
  <c r="AT258" i="1"/>
  <c r="AS258" i="1"/>
  <c r="AR258" i="1"/>
  <c r="G258" i="1"/>
  <c r="B258" i="1"/>
  <c r="FQ351" i="1"/>
  <c r="FO351" i="1"/>
  <c r="EY351" i="1"/>
  <c r="EZ351" i="1" s="1"/>
  <c r="CL351" i="1"/>
  <c r="CC351" i="1"/>
  <c r="CA351" i="1"/>
  <c r="BY351" i="1"/>
  <c r="BV351" i="1"/>
  <c r="BS351" i="1"/>
  <c r="BN351" i="1"/>
  <c r="BL351" i="1"/>
  <c r="AW351" i="1"/>
  <c r="AU351" i="1"/>
  <c r="AT351" i="1"/>
  <c r="AS351" i="1"/>
  <c r="AR351" i="1"/>
  <c r="G351" i="1"/>
  <c r="B351" i="1"/>
  <c r="FQ430" i="1"/>
  <c r="FO430" i="1"/>
  <c r="EY430" i="1"/>
  <c r="EZ430" i="1" s="1"/>
  <c r="CL430" i="1"/>
  <c r="CC430" i="1"/>
  <c r="CA430" i="1"/>
  <c r="BY430" i="1"/>
  <c r="BV430" i="1"/>
  <c r="BS430" i="1"/>
  <c r="BN430" i="1"/>
  <c r="BL430" i="1"/>
  <c r="AW430" i="1"/>
  <c r="AU430" i="1"/>
  <c r="AT430" i="1"/>
  <c r="AS430" i="1"/>
  <c r="AR430" i="1"/>
  <c r="G430" i="1"/>
  <c r="B430" i="1"/>
  <c r="GQ341" i="1"/>
  <c r="FQ341" i="1"/>
  <c r="FO341" i="1"/>
  <c r="EY341" i="1"/>
  <c r="FR341" i="1" s="1"/>
  <c r="CL341" i="1"/>
  <c r="CC341" i="1"/>
  <c r="CA341" i="1"/>
  <c r="BY341" i="1"/>
  <c r="BV341" i="1"/>
  <c r="BS341" i="1"/>
  <c r="BN341" i="1"/>
  <c r="BL341" i="1"/>
  <c r="AW341" i="1"/>
  <c r="AU341" i="1"/>
  <c r="AT341" i="1"/>
  <c r="AS341" i="1"/>
  <c r="AR341" i="1"/>
  <c r="G341" i="1"/>
  <c r="B341" i="1"/>
  <c r="FQ318" i="1"/>
  <c r="FO318" i="1"/>
  <c r="EY318" i="1"/>
  <c r="EZ318" i="1" s="1"/>
  <c r="CL318" i="1"/>
  <c r="CC318" i="1"/>
  <c r="CA318" i="1"/>
  <c r="BY318" i="1"/>
  <c r="BV318" i="1"/>
  <c r="BS318" i="1"/>
  <c r="BN318" i="1"/>
  <c r="BL318" i="1"/>
  <c r="AW318" i="1"/>
  <c r="AU318" i="1"/>
  <c r="AT318" i="1"/>
  <c r="AS318" i="1"/>
  <c r="AR318" i="1"/>
  <c r="G318" i="1"/>
  <c r="B318" i="1"/>
  <c r="FQ655" i="1"/>
  <c r="FO655" i="1"/>
  <c r="EY655" i="1"/>
  <c r="FR655" i="1" s="1"/>
  <c r="CL655" i="1"/>
  <c r="CC655" i="1"/>
  <c r="CA655" i="1"/>
  <c r="BY655" i="1"/>
  <c r="BV655" i="1"/>
  <c r="BS655" i="1"/>
  <c r="BN655" i="1"/>
  <c r="BL655" i="1"/>
  <c r="AW655" i="1"/>
  <c r="AU655" i="1"/>
  <c r="AT655" i="1"/>
  <c r="AS655" i="1"/>
  <c r="AR655" i="1"/>
  <c r="G655" i="1"/>
  <c r="B655" i="1"/>
  <c r="FQ505" i="1"/>
  <c r="FO505" i="1"/>
  <c r="EY505" i="1"/>
  <c r="FR505" i="1" s="1"/>
  <c r="CL505" i="1"/>
  <c r="CC505" i="1"/>
  <c r="CA505" i="1"/>
  <c r="BY505" i="1"/>
  <c r="BV505" i="1"/>
  <c r="BS505" i="1"/>
  <c r="BN505" i="1"/>
  <c r="BL505" i="1"/>
  <c r="AW505" i="1"/>
  <c r="AU505" i="1"/>
  <c r="AT505" i="1"/>
  <c r="AS505" i="1"/>
  <c r="AR505" i="1"/>
  <c r="G505" i="1"/>
  <c r="B505" i="1"/>
  <c r="FQ105" i="1"/>
  <c r="FO105" i="1"/>
  <c r="EY105" i="1"/>
  <c r="FR105" i="1" s="1"/>
  <c r="CL105" i="1"/>
  <c r="CC105" i="1"/>
  <c r="CA105" i="1"/>
  <c r="BY105" i="1"/>
  <c r="BV105" i="1"/>
  <c r="BS105" i="1"/>
  <c r="BN105" i="1"/>
  <c r="BL105" i="1"/>
  <c r="AW105" i="1"/>
  <c r="AU105" i="1"/>
  <c r="AT105" i="1"/>
  <c r="AS105" i="1"/>
  <c r="AR105" i="1"/>
  <c r="G105" i="1"/>
  <c r="B105" i="1"/>
  <c r="FQ76" i="1"/>
  <c r="FO76" i="1"/>
  <c r="EY76" i="1"/>
  <c r="FR76" i="1" s="1"/>
  <c r="CL76" i="1"/>
  <c r="CC76" i="1"/>
  <c r="CA76" i="1"/>
  <c r="BY76" i="1"/>
  <c r="BV76" i="1"/>
  <c r="BS76" i="1"/>
  <c r="BN76" i="1"/>
  <c r="BL76" i="1"/>
  <c r="AW76" i="1"/>
  <c r="AU76" i="1"/>
  <c r="AT76" i="1"/>
  <c r="AS76" i="1"/>
  <c r="AR76" i="1"/>
  <c r="G76" i="1"/>
  <c r="B76" i="1"/>
  <c r="IA664" i="1"/>
  <c r="FQ664" i="1"/>
  <c r="FO664" i="1"/>
  <c r="EY664" i="1"/>
  <c r="EZ664" i="1" s="1"/>
  <c r="CL664" i="1"/>
  <c r="CC664" i="1"/>
  <c r="CA664" i="1"/>
  <c r="BY664" i="1"/>
  <c r="BV664" i="1"/>
  <c r="BS664" i="1"/>
  <c r="BN664" i="1"/>
  <c r="BL664" i="1"/>
  <c r="AW664" i="1"/>
  <c r="AU664" i="1"/>
  <c r="AT664" i="1"/>
  <c r="AS664" i="1"/>
  <c r="AR664" i="1"/>
  <c r="G664" i="1"/>
  <c r="B664" i="1"/>
  <c r="FQ69" i="1"/>
  <c r="FO69" i="1"/>
  <c r="EY69" i="1"/>
  <c r="EZ69" i="1" s="1"/>
  <c r="CL69" i="1"/>
  <c r="CC69" i="1"/>
  <c r="CA69" i="1"/>
  <c r="BY69" i="1"/>
  <c r="BV69" i="1"/>
  <c r="BS69" i="1"/>
  <c r="BN69" i="1"/>
  <c r="BL69" i="1"/>
  <c r="AW69" i="1"/>
  <c r="AU69" i="1"/>
  <c r="AT69" i="1"/>
  <c r="AS69" i="1"/>
  <c r="AR69" i="1"/>
  <c r="G69" i="1"/>
  <c r="B69" i="1"/>
  <c r="FQ287" i="1"/>
  <c r="FO287" i="1"/>
  <c r="EY287" i="1"/>
  <c r="EZ287" i="1" s="1"/>
  <c r="CL287" i="1"/>
  <c r="CC287" i="1"/>
  <c r="CA287" i="1"/>
  <c r="BY287" i="1"/>
  <c r="BV287" i="1"/>
  <c r="BS287" i="1"/>
  <c r="BN287" i="1"/>
  <c r="BL287" i="1"/>
  <c r="AW287" i="1"/>
  <c r="AU287" i="1"/>
  <c r="AT287" i="1"/>
  <c r="AS287" i="1"/>
  <c r="AR287" i="1"/>
  <c r="G287" i="1"/>
  <c r="B287" i="1"/>
  <c r="FQ180" i="1"/>
  <c r="FO180" i="1"/>
  <c r="EY180" i="1"/>
  <c r="EZ180" i="1" s="1"/>
  <c r="CL180" i="1"/>
  <c r="CC180" i="1"/>
  <c r="CA180" i="1"/>
  <c r="BY180" i="1"/>
  <c r="BV180" i="1"/>
  <c r="BS180" i="1"/>
  <c r="BN180" i="1"/>
  <c r="BL180" i="1"/>
  <c r="AW180" i="1"/>
  <c r="AU180" i="1"/>
  <c r="AT180" i="1"/>
  <c r="AS180" i="1"/>
  <c r="AR180" i="1"/>
  <c r="G180" i="1"/>
  <c r="B180" i="1"/>
  <c r="FQ403" i="1"/>
  <c r="FO403" i="1"/>
  <c r="EY403" i="1"/>
  <c r="EZ403" i="1" s="1"/>
  <c r="CL403" i="1"/>
  <c r="CC403" i="1"/>
  <c r="CA403" i="1"/>
  <c r="BY403" i="1"/>
  <c r="BV403" i="1"/>
  <c r="BS403" i="1"/>
  <c r="BN403" i="1"/>
  <c r="BL403" i="1"/>
  <c r="AW403" i="1"/>
  <c r="AU403" i="1"/>
  <c r="AT403" i="1"/>
  <c r="AS403" i="1"/>
  <c r="AR403" i="1"/>
  <c r="G403" i="1"/>
  <c r="B403" i="1"/>
  <c r="IA271" i="1"/>
  <c r="FQ271" i="1"/>
  <c r="FO271" i="1"/>
  <c r="EY271" i="1"/>
  <c r="FR271" i="1" s="1"/>
  <c r="EL271" i="1"/>
  <c r="CL271" i="1"/>
  <c r="CC271" i="1"/>
  <c r="CA271" i="1"/>
  <c r="BY271" i="1"/>
  <c r="BV271" i="1"/>
  <c r="BS271" i="1"/>
  <c r="BN271" i="1"/>
  <c r="BL271" i="1"/>
  <c r="AW271" i="1"/>
  <c r="AU271" i="1"/>
  <c r="AT271" i="1"/>
  <c r="AS271" i="1"/>
  <c r="AR271" i="1"/>
  <c r="G271" i="1"/>
  <c r="B271" i="1"/>
  <c r="FQ603" i="1"/>
  <c r="FO603" i="1"/>
  <c r="EY603" i="1"/>
  <c r="EZ603" i="1" s="1"/>
  <c r="CL603" i="1"/>
  <c r="CC603" i="1"/>
  <c r="CA603" i="1"/>
  <c r="BY603" i="1"/>
  <c r="BV603" i="1"/>
  <c r="BS603" i="1"/>
  <c r="BN603" i="1"/>
  <c r="BL603" i="1"/>
  <c r="AW603" i="1"/>
  <c r="AU603" i="1"/>
  <c r="AT603" i="1"/>
  <c r="AS603" i="1"/>
  <c r="AR603" i="1"/>
  <c r="G603" i="1"/>
  <c r="B603" i="1"/>
  <c r="FQ39" i="1"/>
  <c r="FO39" i="1"/>
  <c r="EY39" i="1"/>
  <c r="EZ39" i="1" s="1"/>
  <c r="CL39" i="1"/>
  <c r="CC39" i="1"/>
  <c r="CA39" i="1"/>
  <c r="BY39" i="1"/>
  <c r="BV39" i="1"/>
  <c r="BS39" i="1"/>
  <c r="BN39" i="1"/>
  <c r="BL39" i="1"/>
  <c r="AW39" i="1"/>
  <c r="AU39" i="1"/>
  <c r="AT39" i="1"/>
  <c r="AS39" i="1"/>
  <c r="AR39" i="1"/>
  <c r="G39" i="1"/>
  <c r="B39" i="1"/>
  <c r="FQ71" i="1"/>
  <c r="FO71" i="1"/>
  <c r="EY71" i="1"/>
  <c r="EZ71" i="1" s="1"/>
  <c r="CL71" i="1"/>
  <c r="CC71" i="1"/>
  <c r="CA71" i="1"/>
  <c r="BY71" i="1"/>
  <c r="BV71" i="1"/>
  <c r="BS71" i="1"/>
  <c r="BN71" i="1"/>
  <c r="BL71" i="1"/>
  <c r="AW71" i="1"/>
  <c r="AU71" i="1"/>
  <c r="AT71" i="1"/>
  <c r="AS71" i="1"/>
  <c r="AR71" i="1"/>
  <c r="G71" i="1"/>
  <c r="B71" i="1"/>
  <c r="FQ198" i="1"/>
  <c r="FO198" i="1"/>
  <c r="EY198" i="1"/>
  <c r="EZ198" i="1" s="1"/>
  <c r="CL198" i="1"/>
  <c r="CC198" i="1"/>
  <c r="CA198" i="1"/>
  <c r="BY198" i="1"/>
  <c r="BV198" i="1"/>
  <c r="BS198" i="1"/>
  <c r="BN198" i="1"/>
  <c r="BL198" i="1"/>
  <c r="AW198" i="1"/>
  <c r="AU198" i="1"/>
  <c r="AT198" i="1"/>
  <c r="AS198" i="1"/>
  <c r="AR198" i="1"/>
  <c r="G198" i="1"/>
  <c r="B198" i="1"/>
  <c r="FQ309" i="1"/>
  <c r="FO309" i="1"/>
  <c r="EY309" i="1"/>
  <c r="EZ309" i="1" s="1"/>
  <c r="CL309" i="1"/>
  <c r="CC309" i="1"/>
  <c r="CA309" i="1"/>
  <c r="BY309" i="1"/>
  <c r="BV309" i="1"/>
  <c r="BS309" i="1"/>
  <c r="BN309" i="1"/>
  <c r="BL309" i="1"/>
  <c r="AW309" i="1"/>
  <c r="AU309" i="1"/>
  <c r="AT309" i="1"/>
  <c r="AS309" i="1"/>
  <c r="AR309" i="1"/>
  <c r="B309" i="1"/>
  <c r="FQ53" i="1"/>
  <c r="FO53" i="1"/>
  <c r="EY53" i="1"/>
  <c r="EZ53" i="1" s="1"/>
  <c r="CL53" i="1"/>
  <c r="CC53" i="1"/>
  <c r="CA53" i="1"/>
  <c r="BY53" i="1"/>
  <c r="BV53" i="1"/>
  <c r="BS53" i="1"/>
  <c r="BN53" i="1"/>
  <c r="BL53" i="1"/>
  <c r="AW53" i="1"/>
  <c r="AU53" i="1"/>
  <c r="AT53" i="1"/>
  <c r="AS53" i="1"/>
  <c r="AR53" i="1"/>
  <c r="B53" i="1"/>
  <c r="FQ690" i="1"/>
  <c r="FO690" i="1"/>
  <c r="EY690" i="1"/>
  <c r="FR690" i="1" s="1"/>
  <c r="CL690" i="1"/>
  <c r="CC690" i="1"/>
  <c r="CA690" i="1"/>
  <c r="BY690" i="1"/>
  <c r="BV690" i="1"/>
  <c r="BS690" i="1"/>
  <c r="BN690" i="1"/>
  <c r="BL690" i="1"/>
  <c r="AW690" i="1"/>
  <c r="AU690" i="1"/>
  <c r="AT690" i="1"/>
  <c r="AS690" i="1"/>
  <c r="AR690" i="1"/>
  <c r="B690" i="1"/>
  <c r="FQ305" i="1"/>
  <c r="FO305" i="1"/>
  <c r="EY305" i="1"/>
  <c r="EZ305" i="1" s="1"/>
  <c r="CL305" i="1"/>
  <c r="CC305" i="1"/>
  <c r="CA305" i="1"/>
  <c r="BY305" i="1"/>
  <c r="BV305" i="1"/>
  <c r="BS305" i="1"/>
  <c r="BN305" i="1"/>
  <c r="BL305" i="1"/>
  <c r="AW305" i="1"/>
  <c r="AU305" i="1"/>
  <c r="AT305" i="1"/>
  <c r="AS305" i="1"/>
  <c r="AR305" i="1"/>
  <c r="B305" i="1"/>
  <c r="FQ79" i="1"/>
  <c r="FO79" i="1"/>
  <c r="EY79" i="1"/>
  <c r="FR79" i="1" s="1"/>
  <c r="KF79" i="1" s="1"/>
  <c r="AU79" i="1"/>
  <c r="AT79" i="1"/>
  <c r="AS79" i="1"/>
  <c r="AR79" i="1"/>
  <c r="B79" i="1"/>
  <c r="FQ245" i="1"/>
  <c r="FO245" i="1"/>
  <c r="EY245" i="1"/>
  <c r="EZ245" i="1" s="1"/>
  <c r="CL245" i="1"/>
  <c r="CC245" i="1"/>
  <c r="CA245" i="1"/>
  <c r="BY245" i="1"/>
  <c r="BV245" i="1"/>
  <c r="BS245" i="1"/>
  <c r="BN245" i="1"/>
  <c r="BL245" i="1"/>
  <c r="AW245" i="1"/>
  <c r="AU245" i="1"/>
  <c r="AT245" i="1"/>
  <c r="AS245" i="1"/>
  <c r="AR245" i="1"/>
  <c r="B245" i="1"/>
  <c r="FQ415" i="1"/>
  <c r="FO415" i="1"/>
  <c r="EY415" i="1"/>
  <c r="EZ415" i="1" s="1"/>
  <c r="CL415" i="1"/>
  <c r="CC415" i="1"/>
  <c r="CA415" i="1"/>
  <c r="BY415" i="1"/>
  <c r="BV415" i="1"/>
  <c r="BS415" i="1"/>
  <c r="BN415" i="1"/>
  <c r="BL415" i="1"/>
  <c r="AW415" i="1"/>
  <c r="AU415" i="1"/>
  <c r="AT415" i="1"/>
  <c r="AS415" i="1"/>
  <c r="AR415" i="1"/>
  <c r="B415" i="1"/>
  <c r="FQ488" i="1"/>
  <c r="FO488" i="1"/>
  <c r="EY488" i="1"/>
  <c r="FR488" i="1" s="1"/>
  <c r="CL488" i="1"/>
  <c r="CC488" i="1"/>
  <c r="CA488" i="1"/>
  <c r="BY488" i="1"/>
  <c r="BV488" i="1"/>
  <c r="BS488" i="1"/>
  <c r="BN488" i="1"/>
  <c r="BL488" i="1"/>
  <c r="AW488" i="1"/>
  <c r="AU488" i="1"/>
  <c r="AT488" i="1"/>
  <c r="AS488" i="1"/>
  <c r="AR488" i="1"/>
  <c r="B488" i="1"/>
  <c r="FQ13" i="1"/>
  <c r="FO13" i="1"/>
  <c r="EY13" i="1"/>
  <c r="FR13" i="1" s="1"/>
  <c r="CL13" i="1"/>
  <c r="CC13" i="1"/>
  <c r="CA13" i="1"/>
  <c r="BY13" i="1"/>
  <c r="BV13" i="1"/>
  <c r="BS13" i="1"/>
  <c r="BN13" i="1"/>
  <c r="BL13" i="1"/>
  <c r="AW13" i="1"/>
  <c r="AU13" i="1"/>
  <c r="AT13" i="1"/>
  <c r="AS13" i="1"/>
  <c r="AR13" i="1"/>
  <c r="G13" i="1"/>
  <c r="B13" i="1"/>
  <c r="FQ142" i="1"/>
  <c r="FO142" i="1"/>
  <c r="EY142" i="1"/>
  <c r="FR142" i="1" s="1"/>
  <c r="CL142" i="1"/>
  <c r="CC142" i="1"/>
  <c r="CA142" i="1"/>
  <c r="BY142" i="1"/>
  <c r="BV142" i="1"/>
  <c r="BS142" i="1"/>
  <c r="BN142" i="1"/>
  <c r="BL142" i="1"/>
  <c r="AW142" i="1"/>
  <c r="AU142" i="1"/>
  <c r="AT142" i="1"/>
  <c r="AS142" i="1"/>
  <c r="AR142" i="1"/>
  <c r="G142" i="1"/>
  <c r="B142" i="1"/>
  <c r="FQ346" i="1"/>
  <c r="FO346" i="1"/>
  <c r="EY346" i="1"/>
  <c r="FR346" i="1" s="1"/>
  <c r="CL346" i="1"/>
  <c r="CC346" i="1"/>
  <c r="CA346" i="1"/>
  <c r="BY346" i="1"/>
  <c r="BV346" i="1"/>
  <c r="BS346" i="1"/>
  <c r="BN346" i="1"/>
  <c r="BL346" i="1"/>
  <c r="AW346" i="1"/>
  <c r="AU346" i="1"/>
  <c r="AT346" i="1"/>
  <c r="AS346" i="1"/>
  <c r="AR346" i="1"/>
  <c r="G346" i="1"/>
  <c r="B346" i="1"/>
  <c r="FQ345" i="1"/>
  <c r="FO345" i="1"/>
  <c r="EY345" i="1"/>
  <c r="FR345" i="1" s="1"/>
  <c r="CL345" i="1"/>
  <c r="CC345" i="1"/>
  <c r="CA345" i="1"/>
  <c r="BY345" i="1"/>
  <c r="BV345" i="1"/>
  <c r="BS345" i="1"/>
  <c r="BN345" i="1"/>
  <c r="BL345" i="1"/>
  <c r="AW345" i="1"/>
  <c r="AU345" i="1"/>
  <c r="AT345" i="1"/>
  <c r="AS345" i="1"/>
  <c r="AR345" i="1"/>
  <c r="G345" i="1"/>
  <c r="B345" i="1"/>
  <c r="GN573" i="1"/>
  <c r="FQ573" i="1"/>
  <c r="FO573" i="1"/>
  <c r="EY573" i="1"/>
  <c r="EZ573" i="1" s="1"/>
  <c r="CL573" i="1"/>
  <c r="CC573" i="1"/>
  <c r="CA573" i="1"/>
  <c r="BY573" i="1"/>
  <c r="BV573" i="1"/>
  <c r="BS573" i="1"/>
  <c r="BN573" i="1"/>
  <c r="BL573" i="1"/>
  <c r="AW573" i="1"/>
  <c r="AU573" i="1"/>
  <c r="AT573" i="1"/>
  <c r="AS573" i="1"/>
  <c r="AR573" i="1"/>
  <c r="G573" i="1"/>
  <c r="B573" i="1"/>
  <c r="FQ483" i="1"/>
  <c r="FO483" i="1"/>
  <c r="EY483" i="1"/>
  <c r="EZ483" i="1" s="1"/>
  <c r="CL483" i="1"/>
  <c r="CC483" i="1"/>
  <c r="CA483" i="1"/>
  <c r="BY483" i="1"/>
  <c r="BV483" i="1"/>
  <c r="BS483" i="1"/>
  <c r="BN483" i="1"/>
  <c r="BL483" i="1"/>
  <c r="AW483" i="1"/>
  <c r="AU483" i="1"/>
  <c r="AT483" i="1"/>
  <c r="AS483" i="1"/>
  <c r="AR483" i="1"/>
  <c r="G483" i="1"/>
  <c r="B483" i="1"/>
  <c r="FQ63" i="1"/>
  <c r="FO63" i="1"/>
  <c r="EY63" i="1"/>
  <c r="EZ63" i="1" s="1"/>
  <c r="CL63" i="1"/>
  <c r="CC63" i="1"/>
  <c r="CA63" i="1"/>
  <c r="BY63" i="1"/>
  <c r="BV63" i="1"/>
  <c r="BS63" i="1"/>
  <c r="BN63" i="1"/>
  <c r="BL63" i="1"/>
  <c r="AW63" i="1"/>
  <c r="AU63" i="1"/>
  <c r="AT63" i="1"/>
  <c r="AS63" i="1"/>
  <c r="AR63" i="1"/>
  <c r="G63" i="1"/>
  <c r="B63" i="1"/>
  <c r="FQ165" i="1"/>
  <c r="FO165" i="1"/>
  <c r="EY165" i="1"/>
  <c r="EZ165" i="1" s="1"/>
  <c r="CL165" i="1"/>
  <c r="CC165" i="1"/>
  <c r="CA165" i="1"/>
  <c r="BY165" i="1"/>
  <c r="BV165" i="1"/>
  <c r="BS165" i="1"/>
  <c r="BN165" i="1"/>
  <c r="BL165" i="1"/>
  <c r="AW165" i="1"/>
  <c r="AU165" i="1"/>
  <c r="AT165" i="1"/>
  <c r="AS165" i="1"/>
  <c r="AR165" i="1"/>
  <c r="G165" i="1"/>
  <c r="B165" i="1"/>
  <c r="FQ130" i="1"/>
  <c r="FO130" i="1"/>
  <c r="EY130" i="1"/>
  <c r="EZ130" i="1" s="1"/>
  <c r="CL130" i="1"/>
  <c r="CC130" i="1"/>
  <c r="CA130" i="1"/>
  <c r="BY130" i="1"/>
  <c r="BV130" i="1"/>
  <c r="BS130" i="1"/>
  <c r="BN130" i="1"/>
  <c r="BL130" i="1"/>
  <c r="AW130" i="1"/>
  <c r="AU130" i="1"/>
  <c r="AT130" i="1"/>
  <c r="AS130" i="1"/>
  <c r="AR130" i="1"/>
  <c r="G130" i="1"/>
  <c r="B130" i="1"/>
  <c r="FQ504" i="1"/>
  <c r="FO504" i="1"/>
  <c r="EY504" i="1"/>
  <c r="EZ504" i="1" s="1"/>
  <c r="CL504" i="1"/>
  <c r="CC504" i="1"/>
  <c r="CA504" i="1"/>
  <c r="BY504" i="1"/>
  <c r="BV504" i="1"/>
  <c r="BS504" i="1"/>
  <c r="BN504" i="1"/>
  <c r="BL504" i="1"/>
  <c r="AW504" i="1"/>
  <c r="AU504" i="1"/>
  <c r="AT504" i="1"/>
  <c r="AS504" i="1"/>
  <c r="AR504" i="1"/>
  <c r="G504" i="1"/>
  <c r="B504" i="1"/>
  <c r="FQ410" i="1"/>
  <c r="FO410" i="1"/>
  <c r="EY410" i="1"/>
  <c r="EZ410" i="1" s="1"/>
  <c r="CL410" i="1"/>
  <c r="CC410" i="1"/>
  <c r="CA410" i="1"/>
  <c r="BY410" i="1"/>
  <c r="BV410" i="1"/>
  <c r="BS410" i="1"/>
  <c r="BN410" i="1"/>
  <c r="BL410" i="1"/>
  <c r="AW410" i="1"/>
  <c r="AU410" i="1"/>
  <c r="AT410" i="1"/>
  <c r="AS410" i="1"/>
  <c r="AR410" i="1"/>
  <c r="G410" i="1"/>
  <c r="B410" i="1"/>
  <c r="FQ460" i="1"/>
  <c r="FO460" i="1"/>
  <c r="EY460" i="1"/>
  <c r="EZ460" i="1" s="1"/>
  <c r="CL460" i="1"/>
  <c r="CC460" i="1"/>
  <c r="CA460" i="1"/>
  <c r="BY460" i="1"/>
  <c r="BV460" i="1"/>
  <c r="BS460" i="1"/>
  <c r="BN460" i="1"/>
  <c r="BL460" i="1"/>
  <c r="AW460" i="1"/>
  <c r="AU460" i="1"/>
  <c r="AT460" i="1"/>
  <c r="AS460" i="1"/>
  <c r="AR460" i="1"/>
  <c r="G460" i="1"/>
  <c r="B460" i="1"/>
  <c r="IA62" i="1"/>
  <c r="FQ62" i="1"/>
  <c r="FO62" i="1"/>
  <c r="EY62" i="1"/>
  <c r="EZ62" i="1" s="1"/>
  <c r="CL62" i="1"/>
  <c r="CC62" i="1"/>
  <c r="CA62" i="1"/>
  <c r="BY62" i="1"/>
  <c r="BV62" i="1"/>
  <c r="BS62" i="1"/>
  <c r="BN62" i="1"/>
  <c r="BL62" i="1"/>
  <c r="AW62" i="1"/>
  <c r="AU62" i="1"/>
  <c r="AT62" i="1"/>
  <c r="AS62" i="1"/>
  <c r="AR62" i="1"/>
  <c r="G62" i="1"/>
  <c r="B62" i="1"/>
  <c r="GN367" i="1"/>
  <c r="FQ367" i="1"/>
  <c r="FO367" i="1"/>
  <c r="EY367" i="1"/>
  <c r="EZ367" i="1" s="1"/>
  <c r="CL367" i="1"/>
  <c r="CC367" i="1"/>
  <c r="CA367" i="1"/>
  <c r="BY367" i="1"/>
  <c r="BV367" i="1"/>
  <c r="BS367" i="1"/>
  <c r="BN367" i="1"/>
  <c r="BL367" i="1"/>
  <c r="AW367" i="1"/>
  <c r="AU367" i="1"/>
  <c r="AT367" i="1"/>
  <c r="AS367" i="1"/>
  <c r="AR367" i="1"/>
  <c r="G367" i="1"/>
  <c r="B367" i="1"/>
  <c r="FQ592" i="1"/>
  <c r="FO592" i="1"/>
  <c r="EY592" i="1"/>
  <c r="FR592" i="1" s="1"/>
  <c r="CL592" i="1"/>
  <c r="CC592" i="1"/>
  <c r="CA592" i="1"/>
  <c r="BY592" i="1"/>
  <c r="BV592" i="1"/>
  <c r="BS592" i="1"/>
  <c r="BN592" i="1"/>
  <c r="BL592" i="1"/>
  <c r="AW592" i="1"/>
  <c r="AU592" i="1"/>
  <c r="AT592" i="1"/>
  <c r="AS592" i="1"/>
  <c r="AR592" i="1"/>
  <c r="G592" i="1"/>
  <c r="B592" i="1"/>
  <c r="IA659" i="1"/>
  <c r="FQ659" i="1"/>
  <c r="FO659" i="1"/>
  <c r="EY659" i="1"/>
  <c r="FR659" i="1" s="1"/>
  <c r="CL659" i="1"/>
  <c r="CC659" i="1"/>
  <c r="CA659" i="1"/>
  <c r="BY659" i="1"/>
  <c r="BV659" i="1"/>
  <c r="BS659" i="1"/>
  <c r="BN659" i="1"/>
  <c r="BL659" i="1"/>
  <c r="AW659" i="1"/>
  <c r="AU659" i="1"/>
  <c r="AT659" i="1"/>
  <c r="AS659" i="1"/>
  <c r="AR659" i="1"/>
  <c r="G659" i="1"/>
  <c r="B659" i="1"/>
  <c r="FQ471" i="1"/>
  <c r="FO471" i="1"/>
  <c r="EY471" i="1"/>
  <c r="FR471" i="1" s="1"/>
  <c r="CL471" i="1"/>
  <c r="CC471" i="1"/>
  <c r="CA471" i="1"/>
  <c r="BY471" i="1"/>
  <c r="BV471" i="1"/>
  <c r="BS471" i="1"/>
  <c r="BN471" i="1"/>
  <c r="BL471" i="1"/>
  <c r="AW471" i="1"/>
  <c r="AU471" i="1"/>
  <c r="AT471" i="1"/>
  <c r="AS471" i="1"/>
  <c r="AR471" i="1"/>
  <c r="G471" i="1"/>
  <c r="B471" i="1"/>
  <c r="GN660" i="1"/>
  <c r="FQ660" i="1"/>
  <c r="FO660" i="1"/>
  <c r="EY660" i="1"/>
  <c r="FR660" i="1" s="1"/>
  <c r="CL660" i="1"/>
  <c r="CC660" i="1"/>
  <c r="CA660" i="1"/>
  <c r="BY660" i="1"/>
  <c r="BV660" i="1"/>
  <c r="BS660" i="1"/>
  <c r="BN660" i="1"/>
  <c r="BL660" i="1"/>
  <c r="AW660" i="1"/>
  <c r="AU660" i="1"/>
  <c r="AT660" i="1"/>
  <c r="AS660" i="1"/>
  <c r="AR660" i="1"/>
  <c r="G660" i="1"/>
  <c r="B660" i="1"/>
  <c r="FQ674" i="1"/>
  <c r="FO674" i="1"/>
  <c r="EY674" i="1"/>
  <c r="EZ674" i="1" s="1"/>
  <c r="CL674" i="1"/>
  <c r="CC674" i="1"/>
  <c r="CA674" i="1"/>
  <c r="BY674" i="1"/>
  <c r="BV674" i="1"/>
  <c r="BS674" i="1"/>
  <c r="BN674" i="1"/>
  <c r="BL674" i="1"/>
  <c r="AW674" i="1"/>
  <c r="AU674" i="1"/>
  <c r="AT674" i="1"/>
  <c r="AS674" i="1"/>
  <c r="AR674" i="1"/>
  <c r="G674" i="1"/>
  <c r="B674" i="1"/>
  <c r="IN640" i="1"/>
  <c r="FQ640" i="1"/>
  <c r="FO640" i="1"/>
  <c r="EY640" i="1"/>
  <c r="FR640" i="1" s="1"/>
  <c r="CL640" i="1"/>
  <c r="CC640" i="1"/>
  <c r="CA640" i="1"/>
  <c r="BY640" i="1"/>
  <c r="BV640" i="1"/>
  <c r="BS640" i="1"/>
  <c r="BN640" i="1"/>
  <c r="BL640" i="1"/>
  <c r="AW640" i="1"/>
  <c r="AU640" i="1"/>
  <c r="AT640" i="1"/>
  <c r="AS640" i="1"/>
  <c r="AR640" i="1"/>
  <c r="G640" i="1"/>
  <c r="B640" i="1"/>
  <c r="IN407" i="1"/>
  <c r="FQ407" i="1"/>
  <c r="FO407" i="1"/>
  <c r="EY407" i="1"/>
  <c r="EZ407" i="1" s="1"/>
  <c r="CL407" i="1"/>
  <c r="CC407" i="1"/>
  <c r="CA407" i="1"/>
  <c r="BY407" i="1"/>
  <c r="BV407" i="1"/>
  <c r="BS407" i="1"/>
  <c r="BN407" i="1"/>
  <c r="BL407" i="1"/>
  <c r="AW407" i="1"/>
  <c r="AU407" i="1"/>
  <c r="AT407" i="1"/>
  <c r="AS407" i="1"/>
  <c r="AR407" i="1"/>
  <c r="G407" i="1"/>
  <c r="B407" i="1"/>
  <c r="IA704" i="1"/>
  <c r="FQ704" i="1"/>
  <c r="FO704" i="1"/>
  <c r="EY704" i="1"/>
  <c r="FR704" i="1" s="1"/>
  <c r="CL704" i="1"/>
  <c r="CC704" i="1"/>
  <c r="CA704" i="1"/>
  <c r="BY704" i="1"/>
  <c r="BV704" i="1"/>
  <c r="BS704" i="1"/>
  <c r="BN704" i="1"/>
  <c r="BL704" i="1"/>
  <c r="AW704" i="1"/>
  <c r="AU704" i="1"/>
  <c r="AT704" i="1"/>
  <c r="AS704" i="1"/>
  <c r="AR704" i="1"/>
  <c r="G704" i="1"/>
  <c r="B704" i="1"/>
  <c r="GN535" i="1"/>
  <c r="FQ535" i="1"/>
  <c r="FO535" i="1"/>
  <c r="EY535" i="1"/>
  <c r="EZ535" i="1" s="1"/>
  <c r="CL535" i="1"/>
  <c r="CC535" i="1"/>
  <c r="CA535" i="1"/>
  <c r="BY535" i="1"/>
  <c r="BV535" i="1"/>
  <c r="BS535" i="1"/>
  <c r="BN535" i="1"/>
  <c r="BL535" i="1"/>
  <c r="AW535" i="1"/>
  <c r="AU535" i="1"/>
  <c r="AT535" i="1"/>
  <c r="AS535" i="1"/>
  <c r="AR535" i="1"/>
  <c r="G535" i="1"/>
  <c r="B535" i="1"/>
  <c r="GN11" i="1"/>
  <c r="FQ11" i="1"/>
  <c r="FO11" i="1"/>
  <c r="EY11" i="1"/>
  <c r="FR11" i="1" s="1"/>
  <c r="CL11" i="1"/>
  <c r="CC11" i="1"/>
  <c r="CA11" i="1"/>
  <c r="BY11" i="1"/>
  <c r="BV11" i="1"/>
  <c r="BS11" i="1"/>
  <c r="BN11" i="1"/>
  <c r="BL11" i="1"/>
  <c r="AW11" i="1"/>
  <c r="AU11" i="1"/>
  <c r="AT11" i="1"/>
  <c r="AS11" i="1"/>
  <c r="AR11" i="1"/>
  <c r="G11" i="1"/>
  <c r="B11" i="1"/>
  <c r="FQ310" i="1"/>
  <c r="FO310" i="1"/>
  <c r="EY310" i="1"/>
  <c r="FR310" i="1" s="1"/>
  <c r="CL310" i="1"/>
  <c r="CC310" i="1"/>
  <c r="CA310" i="1"/>
  <c r="BY310" i="1"/>
  <c r="BV310" i="1"/>
  <c r="BS310" i="1"/>
  <c r="BN310" i="1"/>
  <c r="BL310" i="1"/>
  <c r="AW310" i="1"/>
  <c r="AU310" i="1"/>
  <c r="AT310" i="1"/>
  <c r="AS310" i="1"/>
  <c r="AR310" i="1"/>
  <c r="G310" i="1"/>
  <c r="B310" i="1"/>
  <c r="IN615" i="1"/>
  <c r="FQ615" i="1"/>
  <c r="FO615" i="1"/>
  <c r="EY615" i="1"/>
  <c r="EZ615" i="1" s="1"/>
  <c r="CL615" i="1"/>
  <c r="CC615" i="1"/>
  <c r="CA615" i="1"/>
  <c r="BY615" i="1"/>
  <c r="BV615" i="1"/>
  <c r="BS615" i="1"/>
  <c r="BN615" i="1"/>
  <c r="BL615" i="1"/>
  <c r="AW615" i="1"/>
  <c r="AU615" i="1"/>
  <c r="AT615" i="1"/>
  <c r="AS615" i="1"/>
  <c r="AR615" i="1"/>
  <c r="G615" i="1"/>
  <c r="B615" i="1"/>
  <c r="FQ398" i="1"/>
  <c r="FO398" i="1"/>
  <c r="EY398" i="1"/>
  <c r="EZ398" i="1" s="1"/>
  <c r="CL398" i="1"/>
  <c r="CC398" i="1"/>
  <c r="CA398" i="1"/>
  <c r="BY398" i="1"/>
  <c r="BV398" i="1"/>
  <c r="BS398" i="1"/>
  <c r="BN398" i="1"/>
  <c r="BL398" i="1"/>
  <c r="AW398" i="1"/>
  <c r="AU398" i="1"/>
  <c r="AT398" i="1"/>
  <c r="AS398" i="1"/>
  <c r="AR398" i="1"/>
  <c r="G398" i="1"/>
  <c r="B398" i="1"/>
  <c r="IA286" i="1"/>
  <c r="FQ286" i="1"/>
  <c r="FO286" i="1"/>
  <c r="EY286" i="1"/>
  <c r="FR286" i="1" s="1"/>
  <c r="CL286" i="1"/>
  <c r="CC286" i="1"/>
  <c r="CA286" i="1"/>
  <c r="BY286" i="1"/>
  <c r="BV286" i="1"/>
  <c r="BS286" i="1"/>
  <c r="BN286" i="1"/>
  <c r="BL286" i="1"/>
  <c r="AW286" i="1"/>
  <c r="AU286" i="1"/>
  <c r="AT286" i="1"/>
  <c r="AS286" i="1"/>
  <c r="AR286" i="1"/>
  <c r="G286" i="1"/>
  <c r="B286" i="1"/>
  <c r="IA264" i="1"/>
  <c r="FQ264" i="1"/>
  <c r="FO264" i="1"/>
  <c r="EY264" i="1"/>
  <c r="EZ264" i="1" s="1"/>
  <c r="CL264" i="1"/>
  <c r="CC264" i="1"/>
  <c r="CA264" i="1"/>
  <c r="BY264" i="1"/>
  <c r="BV264" i="1"/>
  <c r="BS264" i="1"/>
  <c r="BN264" i="1"/>
  <c r="BL264" i="1"/>
  <c r="AW264" i="1"/>
  <c r="AU264" i="1"/>
  <c r="AT264" i="1"/>
  <c r="AS264" i="1"/>
  <c r="AR264" i="1"/>
  <c r="G264" i="1"/>
  <c r="B264" i="1"/>
  <c r="FQ614" i="1"/>
  <c r="FO614" i="1"/>
  <c r="EY614" i="1"/>
  <c r="FR614" i="1" s="1"/>
  <c r="CL614" i="1"/>
  <c r="CC614" i="1"/>
  <c r="CA614" i="1"/>
  <c r="BY614" i="1"/>
  <c r="BV614" i="1"/>
  <c r="BS614" i="1"/>
  <c r="BN614" i="1"/>
  <c r="BL614" i="1"/>
  <c r="AW614" i="1"/>
  <c r="AU614" i="1"/>
  <c r="AT614" i="1"/>
  <c r="AS614" i="1"/>
  <c r="AR614" i="1"/>
  <c r="B614" i="1"/>
  <c r="KK96" i="1" l="1"/>
  <c r="KI96" i="1"/>
  <c r="KE96" i="1"/>
  <c r="KL96" i="1"/>
  <c r="KF96" i="1"/>
  <c r="KJ96" i="1"/>
  <c r="AW232" i="1"/>
  <c r="AV232" i="1" s="1"/>
  <c r="AW580" i="1"/>
  <c r="AV580" i="1" s="1"/>
  <c r="AW231" i="1"/>
  <c r="AV231" i="1" s="1"/>
  <c r="AW402" i="1"/>
  <c r="AV402" i="1" s="1"/>
  <c r="AW21" i="1"/>
  <c r="AV21" i="1" s="1"/>
  <c r="AW375" i="1"/>
  <c r="AV375" i="1" s="1"/>
  <c r="AW4" i="1"/>
  <c r="AV4" i="1" s="1"/>
  <c r="AW572" i="1"/>
  <c r="AV572" i="1" s="1"/>
  <c r="KI267" i="1"/>
  <c r="KF267" i="1"/>
  <c r="KH9" i="1"/>
  <c r="KL48" i="1"/>
  <c r="KF694" i="1"/>
  <c r="KJ475" i="1"/>
  <c r="KG96" i="1"/>
  <c r="KG121" i="1"/>
  <c r="KJ197" i="1"/>
  <c r="KH197" i="1"/>
  <c r="KI475" i="1"/>
  <c r="KK475" i="1"/>
  <c r="KH121" i="1"/>
  <c r="KE121" i="1"/>
  <c r="KL197" i="1"/>
  <c r="KH694" i="1"/>
  <c r="KL475" i="1"/>
  <c r="KJ121" i="1"/>
  <c r="KF197" i="1"/>
  <c r="KL694" i="1"/>
  <c r="KG475" i="1"/>
  <c r="KF115" i="1"/>
  <c r="KE459" i="1"/>
  <c r="KJ663" i="1"/>
  <c r="KG663" i="1"/>
  <c r="KI115" i="1"/>
  <c r="KH115" i="1"/>
  <c r="KF459" i="1"/>
  <c r="KJ115" i="1"/>
  <c r="KL115" i="1"/>
  <c r="KL459" i="1"/>
  <c r="KJ459" i="1"/>
  <c r="KL324" i="1"/>
  <c r="KG115" i="1"/>
  <c r="KH459" i="1"/>
  <c r="KG459" i="1"/>
  <c r="KE115" i="1"/>
  <c r="KG267" i="1"/>
  <c r="KL9" i="1"/>
  <c r="KJ48" i="1"/>
  <c r="KK267" i="1"/>
  <c r="KF9" i="1"/>
  <c r="KL267" i="1"/>
  <c r="KK9" i="1"/>
  <c r="KI324" i="1"/>
  <c r="KI121" i="1"/>
  <c r="KK121" i="1"/>
  <c r="KE197" i="1"/>
  <c r="KG197" i="1"/>
  <c r="KJ9" i="1"/>
  <c r="KG9" i="1"/>
  <c r="KI622" i="1"/>
  <c r="KF121" i="1"/>
  <c r="KI459" i="1"/>
  <c r="KI197" i="1"/>
  <c r="KE694" i="1"/>
  <c r="KJ694" i="1"/>
  <c r="KE267" i="1"/>
  <c r="KF244" i="1"/>
  <c r="KE475" i="1"/>
  <c r="KE9" i="1"/>
  <c r="KH267" i="1"/>
  <c r="KF475" i="1"/>
  <c r="KK622" i="1"/>
  <c r="KE48" i="1"/>
  <c r="KG324" i="1"/>
  <c r="KF622" i="1"/>
  <c r="KK324" i="1"/>
  <c r="KF324" i="1"/>
  <c r="KJ622" i="1"/>
  <c r="KE324" i="1"/>
  <c r="KH324" i="1"/>
  <c r="KE622" i="1"/>
  <c r="KL432" i="1"/>
  <c r="KJ432" i="1"/>
  <c r="KK432" i="1"/>
  <c r="KL317" i="1"/>
  <c r="KJ317" i="1"/>
  <c r="KK317" i="1"/>
  <c r="KG329" i="1"/>
  <c r="KL329" i="1"/>
  <c r="KJ329" i="1"/>
  <c r="KK329" i="1"/>
  <c r="KJ240" i="1"/>
  <c r="KK240" i="1"/>
  <c r="KL240" i="1"/>
  <c r="KL50" i="1"/>
  <c r="KJ50" i="1"/>
  <c r="KK50" i="1"/>
  <c r="KJ487" i="1"/>
  <c r="KK487" i="1"/>
  <c r="KL487" i="1"/>
  <c r="KJ681" i="1"/>
  <c r="KK681" i="1"/>
  <c r="KL681" i="1"/>
  <c r="KL21" i="1"/>
  <c r="KJ21" i="1"/>
  <c r="KK21" i="1"/>
  <c r="KJ76" i="1"/>
  <c r="KK76" i="1"/>
  <c r="KL76" i="1"/>
  <c r="KF341" i="1"/>
  <c r="KL341" i="1"/>
  <c r="KJ341" i="1"/>
  <c r="KK341" i="1"/>
  <c r="KL290" i="1"/>
  <c r="KJ290" i="1"/>
  <c r="KK290" i="1"/>
  <c r="KJ370" i="1"/>
  <c r="KK370" i="1"/>
  <c r="KL370" i="1"/>
  <c r="KJ296" i="1"/>
  <c r="KK296" i="1"/>
  <c r="KL296" i="1"/>
  <c r="KJ106" i="1"/>
  <c r="KK106" i="1"/>
  <c r="KL106" i="1"/>
  <c r="KL330" i="1"/>
  <c r="KJ330" i="1"/>
  <c r="KK330" i="1"/>
  <c r="KK404" i="1"/>
  <c r="KL404" i="1"/>
  <c r="KJ404" i="1"/>
  <c r="KL41" i="1"/>
  <c r="KJ41" i="1"/>
  <c r="KK41" i="1"/>
  <c r="KK705" i="1"/>
  <c r="KL705" i="1"/>
  <c r="KJ705" i="1"/>
  <c r="KJ507" i="1"/>
  <c r="KK507" i="1"/>
  <c r="KL507" i="1"/>
  <c r="KI549" i="1"/>
  <c r="KJ549" i="1"/>
  <c r="KK549" i="1"/>
  <c r="KL549" i="1"/>
  <c r="KL276" i="1"/>
  <c r="KJ276" i="1"/>
  <c r="KK276" i="1"/>
  <c r="KK614" i="1"/>
  <c r="KL614" i="1"/>
  <c r="KJ614" i="1"/>
  <c r="KG11" i="1"/>
  <c r="KK11" i="1"/>
  <c r="KL11" i="1"/>
  <c r="KJ11" i="1"/>
  <c r="KG640" i="1"/>
  <c r="KK640" i="1"/>
  <c r="KL640" i="1"/>
  <c r="KJ640" i="1"/>
  <c r="KJ471" i="1"/>
  <c r="KK471" i="1"/>
  <c r="KL471" i="1"/>
  <c r="KI346" i="1"/>
  <c r="KJ346" i="1"/>
  <c r="KK346" i="1"/>
  <c r="KL346" i="1"/>
  <c r="KI13" i="1"/>
  <c r="KL13" i="1"/>
  <c r="KJ13" i="1"/>
  <c r="KK13" i="1"/>
  <c r="KL431" i="1"/>
  <c r="KJ431" i="1"/>
  <c r="KK431" i="1"/>
  <c r="KJ314" i="1"/>
  <c r="KK314" i="1"/>
  <c r="KL314" i="1"/>
  <c r="KJ551" i="1"/>
  <c r="KK551" i="1"/>
  <c r="KL551" i="1"/>
  <c r="KJ3" i="1"/>
  <c r="KK3" i="1"/>
  <c r="KL3" i="1"/>
  <c r="KL706" i="1"/>
  <c r="KJ706" i="1"/>
  <c r="KK706" i="1"/>
  <c r="KG529" i="1"/>
  <c r="KK529" i="1"/>
  <c r="KL529" i="1"/>
  <c r="KJ529" i="1"/>
  <c r="KJ190" i="1"/>
  <c r="KK190" i="1"/>
  <c r="KL190" i="1"/>
  <c r="KI515" i="1"/>
  <c r="KK515" i="1"/>
  <c r="KL515" i="1"/>
  <c r="KJ515" i="1"/>
  <c r="KH228" i="1"/>
  <c r="KJ228" i="1"/>
  <c r="KK228" i="1"/>
  <c r="KL228" i="1"/>
  <c r="KG470" i="1"/>
  <c r="KJ470" i="1"/>
  <c r="KK470" i="1"/>
  <c r="KL470" i="1"/>
  <c r="KJ154" i="1"/>
  <c r="KK154" i="1"/>
  <c r="KL154" i="1"/>
  <c r="KH541" i="1"/>
  <c r="KK541" i="1"/>
  <c r="KL541" i="1"/>
  <c r="KJ541" i="1"/>
  <c r="KL143" i="1"/>
  <c r="KJ143" i="1"/>
  <c r="KK143" i="1"/>
  <c r="KH196" i="1"/>
  <c r="KJ196" i="1"/>
  <c r="KK196" i="1"/>
  <c r="KL196" i="1"/>
  <c r="KI353" i="1"/>
  <c r="KK353" i="1"/>
  <c r="KL353" i="1"/>
  <c r="KJ353" i="1"/>
  <c r="KJ679" i="1"/>
  <c r="KK679" i="1"/>
  <c r="KL679" i="1"/>
  <c r="KJ530" i="1"/>
  <c r="KK530" i="1"/>
  <c r="KL530" i="1"/>
  <c r="KL51" i="1"/>
  <c r="KJ51" i="1"/>
  <c r="KK51" i="1"/>
  <c r="KJ55" i="1"/>
  <c r="KK55" i="1"/>
  <c r="KL55" i="1"/>
  <c r="KG7" i="1"/>
  <c r="KJ7" i="1"/>
  <c r="KK7" i="1"/>
  <c r="KL7" i="1"/>
  <c r="KI712" i="1"/>
  <c r="KK712" i="1"/>
  <c r="KL712" i="1"/>
  <c r="KJ712" i="1"/>
  <c r="KJ357" i="1"/>
  <c r="KK357" i="1"/>
  <c r="KL357" i="1"/>
  <c r="KJ662" i="1"/>
  <c r="KK662" i="1"/>
  <c r="KL662" i="1"/>
  <c r="KJ675" i="1"/>
  <c r="KK675" i="1"/>
  <c r="KL675" i="1"/>
  <c r="KH162" i="1"/>
  <c r="KK162" i="1"/>
  <c r="KL162" i="1"/>
  <c r="KJ162" i="1"/>
  <c r="KL58" i="1"/>
  <c r="KJ58" i="1"/>
  <c r="KK58" i="1"/>
  <c r="KL474" i="1"/>
  <c r="KJ474" i="1"/>
  <c r="KK474" i="1"/>
  <c r="KL627" i="1"/>
  <c r="KJ627" i="1"/>
  <c r="KK627" i="1"/>
  <c r="KF344" i="1"/>
  <c r="KL344" i="1"/>
  <c r="KJ344" i="1"/>
  <c r="KK344" i="1"/>
  <c r="KG612" i="1"/>
  <c r="KL612" i="1"/>
  <c r="KJ612" i="1"/>
  <c r="KK612" i="1"/>
  <c r="KG91" i="1"/>
  <c r="KJ91" i="1"/>
  <c r="KK91" i="1"/>
  <c r="KL91" i="1"/>
  <c r="KI592" i="1"/>
  <c r="KL592" i="1"/>
  <c r="KJ592" i="1"/>
  <c r="KK592" i="1"/>
  <c r="KI488" i="1"/>
  <c r="KJ488" i="1"/>
  <c r="KK488" i="1"/>
  <c r="KL488" i="1"/>
  <c r="KJ655" i="1"/>
  <c r="KK655" i="1"/>
  <c r="KL655" i="1"/>
  <c r="KL477" i="1"/>
  <c r="KJ477" i="1"/>
  <c r="KK477" i="1"/>
  <c r="KK26" i="1"/>
  <c r="KL26" i="1"/>
  <c r="KJ26" i="1"/>
  <c r="KK199" i="1"/>
  <c r="KL199" i="1"/>
  <c r="KJ199" i="1"/>
  <c r="KK49" i="1"/>
  <c r="KL49" i="1"/>
  <c r="KJ49" i="1"/>
  <c r="KF40" i="1"/>
  <c r="KJ40" i="1"/>
  <c r="KK40" i="1"/>
  <c r="KL40" i="1"/>
  <c r="KH326" i="1"/>
  <c r="KL326" i="1"/>
  <c r="KJ326" i="1"/>
  <c r="KK326" i="1"/>
  <c r="KK703" i="1"/>
  <c r="KL703" i="1"/>
  <c r="KJ703" i="1"/>
  <c r="KK543" i="1"/>
  <c r="KL543" i="1"/>
  <c r="KJ543" i="1"/>
  <c r="KK104" i="1"/>
  <c r="KL104" i="1"/>
  <c r="KJ104" i="1"/>
  <c r="KH677" i="1"/>
  <c r="KJ677" i="1"/>
  <c r="KK677" i="1"/>
  <c r="KL677" i="1"/>
  <c r="KL427" i="1"/>
  <c r="KJ427" i="1"/>
  <c r="KK427" i="1"/>
  <c r="KJ382" i="1"/>
  <c r="KK382" i="1"/>
  <c r="KL382" i="1"/>
  <c r="KL567" i="1"/>
  <c r="KJ567" i="1"/>
  <c r="KK567" i="1"/>
  <c r="KK194" i="1"/>
  <c r="KL194" i="1"/>
  <c r="KJ194" i="1"/>
  <c r="KJ211" i="1"/>
  <c r="KK211" i="1"/>
  <c r="KL211" i="1"/>
  <c r="KK183" i="1"/>
  <c r="KL183" i="1"/>
  <c r="KJ183" i="1"/>
  <c r="KL628" i="1"/>
  <c r="KJ628" i="1"/>
  <c r="KK628" i="1"/>
  <c r="KJ202" i="1"/>
  <c r="KK202" i="1"/>
  <c r="KL202" i="1"/>
  <c r="KK337" i="1"/>
  <c r="KL337" i="1"/>
  <c r="KJ337" i="1"/>
  <c r="KL426" i="1"/>
  <c r="KJ426" i="1"/>
  <c r="KK426" i="1"/>
  <c r="KJ695" i="1"/>
  <c r="KK695" i="1"/>
  <c r="KL695" i="1"/>
  <c r="KK643" i="1"/>
  <c r="KL643" i="1"/>
  <c r="KJ643" i="1"/>
  <c r="KL149" i="1"/>
  <c r="KJ149" i="1"/>
  <c r="KK149" i="1"/>
  <c r="KJ333" i="1"/>
  <c r="KK333" i="1"/>
  <c r="KL333" i="1"/>
  <c r="KK611" i="1"/>
  <c r="KL611" i="1"/>
  <c r="KJ611" i="1"/>
  <c r="KJ263" i="1"/>
  <c r="KK263" i="1"/>
  <c r="KL263" i="1"/>
  <c r="KK297" i="1"/>
  <c r="KL297" i="1"/>
  <c r="KJ297" i="1"/>
  <c r="KK409" i="1"/>
  <c r="KL409" i="1"/>
  <c r="KJ409" i="1"/>
  <c r="KJ232" i="1"/>
  <c r="KK232" i="1"/>
  <c r="KL232" i="1"/>
  <c r="KI505" i="1"/>
  <c r="KL505" i="1"/>
  <c r="KJ505" i="1"/>
  <c r="KK505" i="1"/>
  <c r="KJ581" i="1"/>
  <c r="KK581" i="1"/>
  <c r="KL581" i="1"/>
  <c r="KL247" i="1"/>
  <c r="KJ247" i="1"/>
  <c r="KK247" i="1"/>
  <c r="KJ416" i="1"/>
  <c r="KK416" i="1"/>
  <c r="KL416" i="1"/>
  <c r="KJ698" i="1"/>
  <c r="KK698" i="1"/>
  <c r="KL698" i="1"/>
  <c r="KG660" i="1"/>
  <c r="KJ660" i="1"/>
  <c r="KK660" i="1"/>
  <c r="KL660" i="1"/>
  <c r="KH271" i="1"/>
  <c r="KJ271" i="1"/>
  <c r="KK271" i="1"/>
  <c r="KL271" i="1"/>
  <c r="KK105" i="1"/>
  <c r="KL105" i="1"/>
  <c r="KJ105" i="1"/>
  <c r="KJ524" i="1"/>
  <c r="KK524" i="1"/>
  <c r="KL524" i="1"/>
  <c r="KJ528" i="1"/>
  <c r="KK528" i="1"/>
  <c r="KL528" i="1"/>
  <c r="KK153" i="1"/>
  <c r="KL153" i="1"/>
  <c r="KJ153" i="1"/>
  <c r="KF568" i="1"/>
  <c r="KK568" i="1"/>
  <c r="KL568" i="1"/>
  <c r="KJ568" i="1"/>
  <c r="KJ707" i="1"/>
  <c r="KK707" i="1"/>
  <c r="KL707" i="1"/>
  <c r="KL559" i="1"/>
  <c r="KJ559" i="1"/>
  <c r="KK559" i="1"/>
  <c r="KL493" i="1"/>
  <c r="KJ493" i="1"/>
  <c r="KK493" i="1"/>
  <c r="KJ683" i="1"/>
  <c r="KK683" i="1"/>
  <c r="KL683" i="1"/>
  <c r="KJ554" i="1"/>
  <c r="KK554" i="1"/>
  <c r="KL554" i="1"/>
  <c r="KL83" i="1"/>
  <c r="KJ83" i="1"/>
  <c r="KK83" i="1"/>
  <c r="KL81" i="1"/>
  <c r="KJ81" i="1"/>
  <c r="KK81" i="1"/>
  <c r="KJ583" i="1"/>
  <c r="KK583" i="1"/>
  <c r="KL583" i="1"/>
  <c r="KK145" i="1"/>
  <c r="KL145" i="1"/>
  <c r="KJ145" i="1"/>
  <c r="KL565" i="1"/>
  <c r="KJ565" i="1"/>
  <c r="KK565" i="1"/>
  <c r="KG286" i="1"/>
  <c r="KK286" i="1"/>
  <c r="KL286" i="1"/>
  <c r="KJ286" i="1"/>
  <c r="KJ310" i="1"/>
  <c r="KK310" i="1"/>
  <c r="KL310" i="1"/>
  <c r="KJ704" i="1"/>
  <c r="KK704" i="1"/>
  <c r="KL704" i="1"/>
  <c r="KH659" i="1"/>
  <c r="KK659" i="1"/>
  <c r="KL659" i="1"/>
  <c r="KJ659" i="1"/>
  <c r="KI345" i="1"/>
  <c r="KJ345" i="1"/>
  <c r="KK345" i="1"/>
  <c r="KL345" i="1"/>
  <c r="KI142" i="1"/>
  <c r="KK142" i="1"/>
  <c r="KL142" i="1"/>
  <c r="KJ142" i="1"/>
  <c r="KJ690" i="1"/>
  <c r="KK690" i="1"/>
  <c r="KL690" i="1"/>
  <c r="KJ527" i="1"/>
  <c r="KK527" i="1"/>
  <c r="KL527" i="1"/>
  <c r="KL693" i="1"/>
  <c r="KJ693" i="1"/>
  <c r="KK693" i="1"/>
  <c r="KJ412" i="1"/>
  <c r="KK412" i="1"/>
  <c r="KL412" i="1"/>
  <c r="KL651" i="1"/>
  <c r="KJ651" i="1"/>
  <c r="KK651" i="1"/>
  <c r="KJ577" i="1"/>
  <c r="KK577" i="1"/>
  <c r="KL577" i="1"/>
  <c r="KL478" i="1"/>
  <c r="KJ478" i="1"/>
  <c r="KK478" i="1"/>
  <c r="KG319" i="1"/>
  <c r="KJ319" i="1"/>
  <c r="KK319" i="1"/>
  <c r="KL319" i="1"/>
  <c r="KL569" i="1"/>
  <c r="KJ569" i="1"/>
  <c r="KK569" i="1"/>
  <c r="KG557" i="1"/>
  <c r="KJ557" i="1"/>
  <c r="KK557" i="1"/>
  <c r="KL557" i="1"/>
  <c r="KJ699" i="1"/>
  <c r="KK699" i="1"/>
  <c r="KL699" i="1"/>
  <c r="KJ491" i="1"/>
  <c r="KK491" i="1"/>
  <c r="KL491" i="1"/>
  <c r="KK291" i="1"/>
  <c r="KL291" i="1"/>
  <c r="KJ291" i="1"/>
  <c r="KJ654" i="1"/>
  <c r="KK654" i="1"/>
  <c r="KL654" i="1"/>
  <c r="KH124" i="1"/>
  <c r="KJ124" i="1"/>
  <c r="KK124" i="1"/>
  <c r="KL124" i="1"/>
  <c r="KG272" i="1"/>
  <c r="KK272" i="1"/>
  <c r="KL272" i="1"/>
  <c r="KJ272" i="1"/>
  <c r="KH295" i="1"/>
  <c r="KL295" i="1"/>
  <c r="KJ295" i="1"/>
  <c r="KK295" i="1"/>
  <c r="KF560" i="1"/>
  <c r="KL560" i="1"/>
  <c r="KJ560" i="1"/>
  <c r="KK560" i="1"/>
  <c r="KH713" i="1"/>
  <c r="KJ713" i="1"/>
  <c r="KK713" i="1"/>
  <c r="KL713" i="1"/>
  <c r="KG562" i="1"/>
  <c r="KJ562" i="1"/>
  <c r="KK562" i="1"/>
  <c r="KL562" i="1"/>
  <c r="KK205" i="1"/>
  <c r="KL205" i="1"/>
  <c r="KJ205" i="1"/>
  <c r="KH327" i="1"/>
  <c r="KK327" i="1"/>
  <c r="KL327" i="1"/>
  <c r="KJ327" i="1"/>
  <c r="KK538" i="1"/>
  <c r="KL538" i="1"/>
  <c r="KJ538" i="1"/>
  <c r="KK14" i="1"/>
  <c r="KL14" i="1"/>
  <c r="KJ14" i="1"/>
  <c r="KJ422" i="1"/>
  <c r="KK422" i="1"/>
  <c r="KL422" i="1"/>
  <c r="KK335" i="1"/>
  <c r="KL335" i="1"/>
  <c r="KJ335" i="1"/>
  <c r="KH482" i="1"/>
  <c r="KJ482" i="1"/>
  <c r="KK482" i="1"/>
  <c r="KL482" i="1"/>
  <c r="KJ476" i="1"/>
  <c r="KK476" i="1"/>
  <c r="KL476" i="1"/>
  <c r="KK24" i="1"/>
  <c r="KL24" i="1"/>
  <c r="KJ24" i="1"/>
  <c r="KK185" i="1"/>
  <c r="KL185" i="1"/>
  <c r="KJ185" i="1"/>
  <c r="KI116" i="1"/>
  <c r="KK116" i="1"/>
  <c r="KL116" i="1"/>
  <c r="KJ116" i="1"/>
  <c r="KL509" i="1"/>
  <c r="KJ509" i="1"/>
  <c r="KK509" i="1"/>
  <c r="KG517" i="1"/>
  <c r="KL517" i="1"/>
  <c r="KJ517" i="1"/>
  <c r="KK517" i="1"/>
  <c r="KK381" i="1"/>
  <c r="KL381" i="1"/>
  <c r="KJ381" i="1"/>
  <c r="KG208" i="1"/>
  <c r="KJ208" i="1"/>
  <c r="KK208" i="1"/>
  <c r="KL208" i="1"/>
  <c r="KK531" i="1"/>
  <c r="KL531" i="1"/>
  <c r="KJ531" i="1"/>
  <c r="KH340" i="1"/>
  <c r="KL340" i="1"/>
  <c r="KJ340" i="1"/>
  <c r="KK340" i="1"/>
  <c r="KJ177" i="1"/>
  <c r="KK177" i="1"/>
  <c r="KL177" i="1"/>
  <c r="KH418" i="1"/>
  <c r="KK418" i="1"/>
  <c r="KL418" i="1"/>
  <c r="KJ418" i="1"/>
  <c r="KH390" i="1"/>
  <c r="KJ390" i="1"/>
  <c r="KK390" i="1"/>
  <c r="KL390" i="1"/>
  <c r="KL220" i="1"/>
  <c r="KJ220" i="1"/>
  <c r="KK220" i="1"/>
  <c r="KJ128" i="1"/>
  <c r="KK128" i="1"/>
  <c r="KL128" i="1"/>
  <c r="KL498" i="1"/>
  <c r="KJ498" i="1"/>
  <c r="KK498" i="1"/>
  <c r="KJ394" i="1"/>
  <c r="KK394" i="1"/>
  <c r="KL394" i="1"/>
  <c r="KL188" i="1"/>
  <c r="KJ188" i="1"/>
  <c r="KK188" i="1"/>
  <c r="KJ52" i="1"/>
  <c r="KK52" i="1"/>
  <c r="KL52" i="1"/>
  <c r="KJ218" i="1"/>
  <c r="KK218" i="1"/>
  <c r="KL218" i="1"/>
  <c r="KK510" i="1"/>
  <c r="KL510" i="1"/>
  <c r="KJ510" i="1"/>
  <c r="KJ570" i="1"/>
  <c r="KK570" i="1"/>
  <c r="KL570" i="1"/>
  <c r="KJ361" i="1"/>
  <c r="KK361" i="1"/>
  <c r="KL361" i="1"/>
  <c r="KK171" i="1"/>
  <c r="KL171" i="1"/>
  <c r="KJ171" i="1"/>
  <c r="KL234" i="1"/>
  <c r="KJ234" i="1"/>
  <c r="KK234" i="1"/>
  <c r="KJ574" i="1"/>
  <c r="KK574" i="1"/>
  <c r="KL574" i="1"/>
  <c r="KK277" i="1"/>
  <c r="KL277" i="1"/>
  <c r="KJ277" i="1"/>
  <c r="KJ274" i="1"/>
  <c r="KK274" i="1"/>
  <c r="KL274" i="1"/>
  <c r="KJ532" i="1"/>
  <c r="KK532" i="1"/>
  <c r="KL532" i="1"/>
  <c r="KJ68" i="1"/>
  <c r="KK68" i="1"/>
  <c r="KL68" i="1"/>
  <c r="KJ74" i="1"/>
  <c r="KK74" i="1"/>
  <c r="KL74" i="1"/>
  <c r="KL338" i="1"/>
  <c r="KJ338" i="1"/>
  <c r="KK338" i="1"/>
  <c r="KJ644" i="1"/>
  <c r="KK644" i="1"/>
  <c r="KL644" i="1"/>
  <c r="KK715" i="1"/>
  <c r="KL715" i="1"/>
  <c r="KJ715" i="1"/>
  <c r="KJ266" i="1"/>
  <c r="KK266" i="1"/>
  <c r="KL266" i="1"/>
  <c r="KK343" i="1"/>
  <c r="KL343" i="1"/>
  <c r="KJ343" i="1"/>
  <c r="KJ468" i="1"/>
  <c r="KK468" i="1"/>
  <c r="KL468" i="1"/>
  <c r="KK579" i="1"/>
  <c r="KL579" i="1"/>
  <c r="KJ579" i="1"/>
  <c r="KJ334" i="1"/>
  <c r="KK334" i="1"/>
  <c r="KL334" i="1"/>
  <c r="KF663" i="1"/>
  <c r="KK663" i="1"/>
  <c r="KJ244" i="1"/>
  <c r="KI663" i="1"/>
  <c r="KL663" i="1"/>
  <c r="KH244" i="1"/>
  <c r="KI244" i="1"/>
  <c r="KG244" i="1"/>
  <c r="KE663" i="1"/>
  <c r="KE244" i="1"/>
  <c r="KL244" i="1"/>
  <c r="KI48" i="1"/>
  <c r="KH622" i="1"/>
  <c r="KL622" i="1"/>
  <c r="KI694" i="1"/>
  <c r="KG694" i="1"/>
  <c r="KG48" i="1"/>
  <c r="KK48" i="1"/>
  <c r="KH48" i="1"/>
  <c r="KI609" i="1"/>
  <c r="KE609" i="1"/>
  <c r="KL609" i="1"/>
  <c r="KH609" i="1"/>
  <c r="KK609" i="1"/>
  <c r="KG609" i="1"/>
  <c r="KF609" i="1"/>
  <c r="KJ609" i="1"/>
  <c r="KI428" i="1"/>
  <c r="KE428" i="1"/>
  <c r="KH428" i="1"/>
  <c r="KG428" i="1"/>
  <c r="KF428" i="1"/>
  <c r="KJ588" i="1"/>
  <c r="KF588" i="1"/>
  <c r="KI588" i="1"/>
  <c r="KE588" i="1"/>
  <c r="KL588" i="1"/>
  <c r="KH588" i="1"/>
  <c r="KK588" i="1"/>
  <c r="KG588" i="1"/>
  <c r="KJ576" i="1"/>
  <c r="KF576" i="1"/>
  <c r="KI576" i="1"/>
  <c r="KE576" i="1"/>
  <c r="KL576" i="1"/>
  <c r="KH576" i="1"/>
  <c r="KK576" i="1"/>
  <c r="KG576" i="1"/>
  <c r="KK352" i="1"/>
  <c r="KG352" i="1"/>
  <c r="KI352" i="1"/>
  <c r="KE352" i="1"/>
  <c r="KL352" i="1"/>
  <c r="KJ352" i="1"/>
  <c r="KH352" i="1"/>
  <c r="KF352" i="1"/>
  <c r="KJ456" i="1"/>
  <c r="KF456" i="1"/>
  <c r="KH456" i="1"/>
  <c r="KL456" i="1"/>
  <c r="KG456" i="1"/>
  <c r="KK456" i="1"/>
  <c r="KE456" i="1"/>
  <c r="KI456" i="1"/>
  <c r="KK225" i="1"/>
  <c r="KG225" i="1"/>
  <c r="KJ225" i="1"/>
  <c r="KF225" i="1"/>
  <c r="KI225" i="1"/>
  <c r="KE225" i="1"/>
  <c r="KL225" i="1"/>
  <c r="KH225" i="1"/>
  <c r="KK36" i="1"/>
  <c r="KG36" i="1"/>
  <c r="KJ36" i="1"/>
  <c r="KF36" i="1"/>
  <c r="KI36" i="1"/>
  <c r="KE36" i="1"/>
  <c r="KL36" i="1"/>
  <c r="KH36" i="1"/>
  <c r="KJ126" i="1"/>
  <c r="KF126" i="1"/>
  <c r="KI126" i="1"/>
  <c r="KE126" i="1"/>
  <c r="KL126" i="1"/>
  <c r="KH126" i="1"/>
  <c r="KK126" i="1"/>
  <c r="KG126" i="1"/>
  <c r="KK95" i="1"/>
  <c r="KG95" i="1"/>
  <c r="KJ95" i="1"/>
  <c r="KF95" i="1"/>
  <c r="KI95" i="1"/>
  <c r="KE95" i="1"/>
  <c r="KL95" i="1"/>
  <c r="KH95" i="1"/>
  <c r="KK38" i="1"/>
  <c r="KG38" i="1"/>
  <c r="KJ38" i="1"/>
  <c r="KE38" i="1"/>
  <c r="KI38" i="1"/>
  <c r="KH38" i="1"/>
  <c r="KF38" i="1"/>
  <c r="KL38" i="1"/>
  <c r="KJ42" i="1"/>
  <c r="KF42" i="1"/>
  <c r="KI42" i="1"/>
  <c r="KE42" i="1"/>
  <c r="KL42" i="1"/>
  <c r="KK42" i="1"/>
  <c r="KH42" i="1"/>
  <c r="KG42" i="1"/>
  <c r="KK542" i="1"/>
  <c r="KG542" i="1"/>
  <c r="KH542" i="1"/>
  <c r="KL542" i="1"/>
  <c r="KF542" i="1"/>
  <c r="KJ542" i="1"/>
  <c r="KE542" i="1"/>
  <c r="KI542" i="1"/>
  <c r="KJ501" i="1"/>
  <c r="KF501" i="1"/>
  <c r="KI501" i="1"/>
  <c r="KE501" i="1"/>
  <c r="KL501" i="1"/>
  <c r="KH501" i="1"/>
  <c r="KK501" i="1"/>
  <c r="KG501" i="1"/>
  <c r="KI209" i="1"/>
  <c r="KE209" i="1"/>
  <c r="KL209" i="1"/>
  <c r="KG209" i="1"/>
  <c r="KK209" i="1"/>
  <c r="KF209" i="1"/>
  <c r="KJ209" i="1"/>
  <c r="KH209" i="1"/>
  <c r="KJ438" i="1"/>
  <c r="KF438" i="1"/>
  <c r="KI438" i="1"/>
  <c r="KE438" i="1"/>
  <c r="KL438" i="1"/>
  <c r="KK438" i="1"/>
  <c r="KH438" i="1"/>
  <c r="KG438" i="1"/>
  <c r="KI125" i="1"/>
  <c r="KE125" i="1"/>
  <c r="KL125" i="1"/>
  <c r="KH125" i="1"/>
  <c r="KK125" i="1"/>
  <c r="KG125" i="1"/>
  <c r="KJ125" i="1"/>
  <c r="KF125" i="1"/>
  <c r="KI355" i="1"/>
  <c r="KE355" i="1"/>
  <c r="KL355" i="1"/>
  <c r="KG355" i="1"/>
  <c r="KK355" i="1"/>
  <c r="KF355" i="1"/>
  <c r="KJ355" i="1"/>
  <c r="KH355" i="1"/>
  <c r="KK446" i="1"/>
  <c r="KG446" i="1"/>
  <c r="KJ446" i="1"/>
  <c r="KF446" i="1"/>
  <c r="KI446" i="1"/>
  <c r="KE446" i="1"/>
  <c r="KL446" i="1"/>
  <c r="KH446" i="1"/>
  <c r="KK490" i="1"/>
  <c r="KG490" i="1"/>
  <c r="KL490" i="1"/>
  <c r="KF490" i="1"/>
  <c r="KJ490" i="1"/>
  <c r="KE490" i="1"/>
  <c r="KI490" i="1"/>
  <c r="KH490" i="1"/>
  <c r="KK406" i="1"/>
  <c r="KG406" i="1"/>
  <c r="KJ406" i="1"/>
  <c r="KF406" i="1"/>
  <c r="KI406" i="1"/>
  <c r="KE406" i="1"/>
  <c r="KL406" i="1"/>
  <c r="KH406" i="1"/>
  <c r="BW526" i="1"/>
  <c r="BW691" i="1"/>
  <c r="BW470" i="1"/>
  <c r="BW613" i="1"/>
  <c r="FR634" i="1"/>
  <c r="KE634" i="1" s="1"/>
  <c r="BW683" i="1"/>
  <c r="EZ683" i="1"/>
  <c r="BW343" i="1"/>
  <c r="BW568" i="1"/>
  <c r="EZ568" i="1"/>
  <c r="KI568" i="1"/>
  <c r="BW260" i="1"/>
  <c r="EZ662" i="1"/>
  <c r="FR378" i="1"/>
  <c r="FR556" i="1"/>
  <c r="KI556" i="1" s="1"/>
  <c r="FR687" i="1"/>
  <c r="KF687" i="1" s="1"/>
  <c r="BW23" i="1"/>
  <c r="BW208" i="1"/>
  <c r="BW394" i="1"/>
  <c r="EZ679" i="1"/>
  <c r="EZ517" i="1"/>
  <c r="BW50" i="1"/>
  <c r="EZ381" i="1"/>
  <c r="BW578" i="1"/>
  <c r="FR520" i="1"/>
  <c r="KG520" i="1" s="1"/>
  <c r="FR35" i="1"/>
  <c r="KI35" i="1" s="1"/>
  <c r="BW105" i="1"/>
  <c r="BW392" i="1"/>
  <c r="BW623" i="1"/>
  <c r="BW538" i="1"/>
  <c r="BW582" i="1"/>
  <c r="EZ712" i="1"/>
  <c r="FR593" i="1"/>
  <c r="FR8" i="1"/>
  <c r="FR67" i="1"/>
  <c r="KG67" i="1" s="1"/>
  <c r="FR309" i="1"/>
  <c r="BW341" i="1"/>
  <c r="BW529" i="1"/>
  <c r="BW45" i="1"/>
  <c r="EZ404" i="1"/>
  <c r="BW395" i="1"/>
  <c r="KG482" i="1"/>
  <c r="BW461" i="1"/>
  <c r="BW399" i="1"/>
  <c r="BW145" i="1"/>
  <c r="FR364" i="1"/>
  <c r="FR192" i="1"/>
  <c r="KE192" i="1" s="1"/>
  <c r="BW146" i="1"/>
  <c r="FR175" i="1"/>
  <c r="KG175" i="1" s="1"/>
  <c r="BW232" i="1"/>
  <c r="BW247" i="1"/>
  <c r="BW706" i="1"/>
  <c r="BW493" i="1"/>
  <c r="BW711" i="1"/>
  <c r="BW340" i="1"/>
  <c r="EZ343" i="1"/>
  <c r="EZ487" i="1"/>
  <c r="FR27" i="1"/>
  <c r="FR573" i="1"/>
  <c r="BW3" i="1"/>
  <c r="EZ327" i="1"/>
  <c r="BW638" i="1"/>
  <c r="BW604" i="1"/>
  <c r="BW511" i="1"/>
  <c r="BW72" i="1"/>
  <c r="BW440" i="1"/>
  <c r="EZ83" i="1"/>
  <c r="BW51" i="1"/>
  <c r="BW411" i="1"/>
  <c r="BW65" i="1"/>
  <c r="EZ583" i="1"/>
  <c r="FR94" i="1"/>
  <c r="KH94" i="1" s="1"/>
  <c r="FR19" i="1"/>
  <c r="FR377" i="1"/>
  <c r="KI377" i="1" s="1"/>
  <c r="BW678" i="1"/>
  <c r="FR222" i="1"/>
  <c r="KG222" i="1" s="1"/>
  <c r="FR195" i="1"/>
  <c r="BW278" i="1"/>
  <c r="BW409" i="1"/>
  <c r="BW310" i="1"/>
  <c r="BW659" i="1"/>
  <c r="BW535" i="1"/>
  <c r="BW471" i="1"/>
  <c r="EZ471" i="1"/>
  <c r="FR367" i="1"/>
  <c r="KI367" i="1" s="1"/>
  <c r="FR460" i="1"/>
  <c r="BW258" i="1"/>
  <c r="FR535" i="1"/>
  <c r="FR63" i="1"/>
  <c r="KE63" i="1" s="1"/>
  <c r="BW488" i="1"/>
  <c r="FR198" i="1"/>
  <c r="BW39" i="1"/>
  <c r="BW180" i="1"/>
  <c r="BW133" i="1"/>
  <c r="BW477" i="1"/>
  <c r="BW651" i="1"/>
  <c r="BW153" i="1"/>
  <c r="BW366" i="1"/>
  <c r="BW242" i="1"/>
  <c r="BW170" i="1"/>
  <c r="BW327" i="1"/>
  <c r="BW404" i="1"/>
  <c r="BW83" i="1"/>
  <c r="BW304" i="1"/>
  <c r="BW214" i="1"/>
  <c r="EZ50" i="1"/>
  <c r="BW312" i="1"/>
  <c r="BW675" i="1"/>
  <c r="EZ675" i="1"/>
  <c r="EZ162" i="1"/>
  <c r="EZ208" i="1"/>
  <c r="BW396" i="1"/>
  <c r="BW17" i="1"/>
  <c r="FR519" i="1"/>
  <c r="FR120" i="1"/>
  <c r="BW333" i="1"/>
  <c r="BW68" i="1"/>
  <c r="EZ579" i="1"/>
  <c r="BW219" i="1"/>
  <c r="BW353" i="1"/>
  <c r="EZ427" i="1"/>
  <c r="BW714" i="1"/>
  <c r="BW426" i="1"/>
  <c r="BW171" i="1"/>
  <c r="BW579" i="1"/>
  <c r="FR369" i="1"/>
  <c r="KG369" i="1" s="1"/>
  <c r="BW69" i="1"/>
  <c r="BW655" i="1"/>
  <c r="BW431" i="1"/>
  <c r="BW44" i="1"/>
  <c r="BW586" i="1"/>
  <c r="BW698" i="1"/>
  <c r="EZ507" i="1"/>
  <c r="BW14" i="1"/>
  <c r="EZ549" i="1"/>
  <c r="BW81" i="1"/>
  <c r="EZ81" i="1"/>
  <c r="BW162" i="1"/>
  <c r="EZ116" i="1"/>
  <c r="FR92" i="1"/>
  <c r="KE92" i="1" s="1"/>
  <c r="EZ531" i="1"/>
  <c r="BW377" i="1"/>
  <c r="BW222" i="1"/>
  <c r="BW443" i="1"/>
  <c r="BW372" i="1"/>
  <c r="EZ340" i="1"/>
  <c r="BW567" i="1"/>
  <c r="BW194" i="1"/>
  <c r="BW308" i="1"/>
  <c r="FR259" i="1"/>
  <c r="KG259" i="1" s="1"/>
  <c r="EZ286" i="1"/>
  <c r="BW80" i="1"/>
  <c r="BW252" i="1"/>
  <c r="BW342" i="1"/>
  <c r="EZ524" i="1"/>
  <c r="BW201" i="1"/>
  <c r="EZ317" i="1"/>
  <c r="BW224" i="1"/>
  <c r="KI7" i="1"/>
  <c r="BW294" i="1"/>
  <c r="EZ444" i="1"/>
  <c r="FR444" i="1"/>
  <c r="FR578" i="1"/>
  <c r="EZ578" i="1"/>
  <c r="BW286" i="1"/>
  <c r="KE286" i="1"/>
  <c r="EZ26" i="1"/>
  <c r="EZ228" i="1"/>
  <c r="EZ326" i="1"/>
  <c r="KH286" i="1"/>
  <c r="BW344" i="1"/>
  <c r="EZ344" i="1"/>
  <c r="KE344" i="1"/>
  <c r="BW200" i="1"/>
  <c r="BW612" i="1"/>
  <c r="BW680" i="1"/>
  <c r="EZ713" i="1"/>
  <c r="BW101" i="1"/>
  <c r="EZ51" i="1"/>
  <c r="EZ7" i="1"/>
  <c r="BW387" i="1"/>
  <c r="BW701" i="1"/>
  <c r="BW534" i="1"/>
  <c r="BW685" i="1"/>
  <c r="BW276" i="1"/>
  <c r="EZ276" i="1"/>
  <c r="EZ145" i="1"/>
  <c r="EZ509" i="1"/>
  <c r="EZ358" i="1"/>
  <c r="FR358" i="1"/>
  <c r="EZ221" i="1"/>
  <c r="FR221" i="1"/>
  <c r="KE221" i="1" s="1"/>
  <c r="BW264" i="1"/>
  <c r="BW13" i="1"/>
  <c r="BW398" i="1"/>
  <c r="BW704" i="1"/>
  <c r="EZ341" i="1"/>
  <c r="EZ412" i="1"/>
  <c r="EZ528" i="1"/>
  <c r="BW703" i="1"/>
  <c r="FR264" i="1"/>
  <c r="KG264" i="1" s="1"/>
  <c r="BW592" i="1"/>
  <c r="FR504" i="1"/>
  <c r="BW345" i="1"/>
  <c r="BW346" i="1"/>
  <c r="BW690" i="1"/>
  <c r="BW189" i="1"/>
  <c r="BW325" i="1"/>
  <c r="BW10" i="1"/>
  <c r="BW413" i="1"/>
  <c r="BW527" i="1"/>
  <c r="EZ527" i="1"/>
  <c r="BW693" i="1"/>
  <c r="BW290" i="1"/>
  <c r="BW581" i="1"/>
  <c r="KI344" i="1"/>
  <c r="BW419" i="1"/>
  <c r="EZ40" i="1"/>
  <c r="BW541" i="1"/>
  <c r="EZ541" i="1"/>
  <c r="EZ91" i="1"/>
  <c r="KH91" i="1"/>
  <c r="BW397" i="1"/>
  <c r="BW543" i="1"/>
  <c r="BW708" i="1"/>
  <c r="BW425" i="1"/>
  <c r="BW196" i="1"/>
  <c r="EZ196" i="1"/>
  <c r="BW700" i="1"/>
  <c r="BW484" i="1"/>
  <c r="BW496" i="1"/>
  <c r="KG353" i="1"/>
  <c r="BW684" i="1"/>
  <c r="BW315" i="1"/>
  <c r="BW669" i="1"/>
  <c r="BW597" i="1"/>
  <c r="EZ41" i="1"/>
  <c r="BW184" i="1"/>
  <c r="BW705" i="1"/>
  <c r="EZ705" i="1"/>
  <c r="EZ538" i="1"/>
  <c r="BW530" i="1"/>
  <c r="EZ530" i="1"/>
  <c r="BW138" i="1"/>
  <c r="FR673" i="1"/>
  <c r="BW513" i="1"/>
  <c r="BW544" i="1"/>
  <c r="BW545" i="1"/>
  <c r="EZ357" i="1"/>
  <c r="BW393" i="1"/>
  <c r="BW16" i="1"/>
  <c r="BW31" i="1"/>
  <c r="BW465" i="1"/>
  <c r="BW401" i="1"/>
  <c r="BW599" i="1"/>
  <c r="BW662" i="1"/>
  <c r="FR73" i="1"/>
  <c r="EZ73" i="1"/>
  <c r="FR158" i="1"/>
  <c r="EZ30" i="1"/>
  <c r="FR30" i="1"/>
  <c r="EZ182" i="1"/>
  <c r="FR182" i="1"/>
  <c r="FR650" i="1"/>
  <c r="KE650" i="1" s="1"/>
  <c r="FR111" i="1"/>
  <c r="EZ111" i="1"/>
  <c r="KI228" i="1"/>
  <c r="BW463" i="1"/>
  <c r="BW632" i="1"/>
  <c r="BW507" i="1"/>
  <c r="BW422" i="1"/>
  <c r="BW135" i="1"/>
  <c r="BW712" i="1"/>
  <c r="BW331" i="1"/>
  <c r="BW18" i="1"/>
  <c r="BW512" i="1"/>
  <c r="FR599" i="1"/>
  <c r="EZ599" i="1"/>
  <c r="BW418" i="1"/>
  <c r="EZ202" i="1"/>
  <c r="EZ58" i="1"/>
  <c r="EZ128" i="1"/>
  <c r="EZ570" i="1"/>
  <c r="EZ171" i="1"/>
  <c r="EZ574" i="1"/>
  <c r="EZ74" i="1"/>
  <c r="EZ297" i="1"/>
  <c r="EZ21" i="1"/>
  <c r="BW118" i="1"/>
  <c r="BW151" i="1"/>
  <c r="BW517" i="1"/>
  <c r="BW381" i="1"/>
  <c r="FR127" i="1"/>
  <c r="KE127" i="1" s="1"/>
  <c r="FR43" i="1"/>
  <c r="KI43" i="1" s="1"/>
  <c r="FR423" i="1"/>
  <c r="FR479" i="1"/>
  <c r="KF479" i="1" s="1"/>
  <c r="BW444" i="1"/>
  <c r="BW111" i="1"/>
  <c r="BW518" i="1"/>
  <c r="EZ567" i="1"/>
  <c r="BW300" i="1"/>
  <c r="BW211" i="1"/>
  <c r="EZ183" i="1"/>
  <c r="BW695" i="1"/>
  <c r="EZ643" i="1"/>
  <c r="EZ333" i="1"/>
  <c r="EZ361" i="1"/>
  <c r="BW234" i="1"/>
  <c r="EZ277" i="1"/>
  <c r="EZ274" i="1"/>
  <c r="EZ68" i="1"/>
  <c r="BW74" i="1"/>
  <c r="FR181" i="1"/>
  <c r="KF181" i="1" s="1"/>
  <c r="FR682" i="1"/>
  <c r="KE682" i="1" s="1"/>
  <c r="FR605" i="1"/>
  <c r="KI605" i="1" s="1"/>
  <c r="EZ474" i="1"/>
  <c r="EZ409" i="1"/>
  <c r="EZ627" i="1"/>
  <c r="EZ232" i="1"/>
  <c r="BW73" i="1"/>
  <c r="BW509" i="1"/>
  <c r="KI517" i="1"/>
  <c r="KI208" i="1"/>
  <c r="BW531" i="1"/>
  <c r="BW650" i="1"/>
  <c r="BW452" i="1"/>
  <c r="BW163" i="1"/>
  <c r="BW600" i="1"/>
  <c r="EZ628" i="1"/>
  <c r="BW202" i="1"/>
  <c r="EZ149" i="1"/>
  <c r="BW58" i="1"/>
  <c r="BW188" i="1"/>
  <c r="EZ52" i="1"/>
  <c r="BW510" i="1"/>
  <c r="BW277" i="1"/>
  <c r="BW644" i="1"/>
  <c r="FR75" i="1"/>
  <c r="KF75" i="1" s="1"/>
  <c r="BW223" i="1"/>
  <c r="FR533" i="1"/>
  <c r="KI533" i="1" s="1"/>
  <c r="BW5" i="1"/>
  <c r="BW297" i="1"/>
  <c r="FR298" i="1"/>
  <c r="BW681" i="1"/>
  <c r="BW35" i="1"/>
  <c r="BW405" i="1"/>
  <c r="BW474" i="1"/>
  <c r="FR380" i="1"/>
  <c r="BW627" i="1"/>
  <c r="KH153" i="1"/>
  <c r="KG153" i="1"/>
  <c r="KG488" i="1"/>
  <c r="BW654" i="1"/>
  <c r="EZ598" i="1"/>
  <c r="BW253" i="1"/>
  <c r="BW560" i="1"/>
  <c r="FS317" i="1"/>
  <c r="BW713" i="1"/>
  <c r="FR339" i="1"/>
  <c r="EZ339" i="1"/>
  <c r="FR619" i="1"/>
  <c r="EZ619" i="1"/>
  <c r="KG592" i="1"/>
  <c r="FS314" i="1"/>
  <c r="FS551" i="1"/>
  <c r="EZ488" i="1"/>
  <c r="KG79" i="1"/>
  <c r="BW505" i="1"/>
  <c r="EZ505" i="1"/>
  <c r="EZ655" i="1"/>
  <c r="FR618" i="1"/>
  <c r="BW447" i="1"/>
  <c r="BW606" i="1"/>
  <c r="BW561" i="1"/>
  <c r="BW82" i="1"/>
  <c r="BW653" i="1"/>
  <c r="BW131" i="1"/>
  <c r="BW132" i="1"/>
  <c r="BW166" i="1"/>
  <c r="BW243" i="1"/>
  <c r="BW22" i="1"/>
  <c r="BW60" i="1"/>
  <c r="BW516" i="1"/>
  <c r="BW668" i="1"/>
  <c r="BW26" i="1"/>
  <c r="EZ581" i="1"/>
  <c r="EZ199" i="1"/>
  <c r="BW524" i="1"/>
  <c r="FS524" i="1"/>
  <c r="BW314" i="1"/>
  <c r="EZ314" i="1"/>
  <c r="BW551" i="1"/>
  <c r="EZ551" i="1"/>
  <c r="FS528" i="1"/>
  <c r="FS568" i="1"/>
  <c r="BW478" i="1"/>
  <c r="EZ557" i="1"/>
  <c r="FS40" i="1"/>
  <c r="FS326" i="1"/>
  <c r="FS541" i="1"/>
  <c r="FS124" i="1"/>
  <c r="BW317" i="1"/>
  <c r="KG345" i="1"/>
  <c r="FS557" i="1"/>
  <c r="BW367" i="1"/>
  <c r="EZ345" i="1"/>
  <c r="BW640" i="1"/>
  <c r="KG13" i="1"/>
  <c r="BW664" i="1"/>
  <c r="EZ105" i="1"/>
  <c r="BW318" i="1"/>
  <c r="BW430" i="1"/>
  <c r="BW351" i="1"/>
  <c r="BW412" i="1"/>
  <c r="BW199" i="1"/>
  <c r="FS651" i="1"/>
  <c r="BW319" i="1"/>
  <c r="FS515" i="1"/>
  <c r="BW569" i="1"/>
  <c r="KH557" i="1"/>
  <c r="BW432" i="1"/>
  <c r="BW699" i="1"/>
  <c r="BW416" i="1"/>
  <c r="BW124" i="1"/>
  <c r="EZ124" i="1"/>
  <c r="BW272" i="1"/>
  <c r="FS295" i="1"/>
  <c r="FS104" i="1"/>
  <c r="FS329" i="1"/>
  <c r="FS581" i="1"/>
  <c r="FS199" i="1"/>
  <c r="BW11" i="1"/>
  <c r="EZ11" i="1"/>
  <c r="EZ640" i="1"/>
  <c r="KF640" i="1"/>
  <c r="EZ592" i="1"/>
  <c r="BW614" i="1"/>
  <c r="EZ614" i="1"/>
  <c r="BW660" i="1"/>
  <c r="EZ660" i="1"/>
  <c r="KE660" i="1"/>
  <c r="EZ659" i="1"/>
  <c r="KF659" i="1"/>
  <c r="BW142" i="1"/>
  <c r="EZ142" i="1"/>
  <c r="EZ79" i="1"/>
  <c r="EZ271" i="1"/>
  <c r="BW403" i="1"/>
  <c r="BW76" i="1"/>
  <c r="EZ76" i="1"/>
  <c r="BW618" i="1"/>
  <c r="BW656" i="1"/>
  <c r="BW152" i="1"/>
  <c r="BW674" i="1"/>
  <c r="KH660" i="1"/>
  <c r="FR130" i="1"/>
  <c r="KG130" i="1" s="1"/>
  <c r="EZ346" i="1"/>
  <c r="EZ13" i="1"/>
  <c r="EZ690" i="1"/>
  <c r="FR53" i="1"/>
  <c r="BW603" i="1"/>
  <c r="FR180" i="1"/>
  <c r="BW389" i="1"/>
  <c r="FR325" i="1"/>
  <c r="BW485" i="1"/>
  <c r="BW70" i="1"/>
  <c r="BW672" i="1"/>
  <c r="FS527" i="1"/>
  <c r="BW204" i="1"/>
  <c r="FS26" i="1"/>
  <c r="EZ651" i="1"/>
  <c r="BW528" i="1"/>
  <c r="FS344" i="1"/>
  <c r="KE568" i="1"/>
  <c r="EZ370" i="1"/>
  <c r="BW190" i="1"/>
  <c r="BW515" i="1"/>
  <c r="EZ515" i="1"/>
  <c r="FS228" i="1"/>
  <c r="BW49" i="1"/>
  <c r="BW707" i="1"/>
  <c r="KG326" i="1"/>
  <c r="BW154" i="1"/>
  <c r="KG541" i="1"/>
  <c r="BW616" i="1"/>
  <c r="FS91" i="1"/>
  <c r="BW291" i="1"/>
  <c r="FS598" i="1"/>
  <c r="BW143" i="1"/>
  <c r="BW210" i="1"/>
  <c r="BW295" i="1"/>
  <c r="EZ295" i="1"/>
  <c r="BW296" i="1"/>
  <c r="BW104" i="1"/>
  <c r="EZ104" i="1"/>
  <c r="BW106" i="1"/>
  <c r="BW329" i="1"/>
  <c r="EZ329" i="1"/>
  <c r="FS713" i="1"/>
  <c r="FR362" i="1"/>
  <c r="EZ362" i="1"/>
  <c r="EZ411" i="1"/>
  <c r="FR411" i="1"/>
  <c r="BW205" i="1"/>
  <c r="BW602" i="1"/>
  <c r="BW347" i="1"/>
  <c r="BW339" i="1"/>
  <c r="BW619" i="1"/>
  <c r="EZ14" i="1"/>
  <c r="BW55" i="1"/>
  <c r="BW335" i="1"/>
  <c r="BW360" i="1"/>
  <c r="EZ360" i="1"/>
  <c r="FR360" i="1"/>
  <c r="BW710" i="1"/>
  <c r="BW476" i="1"/>
  <c r="EZ476" i="1"/>
  <c r="EZ544" i="1"/>
  <c r="FR544" i="1"/>
  <c r="BW457" i="1"/>
  <c r="BW24" i="1"/>
  <c r="EZ24" i="1"/>
  <c r="BW137" i="1"/>
  <c r="FR499" i="1"/>
  <c r="KF499" i="1" s="1"/>
  <c r="EZ499" i="1"/>
  <c r="BW273" i="1"/>
  <c r="BW275" i="1"/>
  <c r="FS562" i="1"/>
  <c r="FS677" i="1"/>
  <c r="BW559" i="1"/>
  <c r="BW365" i="1"/>
  <c r="BW589" i="1"/>
  <c r="BW384" i="1"/>
  <c r="BW373" i="1"/>
  <c r="BW414" i="1"/>
  <c r="BW666" i="1"/>
  <c r="BW610" i="1"/>
  <c r="BW191" i="1"/>
  <c r="BW697" i="1"/>
  <c r="BW155" i="1"/>
  <c r="BW641" i="1"/>
  <c r="BW289" i="1"/>
  <c r="BW322" i="1"/>
  <c r="BW139" i="1"/>
  <c r="BW159" i="1"/>
  <c r="BW427" i="1"/>
  <c r="EZ545" i="1"/>
  <c r="FR545" i="1"/>
  <c r="BW508" i="1"/>
  <c r="BW160" i="1"/>
  <c r="BW514" i="1"/>
  <c r="BW362" i="1"/>
  <c r="BW330" i="1"/>
  <c r="BW562" i="1"/>
  <c r="EZ562" i="1"/>
  <c r="BW677" i="1"/>
  <c r="EZ677" i="1"/>
  <c r="FS327" i="1"/>
  <c r="FS196" i="1"/>
  <c r="BW525" i="1"/>
  <c r="KF353" i="1"/>
  <c r="BW558" i="1"/>
  <c r="BW187" i="1"/>
  <c r="BW41" i="1"/>
  <c r="BW554" i="1"/>
  <c r="EZ554" i="1"/>
  <c r="BW679" i="1"/>
  <c r="EZ422" i="1"/>
  <c r="BW7" i="1"/>
  <c r="FR144" i="1"/>
  <c r="KF144" i="1" s="1"/>
  <c r="BW368" i="1"/>
  <c r="BW549" i="1"/>
  <c r="FR109" i="1"/>
  <c r="EZ109" i="1"/>
  <c r="BW357" i="1"/>
  <c r="BW20" i="1"/>
  <c r="BW607" i="1"/>
  <c r="BW383" i="1"/>
  <c r="BW47" i="1"/>
  <c r="BW583" i="1"/>
  <c r="BW113" i="1"/>
  <c r="BW161" i="1"/>
  <c r="BW563" i="1"/>
  <c r="KG162" i="1"/>
  <c r="BW116" i="1"/>
  <c r="BW661" i="1"/>
  <c r="BW141" i="1"/>
  <c r="BW642" i="1"/>
  <c r="BW288" i="1"/>
  <c r="BW686" i="1"/>
  <c r="FR216" i="1"/>
  <c r="KI216" i="1" s="1"/>
  <c r="BW182" i="1"/>
  <c r="FR279" i="1"/>
  <c r="BW127" i="1"/>
  <c r="FR376" i="1"/>
  <c r="BW593" i="1"/>
  <c r="FR466" i="1"/>
  <c r="BW378" i="1"/>
  <c r="FR714" i="1"/>
  <c r="EZ714" i="1"/>
  <c r="EZ418" i="1"/>
  <c r="EZ449" i="1"/>
  <c r="FR449" i="1"/>
  <c r="KF449" i="1" s="1"/>
  <c r="FR396" i="1"/>
  <c r="FR17" i="1"/>
  <c r="BW100" i="1"/>
  <c r="FR566" i="1"/>
  <c r="FR443" i="1"/>
  <c r="EZ443" i="1"/>
  <c r="EZ177" i="1"/>
  <c r="EZ390" i="1"/>
  <c r="FR692" i="1"/>
  <c r="EZ692" i="1"/>
  <c r="BW482" i="1"/>
  <c r="BW388" i="1"/>
  <c r="BW464" i="1"/>
  <c r="BW673" i="1"/>
  <c r="BW109" i="1"/>
  <c r="BW254" i="1"/>
  <c r="BW499" i="1"/>
  <c r="BW502" i="1"/>
  <c r="BW336" i="1"/>
  <c r="BW316" i="1"/>
  <c r="BW98" i="1"/>
  <c r="BW261" i="1"/>
  <c r="BW185" i="1"/>
  <c r="EZ185" i="1"/>
  <c r="BW382" i="1"/>
  <c r="EZ382" i="1"/>
  <c r="BW565" i="1"/>
  <c r="EZ565" i="1"/>
  <c r="BW364" i="1"/>
  <c r="BW158" i="1"/>
  <c r="BW358" i="1"/>
  <c r="BW8" i="1"/>
  <c r="BW556" i="1"/>
  <c r="BW94" i="1"/>
  <c r="BW192" i="1"/>
  <c r="BW43" i="1"/>
  <c r="BW423" i="1"/>
  <c r="FR100" i="1"/>
  <c r="KH100" i="1" s="1"/>
  <c r="FR46" i="1"/>
  <c r="BW119" i="1"/>
  <c r="EZ220" i="1"/>
  <c r="FR518" i="1"/>
  <c r="KG518" i="1" s="1"/>
  <c r="EZ518" i="1"/>
  <c r="BW220" i="1"/>
  <c r="FR348" i="1"/>
  <c r="BW692" i="1"/>
  <c r="BW337" i="1"/>
  <c r="BW429" i="1"/>
  <c r="BW611" i="1"/>
  <c r="BW128" i="1"/>
  <c r="BW467" i="1"/>
  <c r="BW237" i="1"/>
  <c r="BW218" i="1"/>
  <c r="BW28" i="1"/>
  <c r="BW238" i="1"/>
  <c r="BW715" i="1"/>
  <c r="BW468" i="1"/>
  <c r="BW175" i="1"/>
  <c r="BW263" i="1"/>
  <c r="FR5" i="1"/>
  <c r="KF5" i="1" s="1"/>
  <c r="EZ5" i="1"/>
  <c r="BW634" i="1"/>
  <c r="BW217" i="1"/>
  <c r="EZ194" i="1"/>
  <c r="BW628" i="1"/>
  <c r="EZ426" i="1"/>
  <c r="EZ695" i="1"/>
  <c r="BW643" i="1"/>
  <c r="BW587" i="1"/>
  <c r="EZ240" i="1"/>
  <c r="BW255" i="1"/>
  <c r="EZ498" i="1"/>
  <c r="EZ394" i="1"/>
  <c r="EZ510" i="1"/>
  <c r="BW274" i="1"/>
  <c r="BW532" i="1"/>
  <c r="FR688" i="1"/>
  <c r="EZ688" i="1"/>
  <c r="EZ644" i="1"/>
  <c r="BW150" i="1"/>
  <c r="EZ266" i="1"/>
  <c r="FR223" i="1"/>
  <c r="EZ223" i="1"/>
  <c r="FR278" i="1"/>
  <c r="EZ278" i="1"/>
  <c r="FR28" i="1"/>
  <c r="EZ28" i="1"/>
  <c r="FR238" i="1"/>
  <c r="EZ238" i="1"/>
  <c r="BW178" i="1"/>
  <c r="BW280" i="1"/>
  <c r="KF340" i="1"/>
  <c r="BW445" i="1"/>
  <c r="BW177" i="1"/>
  <c r="BW390" i="1"/>
  <c r="BW120" i="1"/>
  <c r="EZ211" i="1"/>
  <c r="BW183" i="1"/>
  <c r="BW110" i="1"/>
  <c r="EZ337" i="1"/>
  <c r="BW149" i="1"/>
  <c r="EZ611" i="1"/>
  <c r="BW240" i="1"/>
  <c r="BW498" i="1"/>
  <c r="EZ188" i="1"/>
  <c r="BW52" i="1"/>
  <c r="BW361" i="1"/>
  <c r="BW688" i="1"/>
  <c r="BW338" i="1"/>
  <c r="BW451" i="1"/>
  <c r="FR150" i="1"/>
  <c r="KI150" i="1" s="1"/>
  <c r="EZ150" i="1"/>
  <c r="BW266" i="1"/>
  <c r="EZ453" i="1"/>
  <c r="FR453" i="1"/>
  <c r="BW570" i="1"/>
  <c r="BW574" i="1"/>
  <c r="BW75" i="1"/>
  <c r="BW487" i="1"/>
  <c r="BW97" i="1"/>
  <c r="BW301" i="1"/>
  <c r="BW503" i="1"/>
  <c r="BW605" i="1"/>
  <c r="BW473" i="1"/>
  <c r="EZ334" i="1"/>
  <c r="FR436" i="1"/>
  <c r="BW4" i="1"/>
  <c r="BW402" i="1"/>
  <c r="BW212" i="1"/>
  <c r="BW67" i="1"/>
  <c r="BW281" i="1"/>
  <c r="BW66" i="1"/>
  <c r="BW417" i="1"/>
  <c r="BW259" i="1"/>
  <c r="BW354" i="1"/>
  <c r="BW334" i="1"/>
  <c r="EZ572" i="1"/>
  <c r="FR572" i="1"/>
  <c r="KI572" i="1" s="1"/>
  <c r="BW380" i="1"/>
  <c r="BW21" i="1"/>
  <c r="FR402" i="1"/>
  <c r="EZ402" i="1"/>
  <c r="BW375" i="1"/>
  <c r="KG614" i="1"/>
  <c r="KF614" i="1"/>
  <c r="KI614" i="1"/>
  <c r="KE614" i="1"/>
  <c r="KH614" i="1"/>
  <c r="KF310" i="1"/>
  <c r="KI310" i="1"/>
  <c r="KH310" i="1"/>
  <c r="KG310" i="1"/>
  <c r="KE310" i="1"/>
  <c r="KI704" i="1"/>
  <c r="KE704" i="1"/>
  <c r="KH704" i="1"/>
  <c r="KG704" i="1"/>
  <c r="KF704" i="1"/>
  <c r="KF286" i="1"/>
  <c r="EZ310" i="1"/>
  <c r="KH11" i="1"/>
  <c r="EZ704" i="1"/>
  <c r="BW407" i="1"/>
  <c r="KE640" i="1"/>
  <c r="KF660" i="1"/>
  <c r="FR62" i="1"/>
  <c r="BW504" i="1"/>
  <c r="BW573" i="1"/>
  <c r="KF345" i="1"/>
  <c r="KH345" i="1"/>
  <c r="KE345" i="1"/>
  <c r="KG346" i="1"/>
  <c r="KF13" i="1"/>
  <c r="KH13" i="1"/>
  <c r="KE13" i="1"/>
  <c r="FR245" i="1"/>
  <c r="KE79" i="1"/>
  <c r="BW305" i="1"/>
  <c r="BW71" i="1"/>
  <c r="KI271" i="1"/>
  <c r="KE271" i="1"/>
  <c r="KG271" i="1"/>
  <c r="KF271" i="1"/>
  <c r="BW287" i="1"/>
  <c r="FR664" i="1"/>
  <c r="KH105" i="1"/>
  <c r="KF105" i="1"/>
  <c r="KI105" i="1"/>
  <c r="KE105" i="1"/>
  <c r="KG105" i="1"/>
  <c r="KF505" i="1"/>
  <c r="KH505" i="1"/>
  <c r="KG505" i="1"/>
  <c r="KE505" i="1"/>
  <c r="KH655" i="1"/>
  <c r="KF655" i="1"/>
  <c r="KI655" i="1"/>
  <c r="KE655" i="1"/>
  <c r="KG655" i="1"/>
  <c r="FR351" i="1"/>
  <c r="FR189" i="1"/>
  <c r="KG693" i="1"/>
  <c r="KF693" i="1"/>
  <c r="KI693" i="1"/>
  <c r="KE693" i="1"/>
  <c r="KH693" i="1"/>
  <c r="KI651" i="1"/>
  <c r="KE651" i="1"/>
  <c r="KH651" i="1"/>
  <c r="KG651" i="1"/>
  <c r="KF651" i="1"/>
  <c r="KF370" i="1"/>
  <c r="KI370" i="1"/>
  <c r="KE370" i="1"/>
  <c r="KH370" i="1"/>
  <c r="KG370" i="1"/>
  <c r="KF569" i="1"/>
  <c r="KI569" i="1"/>
  <c r="KE569" i="1"/>
  <c r="KH569" i="1"/>
  <c r="KG569" i="1"/>
  <c r="KI432" i="1"/>
  <c r="KE432" i="1"/>
  <c r="KH432" i="1"/>
  <c r="KG432" i="1"/>
  <c r="KF432" i="1"/>
  <c r="KI699" i="1"/>
  <c r="KE699" i="1"/>
  <c r="KH699" i="1"/>
  <c r="KG699" i="1"/>
  <c r="KF699" i="1"/>
  <c r="KH491" i="1"/>
  <c r="KG491" i="1"/>
  <c r="KI491" i="1"/>
  <c r="KF491" i="1"/>
  <c r="KE491" i="1"/>
  <c r="KI416" i="1"/>
  <c r="KE416" i="1"/>
  <c r="KH416" i="1"/>
  <c r="KG416" i="1"/>
  <c r="KF416" i="1"/>
  <c r="KF698" i="1"/>
  <c r="KI698" i="1"/>
  <c r="KE698" i="1"/>
  <c r="KH698" i="1"/>
  <c r="KG698" i="1"/>
  <c r="KF205" i="1"/>
  <c r="KI205" i="1"/>
  <c r="KE205" i="1"/>
  <c r="KH205" i="1"/>
  <c r="KG205" i="1"/>
  <c r="BW615" i="1"/>
  <c r="FR615" i="1"/>
  <c r="KI11" i="1"/>
  <c r="FR407" i="1"/>
  <c r="FR674" i="1"/>
  <c r="KH471" i="1"/>
  <c r="KF471" i="1"/>
  <c r="KE471" i="1"/>
  <c r="BW62" i="1"/>
  <c r="KH142" i="1"/>
  <c r="KF142" i="1"/>
  <c r="KE142" i="1"/>
  <c r="BW245" i="1"/>
  <c r="KF690" i="1"/>
  <c r="KH690" i="1"/>
  <c r="KE690" i="1"/>
  <c r="KG341" i="1"/>
  <c r="KI341" i="1"/>
  <c r="KE341" i="1"/>
  <c r="KH341" i="1"/>
  <c r="FR430" i="1"/>
  <c r="KI527" i="1"/>
  <c r="KE527" i="1"/>
  <c r="KH527" i="1"/>
  <c r="KG527" i="1"/>
  <c r="KF527" i="1"/>
  <c r="KF26" i="1"/>
  <c r="KI26" i="1"/>
  <c r="KE26" i="1"/>
  <c r="KH26" i="1"/>
  <c r="KG26" i="1"/>
  <c r="KF190" i="1"/>
  <c r="KI190" i="1"/>
  <c r="KE190" i="1"/>
  <c r="KH190" i="1"/>
  <c r="KG190" i="1"/>
  <c r="KF49" i="1"/>
  <c r="KI49" i="1"/>
  <c r="KE49" i="1"/>
  <c r="KH49" i="1"/>
  <c r="KG49" i="1"/>
  <c r="KI707" i="1"/>
  <c r="KE707" i="1"/>
  <c r="KH707" i="1"/>
  <c r="KG707" i="1"/>
  <c r="KF707" i="1"/>
  <c r="KI154" i="1"/>
  <c r="KE154" i="1"/>
  <c r="KH154" i="1"/>
  <c r="KG154" i="1"/>
  <c r="KF154" i="1"/>
  <c r="KI291" i="1"/>
  <c r="KE291" i="1"/>
  <c r="KH291" i="1"/>
  <c r="KG291" i="1"/>
  <c r="KF291" i="1"/>
  <c r="KF598" i="1"/>
  <c r="KI598" i="1"/>
  <c r="KE598" i="1"/>
  <c r="KH598" i="1"/>
  <c r="KG598" i="1"/>
  <c r="KF143" i="1"/>
  <c r="KI143" i="1"/>
  <c r="KE143" i="1"/>
  <c r="KH143" i="1"/>
  <c r="KG143" i="1"/>
  <c r="KF540" i="1"/>
  <c r="KE540" i="1"/>
  <c r="KH540" i="1"/>
  <c r="KG540" i="1"/>
  <c r="KF296" i="1"/>
  <c r="KI296" i="1"/>
  <c r="KE296" i="1"/>
  <c r="KH296" i="1"/>
  <c r="KG296" i="1"/>
  <c r="KF559" i="1"/>
  <c r="KI559" i="1"/>
  <c r="KE559" i="1"/>
  <c r="KH559" i="1"/>
  <c r="KG559" i="1"/>
  <c r="KI286" i="1"/>
  <c r="FR398" i="1"/>
  <c r="KE11" i="1"/>
  <c r="KH640" i="1"/>
  <c r="KI660" i="1"/>
  <c r="KG471" i="1"/>
  <c r="KI659" i="1"/>
  <c r="KE659" i="1"/>
  <c r="KG659" i="1"/>
  <c r="KH592" i="1"/>
  <c r="KF592" i="1"/>
  <c r="KE592" i="1"/>
  <c r="BW460" i="1"/>
  <c r="FR410" i="1"/>
  <c r="BW130" i="1"/>
  <c r="FR165" i="1"/>
  <c r="BW63" i="1"/>
  <c r="FR483" i="1"/>
  <c r="KG142" i="1"/>
  <c r="KH488" i="1"/>
  <c r="KF488" i="1"/>
  <c r="KE488" i="1"/>
  <c r="FR415" i="1"/>
  <c r="KG690" i="1"/>
  <c r="BW53" i="1"/>
  <c r="BW309" i="1"/>
  <c r="KF76" i="1"/>
  <c r="KH76" i="1"/>
  <c r="KG76" i="1"/>
  <c r="KE76" i="1"/>
  <c r="FR389" i="1"/>
  <c r="KG290" i="1"/>
  <c r="KF290" i="1"/>
  <c r="KI290" i="1"/>
  <c r="KE290" i="1"/>
  <c r="KH290" i="1"/>
  <c r="KI581" i="1"/>
  <c r="KE581" i="1"/>
  <c r="KH581" i="1"/>
  <c r="KG581" i="1"/>
  <c r="KF581" i="1"/>
  <c r="KF199" i="1"/>
  <c r="KI199" i="1"/>
  <c r="KE199" i="1"/>
  <c r="KH199" i="1"/>
  <c r="KG199" i="1"/>
  <c r="KI314" i="1"/>
  <c r="KE314" i="1"/>
  <c r="KH314" i="1"/>
  <c r="KG314" i="1"/>
  <c r="KF314" i="1"/>
  <c r="KI551" i="1"/>
  <c r="KE551" i="1"/>
  <c r="KH551" i="1"/>
  <c r="KG551" i="1"/>
  <c r="KF551" i="1"/>
  <c r="KH3" i="1"/>
  <c r="KF3" i="1"/>
  <c r="KE3" i="1"/>
  <c r="KG3" i="1"/>
  <c r="KI706" i="1"/>
  <c r="KE706" i="1"/>
  <c r="KG706" i="1"/>
  <c r="KF706" i="1"/>
  <c r="KH706" i="1"/>
  <c r="KI577" i="1"/>
  <c r="KE577" i="1"/>
  <c r="KH577" i="1"/>
  <c r="KG577" i="1"/>
  <c r="KF577" i="1"/>
  <c r="KI654" i="1"/>
  <c r="KE654" i="1"/>
  <c r="KH654" i="1"/>
  <c r="KG654" i="1"/>
  <c r="KF654" i="1"/>
  <c r="KI330" i="1"/>
  <c r="KE330" i="1"/>
  <c r="KH330" i="1"/>
  <c r="KG330" i="1"/>
  <c r="KF330" i="1"/>
  <c r="KF11" i="1"/>
  <c r="KI640" i="1"/>
  <c r="KI471" i="1"/>
  <c r="BW410" i="1"/>
  <c r="BW165" i="1"/>
  <c r="BW483" i="1"/>
  <c r="KH346" i="1"/>
  <c r="KF346" i="1"/>
  <c r="KE346" i="1"/>
  <c r="BW415" i="1"/>
  <c r="FR305" i="1"/>
  <c r="KI690" i="1"/>
  <c r="BW198" i="1"/>
  <c r="FR71" i="1"/>
  <c r="FR39" i="1"/>
  <c r="BW271" i="1"/>
  <c r="KI76" i="1"/>
  <c r="KG431" i="1"/>
  <c r="KF431" i="1"/>
  <c r="KI431" i="1"/>
  <c r="KE431" i="1"/>
  <c r="KH431" i="1"/>
  <c r="KG477" i="1"/>
  <c r="KF477" i="1"/>
  <c r="KI477" i="1"/>
  <c r="KE477" i="1"/>
  <c r="KH477" i="1"/>
  <c r="KI412" i="1"/>
  <c r="KE412" i="1"/>
  <c r="KH412" i="1"/>
  <c r="KG412" i="1"/>
  <c r="KF412" i="1"/>
  <c r="KG247" i="1"/>
  <c r="KF247" i="1"/>
  <c r="KI247" i="1"/>
  <c r="KE247" i="1"/>
  <c r="KH247" i="1"/>
  <c r="KH524" i="1"/>
  <c r="KG524" i="1"/>
  <c r="KF524" i="1"/>
  <c r="KI524" i="1"/>
  <c r="KE524" i="1"/>
  <c r="KF528" i="1"/>
  <c r="KI528" i="1"/>
  <c r="KE528" i="1"/>
  <c r="KH528" i="1"/>
  <c r="KG528" i="1"/>
  <c r="KI478" i="1"/>
  <c r="KE478" i="1"/>
  <c r="KH478" i="1"/>
  <c r="KG478" i="1"/>
  <c r="KF478" i="1"/>
  <c r="KH703" i="1"/>
  <c r="KG703" i="1"/>
  <c r="KE703" i="1"/>
  <c r="KI703" i="1"/>
  <c r="KF703" i="1"/>
  <c r="FR603" i="1"/>
  <c r="FR403" i="1"/>
  <c r="FR287" i="1"/>
  <c r="FR69" i="1"/>
  <c r="FR318" i="1"/>
  <c r="FR258" i="1"/>
  <c r="FR447" i="1"/>
  <c r="FR656" i="1"/>
  <c r="FR485" i="1"/>
  <c r="FR70" i="1"/>
  <c r="FR131" i="1"/>
  <c r="FR166" i="1"/>
  <c r="FR243" i="1"/>
  <c r="FR22" i="1"/>
  <c r="FR60" i="1"/>
  <c r="FR516" i="1"/>
  <c r="FR80" i="1"/>
  <c r="FR252" i="1"/>
  <c r="EZ431" i="1"/>
  <c r="FS431" i="1"/>
  <c r="FR672" i="1"/>
  <c r="FR413" i="1"/>
  <c r="EZ477" i="1"/>
  <c r="FS477" i="1"/>
  <c r="FR668" i="1"/>
  <c r="EZ693" i="1"/>
  <c r="FS693" i="1"/>
  <c r="EZ290" i="1"/>
  <c r="FS290" i="1"/>
  <c r="EZ247" i="1"/>
  <c r="FS247" i="1"/>
  <c r="FS153" i="1"/>
  <c r="EZ153" i="1"/>
  <c r="KE153" i="1"/>
  <c r="KG344" i="1"/>
  <c r="KG568" i="1"/>
  <c r="EZ706" i="1"/>
  <c r="FS706" i="1"/>
  <c r="BW370" i="1"/>
  <c r="BW577" i="1"/>
  <c r="EZ190" i="1"/>
  <c r="FS190" i="1"/>
  <c r="FS319" i="1"/>
  <c r="EZ319" i="1"/>
  <c r="KF319" i="1"/>
  <c r="KH515" i="1"/>
  <c r="EZ569" i="1"/>
  <c r="FS569" i="1"/>
  <c r="BW228" i="1"/>
  <c r="KE228" i="1"/>
  <c r="BW557" i="1"/>
  <c r="EZ49" i="1"/>
  <c r="FS49" i="1"/>
  <c r="EZ432" i="1"/>
  <c r="FS432" i="1"/>
  <c r="FS470" i="1"/>
  <c r="EZ470" i="1"/>
  <c r="KF470" i="1"/>
  <c r="BW91" i="1"/>
  <c r="EZ416" i="1"/>
  <c r="FS416" i="1"/>
  <c r="EZ654" i="1"/>
  <c r="FS654" i="1"/>
  <c r="FS272" i="1"/>
  <c r="EZ272" i="1"/>
  <c r="KG295" i="1"/>
  <c r="KF295" i="1"/>
  <c r="KI295" i="1"/>
  <c r="KE295" i="1"/>
  <c r="FS560" i="1"/>
  <c r="EZ560" i="1"/>
  <c r="KG713" i="1"/>
  <c r="KF713" i="1"/>
  <c r="KI713" i="1"/>
  <c r="KE713" i="1"/>
  <c r="KH404" i="1"/>
  <c r="KG404" i="1"/>
  <c r="KF404" i="1"/>
  <c r="KI404" i="1"/>
  <c r="KE404" i="1"/>
  <c r="KG683" i="1"/>
  <c r="KF683" i="1"/>
  <c r="KI683" i="1"/>
  <c r="KE683" i="1"/>
  <c r="KH683" i="1"/>
  <c r="KG538" i="1"/>
  <c r="KF538" i="1"/>
  <c r="KI538" i="1"/>
  <c r="KE538" i="1"/>
  <c r="KH538" i="1"/>
  <c r="KI51" i="1"/>
  <c r="KE51" i="1"/>
  <c r="KH51" i="1"/>
  <c r="KG51" i="1"/>
  <c r="KF51" i="1"/>
  <c r="KH55" i="1"/>
  <c r="KG55" i="1"/>
  <c r="KF55" i="1"/>
  <c r="KI55" i="1"/>
  <c r="KE55" i="1"/>
  <c r="KH335" i="1"/>
  <c r="KG335" i="1"/>
  <c r="KF335" i="1"/>
  <c r="KI335" i="1"/>
  <c r="KE335" i="1"/>
  <c r="EZ252" i="1"/>
  <c r="EZ672" i="1"/>
  <c r="EZ413" i="1"/>
  <c r="EZ668" i="1"/>
  <c r="KF153" i="1"/>
  <c r="KH344" i="1"/>
  <c r="KH568" i="1"/>
  <c r="FS577" i="1"/>
  <c r="EZ577" i="1"/>
  <c r="FS699" i="1"/>
  <c r="EZ699" i="1"/>
  <c r="KI40" i="1"/>
  <c r="KE40" i="1"/>
  <c r="KH40" i="1"/>
  <c r="KG40" i="1"/>
  <c r="FS707" i="1"/>
  <c r="EZ707" i="1"/>
  <c r="KF326" i="1"/>
  <c r="KI326" i="1"/>
  <c r="KE326" i="1"/>
  <c r="FS154" i="1"/>
  <c r="EZ154" i="1"/>
  <c r="KF541" i="1"/>
  <c r="KI541" i="1"/>
  <c r="KE541" i="1"/>
  <c r="FS291" i="1"/>
  <c r="EZ291" i="1"/>
  <c r="FS143" i="1"/>
  <c r="EZ143" i="1"/>
  <c r="FS296" i="1"/>
  <c r="EZ296" i="1"/>
  <c r="KG104" i="1"/>
  <c r="KF104" i="1"/>
  <c r="KI104" i="1"/>
  <c r="KE104" i="1"/>
  <c r="KG317" i="1"/>
  <c r="KF317" i="1"/>
  <c r="KI317" i="1"/>
  <c r="KE317" i="1"/>
  <c r="KF106" i="1"/>
  <c r="KI106" i="1"/>
  <c r="KE106" i="1"/>
  <c r="KH106" i="1"/>
  <c r="KF329" i="1"/>
  <c r="KI329" i="1"/>
  <c r="KE329" i="1"/>
  <c r="KH329" i="1"/>
  <c r="FS330" i="1"/>
  <c r="EZ330" i="1"/>
  <c r="KF493" i="1"/>
  <c r="KI493" i="1"/>
  <c r="KE493" i="1"/>
  <c r="KH493" i="1"/>
  <c r="KG196" i="1"/>
  <c r="KF196" i="1"/>
  <c r="KI196" i="1"/>
  <c r="KE196" i="1"/>
  <c r="KG41" i="1"/>
  <c r="KF41" i="1"/>
  <c r="KI41" i="1"/>
  <c r="KE41" i="1"/>
  <c r="KH41" i="1"/>
  <c r="KG554" i="1"/>
  <c r="KF554" i="1"/>
  <c r="KI554" i="1"/>
  <c r="KE554" i="1"/>
  <c r="KH554" i="1"/>
  <c r="KI422" i="1"/>
  <c r="KE422" i="1"/>
  <c r="KH422" i="1"/>
  <c r="KG422" i="1"/>
  <c r="KF422" i="1"/>
  <c r="FR606" i="1"/>
  <c r="FR561" i="1"/>
  <c r="FR82" i="1"/>
  <c r="FR653" i="1"/>
  <c r="FR132" i="1"/>
  <c r="FR10" i="1"/>
  <c r="FR133" i="1"/>
  <c r="FR152" i="1"/>
  <c r="FR342" i="1"/>
  <c r="FR204" i="1"/>
  <c r="FS3" i="1"/>
  <c r="EZ3" i="1"/>
  <c r="KI529" i="1"/>
  <c r="KE529" i="1"/>
  <c r="KH529" i="1"/>
  <c r="FS478" i="1"/>
  <c r="EZ478" i="1"/>
  <c r="KG515" i="1"/>
  <c r="KF515" i="1"/>
  <c r="BW40" i="1"/>
  <c r="FR44" i="1"/>
  <c r="BW491" i="1"/>
  <c r="BW326" i="1"/>
  <c r="KI612" i="1"/>
  <c r="KE612" i="1"/>
  <c r="KH612" i="1"/>
  <c r="FS703" i="1"/>
  <c r="EZ703" i="1"/>
  <c r="FS540" i="1"/>
  <c r="EZ540" i="1"/>
  <c r="KF543" i="1"/>
  <c r="KI543" i="1"/>
  <c r="KE543" i="1"/>
  <c r="KH543" i="1"/>
  <c r="KH104" i="1"/>
  <c r="KH317" i="1"/>
  <c r="FS106" i="1"/>
  <c r="EZ106" i="1"/>
  <c r="KG106" i="1"/>
  <c r="KF562" i="1"/>
  <c r="KI562" i="1"/>
  <c r="KE562" i="1"/>
  <c r="KH562" i="1"/>
  <c r="KG677" i="1"/>
  <c r="KF677" i="1"/>
  <c r="KI677" i="1"/>
  <c r="KE677" i="1"/>
  <c r="FS493" i="1"/>
  <c r="EZ493" i="1"/>
  <c r="KG493" i="1"/>
  <c r="KF679" i="1"/>
  <c r="KI679" i="1"/>
  <c r="KE679" i="1"/>
  <c r="KH679" i="1"/>
  <c r="KG679" i="1"/>
  <c r="KI705" i="1"/>
  <c r="KE705" i="1"/>
  <c r="KH705" i="1"/>
  <c r="KG705" i="1"/>
  <c r="KF705" i="1"/>
  <c r="KI83" i="1"/>
  <c r="KE83" i="1"/>
  <c r="KH83" i="1"/>
  <c r="KG83" i="1"/>
  <c r="KF83" i="1"/>
  <c r="KI507" i="1"/>
  <c r="KE507" i="1"/>
  <c r="KH507" i="1"/>
  <c r="KG507" i="1"/>
  <c r="KF507" i="1"/>
  <c r="KI530" i="1"/>
  <c r="KE530" i="1"/>
  <c r="KH530" i="1"/>
  <c r="KG530" i="1"/>
  <c r="KF530" i="1"/>
  <c r="EZ152" i="1"/>
  <c r="EZ342" i="1"/>
  <c r="EZ204" i="1"/>
  <c r="KI153" i="1"/>
  <c r="FS529" i="1"/>
  <c r="EZ529" i="1"/>
  <c r="KF529" i="1"/>
  <c r="KI319" i="1"/>
  <c r="KE319" i="1"/>
  <c r="KH319" i="1"/>
  <c r="KE515" i="1"/>
  <c r="KG228" i="1"/>
  <c r="KF228" i="1"/>
  <c r="KF557" i="1"/>
  <c r="KI557" i="1"/>
  <c r="KE557" i="1"/>
  <c r="KI470" i="1"/>
  <c r="KE470" i="1"/>
  <c r="KH470" i="1"/>
  <c r="FS491" i="1"/>
  <c r="EZ491" i="1"/>
  <c r="FS612" i="1"/>
  <c r="EZ612" i="1"/>
  <c r="KF612" i="1"/>
  <c r="KF91" i="1"/>
  <c r="KI91" i="1"/>
  <c r="KE91" i="1"/>
  <c r="KG124" i="1"/>
  <c r="KF124" i="1"/>
  <c r="KI124" i="1"/>
  <c r="KE124" i="1"/>
  <c r="KF272" i="1"/>
  <c r="KI272" i="1"/>
  <c r="KE272" i="1"/>
  <c r="KH272" i="1"/>
  <c r="FS543" i="1"/>
  <c r="EZ543" i="1"/>
  <c r="KG543" i="1"/>
  <c r="KI560" i="1"/>
  <c r="KE560" i="1"/>
  <c r="KH560" i="1"/>
  <c r="KG560" i="1"/>
  <c r="FS698" i="1"/>
  <c r="EZ698" i="1"/>
  <c r="FS559" i="1"/>
  <c r="EZ559" i="1"/>
  <c r="FS205" i="1"/>
  <c r="EZ205" i="1"/>
  <c r="KG327" i="1"/>
  <c r="KF327" i="1"/>
  <c r="KI327" i="1"/>
  <c r="KE327" i="1"/>
  <c r="FR384" i="1"/>
  <c r="KI14" i="1"/>
  <c r="KE14" i="1"/>
  <c r="KH14" i="1"/>
  <c r="KG14" i="1"/>
  <c r="KF14" i="1"/>
  <c r="FR697" i="1"/>
  <c r="FR155" i="1"/>
  <c r="FR641" i="1"/>
  <c r="FR289" i="1"/>
  <c r="FR322" i="1"/>
  <c r="FR597" i="1"/>
  <c r="FR604" i="1"/>
  <c r="FR440" i="1"/>
  <c r="EZ55" i="1"/>
  <c r="EZ335" i="1"/>
  <c r="EZ482" i="1"/>
  <c r="KF482" i="1"/>
  <c r="KH7" i="1"/>
  <c r="KF7" i="1"/>
  <c r="KE7" i="1"/>
  <c r="FR139" i="1"/>
  <c r="FR387" i="1"/>
  <c r="FR368" i="1"/>
  <c r="KH712" i="1"/>
  <c r="KG712" i="1"/>
  <c r="KF712" i="1"/>
  <c r="KE712" i="1"/>
  <c r="KH276" i="1"/>
  <c r="KG276" i="1"/>
  <c r="KF276" i="1"/>
  <c r="KI276" i="1"/>
  <c r="KE276" i="1"/>
  <c r="KH662" i="1"/>
  <c r="KG662" i="1"/>
  <c r="KF662" i="1"/>
  <c r="KI662" i="1"/>
  <c r="KE662" i="1"/>
  <c r="FR210" i="1"/>
  <c r="FR680" i="1"/>
  <c r="FR253" i="1"/>
  <c r="FR201" i="1"/>
  <c r="FR45" i="1"/>
  <c r="FR224" i="1"/>
  <c r="FR392" i="1"/>
  <c r="FR101" i="1"/>
  <c r="FR623" i="1"/>
  <c r="FR275" i="1"/>
  <c r="FR425" i="1"/>
  <c r="FR700" i="1"/>
  <c r="FR711" i="1"/>
  <c r="EZ666" i="1"/>
  <c r="FR666" i="1"/>
  <c r="FR684" i="1"/>
  <c r="FR463" i="1"/>
  <c r="FR638" i="1"/>
  <c r="FR669" i="1"/>
  <c r="KH427" i="1"/>
  <c r="KG427" i="1"/>
  <c r="KF427" i="1"/>
  <c r="KE427" i="1"/>
  <c r="KH357" i="1"/>
  <c r="KG357" i="1"/>
  <c r="KF357" i="1"/>
  <c r="KE357" i="1"/>
  <c r="KG81" i="1"/>
  <c r="KF81" i="1"/>
  <c r="KI81" i="1"/>
  <c r="KE81" i="1"/>
  <c r="KG185" i="1"/>
  <c r="KF185" i="1"/>
  <c r="KI185" i="1"/>
  <c r="KE185" i="1"/>
  <c r="KH185" i="1"/>
  <c r="KG382" i="1"/>
  <c r="KF382" i="1"/>
  <c r="KI382" i="1"/>
  <c r="KE382" i="1"/>
  <c r="KH382" i="1"/>
  <c r="KH565" i="1"/>
  <c r="KG565" i="1"/>
  <c r="KF565" i="1"/>
  <c r="KI565" i="1"/>
  <c r="KE565" i="1"/>
  <c r="FR23" i="1"/>
  <c r="FR419" i="1"/>
  <c r="FR366" i="1"/>
  <c r="FR586" i="1"/>
  <c r="FR200" i="1"/>
  <c r="FR242" i="1"/>
  <c r="FR616" i="1"/>
  <c r="FR397" i="1"/>
  <c r="EZ210" i="1"/>
  <c r="EZ680" i="1"/>
  <c r="EZ253" i="1"/>
  <c r="EZ201" i="1"/>
  <c r="FR219" i="1"/>
  <c r="FR708" i="1"/>
  <c r="EZ45" i="1"/>
  <c r="EZ224" i="1"/>
  <c r="EZ392" i="1"/>
  <c r="EZ101" i="1"/>
  <c r="EZ623" i="1"/>
  <c r="EZ275" i="1"/>
  <c r="FR170" i="1"/>
  <c r="EZ425" i="1"/>
  <c r="FR365" i="1"/>
  <c r="FR589" i="1"/>
  <c r="FR373" i="1"/>
  <c r="FR484" i="1"/>
  <c r="FR414" i="1"/>
  <c r="FR496" i="1"/>
  <c r="KH353" i="1"/>
  <c r="FR315" i="1"/>
  <c r="FR191" i="1"/>
  <c r="FR558" i="1"/>
  <c r="FR602" i="1"/>
  <c r="FR347" i="1"/>
  <c r="FR187" i="1"/>
  <c r="FR395" i="1"/>
  <c r="FR511" i="1"/>
  <c r="FR72" i="1"/>
  <c r="FR526" i="1"/>
  <c r="FR632" i="1"/>
  <c r="FR184" i="1"/>
  <c r="KI482" i="1"/>
  <c r="FR87" i="1"/>
  <c r="KH476" i="1"/>
  <c r="KG476" i="1"/>
  <c r="KF476" i="1"/>
  <c r="KE476" i="1"/>
  <c r="KI427" i="1"/>
  <c r="KH549" i="1"/>
  <c r="KG549" i="1"/>
  <c r="KF549" i="1"/>
  <c r="KE549" i="1"/>
  <c r="KI357" i="1"/>
  <c r="KH81" i="1"/>
  <c r="FR331" i="1"/>
  <c r="KH583" i="1"/>
  <c r="KG583" i="1"/>
  <c r="KF583" i="1"/>
  <c r="KI583" i="1"/>
  <c r="KE583" i="1"/>
  <c r="KH145" i="1"/>
  <c r="KG145" i="1"/>
  <c r="KF145" i="1"/>
  <c r="KI145" i="1"/>
  <c r="KE145" i="1"/>
  <c r="EZ23" i="1"/>
  <c r="EZ419" i="1"/>
  <c r="EZ366" i="1"/>
  <c r="EZ586" i="1"/>
  <c r="EZ200" i="1"/>
  <c r="EZ242" i="1"/>
  <c r="EZ616" i="1"/>
  <c r="EZ397" i="1"/>
  <c r="EZ219" i="1"/>
  <c r="EZ708" i="1"/>
  <c r="EZ170" i="1"/>
  <c r="EZ365" i="1"/>
  <c r="EZ589" i="1"/>
  <c r="KE353" i="1"/>
  <c r="KE482" i="1"/>
  <c r="BW87" i="1"/>
  <c r="BW144" i="1"/>
  <c r="KI476" i="1"/>
  <c r="KH24" i="1"/>
  <c r="KG24" i="1"/>
  <c r="KF24" i="1"/>
  <c r="KI24" i="1"/>
  <c r="KE24" i="1"/>
  <c r="KG675" i="1"/>
  <c r="KI675" i="1"/>
  <c r="KH675" i="1"/>
  <c r="KF675" i="1"/>
  <c r="KE675" i="1"/>
  <c r="FR685" i="1"/>
  <c r="FR137" i="1"/>
  <c r="FR502" i="1"/>
  <c r="FR336" i="1"/>
  <c r="FR294" i="1"/>
  <c r="FR316" i="1"/>
  <c r="FR383" i="1"/>
  <c r="FR113" i="1"/>
  <c r="FR273" i="1"/>
  <c r="FR161" i="1"/>
  <c r="FR261" i="1"/>
  <c r="FR141" i="1"/>
  <c r="KF381" i="1"/>
  <c r="KH381" i="1"/>
  <c r="KE381" i="1"/>
  <c r="KG177" i="1"/>
  <c r="KE177" i="1"/>
  <c r="KI177" i="1"/>
  <c r="KH177" i="1"/>
  <c r="KF177" i="1"/>
  <c r="FR701" i="1"/>
  <c r="FR582" i="1"/>
  <c r="FR159" i="1"/>
  <c r="FR461" i="1"/>
  <c r="FR135" i="1"/>
  <c r="FR138" i="1"/>
  <c r="FR399" i="1"/>
  <c r="FR534" i="1"/>
  <c r="FR508" i="1"/>
  <c r="FR254" i="1"/>
  <c r="FR512" i="1"/>
  <c r="FR214" i="1"/>
  <c r="FR514" i="1"/>
  <c r="FR98" i="1"/>
  <c r="FR661" i="1"/>
  <c r="FR312" i="1"/>
  <c r="FR642" i="1"/>
  <c r="FR288" i="1"/>
  <c r="FR118" i="1"/>
  <c r="FR563" i="1"/>
  <c r="KI162" i="1"/>
  <c r="KH509" i="1"/>
  <c r="KF509" i="1"/>
  <c r="KE509" i="1"/>
  <c r="KG381" i="1"/>
  <c r="KH531" i="1"/>
  <c r="KF531" i="1"/>
  <c r="KE531" i="1"/>
  <c r="FR452" i="1"/>
  <c r="FR388" i="1"/>
  <c r="FR710" i="1"/>
  <c r="FR464" i="1"/>
  <c r="FR513" i="1"/>
  <c r="FR304" i="1"/>
  <c r="FR20" i="1"/>
  <c r="FR18" i="1"/>
  <c r="FR260" i="1"/>
  <c r="FR457" i="1"/>
  <c r="FR393" i="1"/>
  <c r="FR16" i="1"/>
  <c r="FR31" i="1"/>
  <c r="FR65" i="1"/>
  <c r="FR607" i="1"/>
  <c r="FR465" i="1"/>
  <c r="FR691" i="1"/>
  <c r="FR47" i="1"/>
  <c r="FR401" i="1"/>
  <c r="KE162" i="1"/>
  <c r="BW114" i="1"/>
  <c r="KF116" i="1"/>
  <c r="KH116" i="1"/>
  <c r="KE116" i="1"/>
  <c r="KG509" i="1"/>
  <c r="BW633" i="1"/>
  <c r="KI381" i="1"/>
  <c r="BW442" i="1"/>
  <c r="KG531" i="1"/>
  <c r="BW84" i="1"/>
  <c r="BW332" i="1"/>
  <c r="BW265" i="1"/>
  <c r="BW140" i="1"/>
  <c r="BW323" i="1"/>
  <c r="BW424" i="1"/>
  <c r="BW123" i="1"/>
  <c r="BW54" i="1"/>
  <c r="BW546" i="1"/>
  <c r="BW249" i="1"/>
  <c r="FR151" i="1"/>
  <c r="KF162" i="1"/>
  <c r="FR686" i="1"/>
  <c r="FR114" i="1"/>
  <c r="KG116" i="1"/>
  <c r="KI509" i="1"/>
  <c r="BW92" i="1"/>
  <c r="KH517" i="1"/>
  <c r="KF517" i="1"/>
  <c r="KE517" i="1"/>
  <c r="FR633" i="1"/>
  <c r="BW30" i="1"/>
  <c r="KH208" i="1"/>
  <c r="KF208" i="1"/>
  <c r="KE208" i="1"/>
  <c r="FR442" i="1"/>
  <c r="KI531" i="1"/>
  <c r="BW216" i="1"/>
  <c r="BW279" i="1"/>
  <c r="BW376" i="1"/>
  <c r="FR84" i="1"/>
  <c r="BW466" i="1"/>
  <c r="FR332" i="1"/>
  <c r="FR265" i="1"/>
  <c r="BW19" i="1"/>
  <c r="FR140" i="1"/>
  <c r="FR323" i="1"/>
  <c r="BW221" i="1"/>
  <c r="FR424" i="1"/>
  <c r="BW479" i="1"/>
  <c r="FR123" i="1"/>
  <c r="BW519" i="1"/>
  <c r="BW687" i="1"/>
  <c r="FR54" i="1"/>
  <c r="FR546" i="1"/>
  <c r="BW566" i="1"/>
  <c r="FR249" i="1"/>
  <c r="BW46" i="1"/>
  <c r="FR178" i="1"/>
  <c r="FR372" i="1"/>
  <c r="FR119" i="1"/>
  <c r="FR445" i="1"/>
  <c r="KE418" i="1"/>
  <c r="BW449" i="1"/>
  <c r="KI390" i="1"/>
  <c r="FR174" i="1"/>
  <c r="KF567" i="1"/>
  <c r="KI567" i="1"/>
  <c r="KE567" i="1"/>
  <c r="KH567" i="1"/>
  <c r="KG567" i="1"/>
  <c r="KH578" i="1"/>
  <c r="KI183" i="1"/>
  <c r="KE183" i="1"/>
  <c r="KH183" i="1"/>
  <c r="KG183" i="1"/>
  <c r="KF183" i="1"/>
  <c r="KF149" i="1"/>
  <c r="KI149" i="1"/>
  <c r="KE149" i="1"/>
  <c r="KH149" i="1"/>
  <c r="KG149" i="1"/>
  <c r="KH333" i="1"/>
  <c r="KG333" i="1"/>
  <c r="KF333" i="1"/>
  <c r="KI333" i="1"/>
  <c r="KE333" i="1"/>
  <c r="KH128" i="1"/>
  <c r="KG128" i="1"/>
  <c r="KF128" i="1"/>
  <c r="KI128" i="1"/>
  <c r="KE128" i="1"/>
  <c r="KG52" i="1"/>
  <c r="KF52" i="1"/>
  <c r="KI52" i="1"/>
  <c r="KE52" i="1"/>
  <c r="KH52" i="1"/>
  <c r="KG361" i="1"/>
  <c r="KF361" i="1"/>
  <c r="KI361" i="1"/>
  <c r="KE361" i="1"/>
  <c r="KH361" i="1"/>
  <c r="KG277" i="1"/>
  <c r="KF277" i="1"/>
  <c r="KI277" i="1"/>
  <c r="KE277" i="1"/>
  <c r="KH277" i="1"/>
  <c r="KF274" i="1"/>
  <c r="KI274" i="1"/>
  <c r="KE274" i="1"/>
  <c r="KH274" i="1"/>
  <c r="KG274" i="1"/>
  <c r="KH532" i="1"/>
  <c r="KG532" i="1"/>
  <c r="KF532" i="1"/>
  <c r="KI532" i="1"/>
  <c r="KE532" i="1"/>
  <c r="KI68" i="1"/>
  <c r="KE68" i="1"/>
  <c r="KH68" i="1"/>
  <c r="KG68" i="1"/>
  <c r="KF68" i="1"/>
  <c r="KG644" i="1"/>
  <c r="KF644" i="1"/>
  <c r="KI644" i="1"/>
  <c r="KE644" i="1"/>
  <c r="KH644" i="1"/>
  <c r="KG340" i="1"/>
  <c r="KF418" i="1"/>
  <c r="FR613" i="1"/>
  <c r="KE390" i="1"/>
  <c r="KH220" i="1"/>
  <c r="KF220" i="1"/>
  <c r="KE220" i="1"/>
  <c r="KH211" i="1"/>
  <c r="KG211" i="1"/>
  <c r="KF211" i="1"/>
  <c r="KI211" i="1"/>
  <c r="KE211" i="1"/>
  <c r="KI337" i="1"/>
  <c r="KE337" i="1"/>
  <c r="KH337" i="1"/>
  <c r="KG337" i="1"/>
  <c r="KF337" i="1"/>
  <c r="KF611" i="1"/>
  <c r="KI611" i="1"/>
  <c r="KE611" i="1"/>
  <c r="KH611" i="1"/>
  <c r="KG611" i="1"/>
  <c r="KF188" i="1"/>
  <c r="KI188" i="1"/>
  <c r="KE188" i="1"/>
  <c r="KH188" i="1"/>
  <c r="KG188" i="1"/>
  <c r="KH218" i="1"/>
  <c r="KG218" i="1"/>
  <c r="KF218" i="1"/>
  <c r="KI218" i="1"/>
  <c r="KE218" i="1"/>
  <c r="KF570" i="1"/>
  <c r="KI570" i="1"/>
  <c r="KE570" i="1"/>
  <c r="KH570" i="1"/>
  <c r="KG570" i="1"/>
  <c r="KI171" i="1"/>
  <c r="KE171" i="1"/>
  <c r="KH171" i="1"/>
  <c r="KG171" i="1"/>
  <c r="KF171" i="1"/>
  <c r="KF574" i="1"/>
  <c r="KI574" i="1"/>
  <c r="KE574" i="1"/>
  <c r="KH574" i="1"/>
  <c r="KG574" i="1"/>
  <c r="KG266" i="1"/>
  <c r="KF266" i="1"/>
  <c r="KI266" i="1"/>
  <c r="KE266" i="1"/>
  <c r="KH266" i="1"/>
  <c r="FR678" i="1"/>
  <c r="FR280" i="1"/>
  <c r="KI340" i="1"/>
  <c r="KG418" i="1"/>
  <c r="KF390" i="1"/>
  <c r="FR163" i="1"/>
  <c r="KG220" i="1"/>
  <c r="BW348" i="1"/>
  <c r="KF628" i="1"/>
  <c r="KI628" i="1"/>
  <c r="KE628" i="1"/>
  <c r="KH628" i="1"/>
  <c r="KG628" i="1"/>
  <c r="KH202" i="1"/>
  <c r="KG202" i="1"/>
  <c r="KF202" i="1"/>
  <c r="KI202" i="1"/>
  <c r="KE202" i="1"/>
  <c r="KI643" i="1"/>
  <c r="KE643" i="1"/>
  <c r="KH643" i="1"/>
  <c r="KG643" i="1"/>
  <c r="KF643" i="1"/>
  <c r="KH58" i="1"/>
  <c r="KG58" i="1"/>
  <c r="KF58" i="1"/>
  <c r="KI58" i="1"/>
  <c r="KE58" i="1"/>
  <c r="KH234" i="1"/>
  <c r="KG234" i="1"/>
  <c r="KF234" i="1"/>
  <c r="KI234" i="1"/>
  <c r="KE234" i="1"/>
  <c r="KH715" i="1"/>
  <c r="KG715" i="1"/>
  <c r="KF715" i="1"/>
  <c r="KI715" i="1"/>
  <c r="KE715" i="1"/>
  <c r="KH468" i="1"/>
  <c r="KG468" i="1"/>
  <c r="KF468" i="1"/>
  <c r="KI468" i="1"/>
  <c r="KE468" i="1"/>
  <c r="KE340" i="1"/>
  <c r="KI418" i="1"/>
  <c r="KG390" i="1"/>
  <c r="KI220" i="1"/>
  <c r="BW174" i="1"/>
  <c r="KI194" i="1"/>
  <c r="KE194" i="1"/>
  <c r="KH194" i="1"/>
  <c r="KG194" i="1"/>
  <c r="KF194" i="1"/>
  <c r="KF426" i="1"/>
  <c r="KI426" i="1"/>
  <c r="KE426" i="1"/>
  <c r="KH426" i="1"/>
  <c r="KG426" i="1"/>
  <c r="KH695" i="1"/>
  <c r="KG695" i="1"/>
  <c r="KF695" i="1"/>
  <c r="KI695" i="1"/>
  <c r="KE695" i="1"/>
  <c r="KF240" i="1"/>
  <c r="KI240" i="1"/>
  <c r="KE240" i="1"/>
  <c r="KH240" i="1"/>
  <c r="KG240" i="1"/>
  <c r="KF498" i="1"/>
  <c r="KI498" i="1"/>
  <c r="KE498" i="1"/>
  <c r="KH498" i="1"/>
  <c r="KG498" i="1"/>
  <c r="KH394" i="1"/>
  <c r="KG394" i="1"/>
  <c r="KF394" i="1"/>
  <c r="KI394" i="1"/>
  <c r="KE394" i="1"/>
  <c r="KF510" i="1"/>
  <c r="KI510" i="1"/>
  <c r="KE510" i="1"/>
  <c r="KH510" i="1"/>
  <c r="KG510" i="1"/>
  <c r="KF74" i="1"/>
  <c r="KI74" i="1"/>
  <c r="KE74" i="1"/>
  <c r="KH74" i="1"/>
  <c r="KG74" i="1"/>
  <c r="KH338" i="1"/>
  <c r="KG338" i="1"/>
  <c r="KF338" i="1"/>
  <c r="KI338" i="1"/>
  <c r="KE338" i="1"/>
  <c r="KI343" i="1"/>
  <c r="KE343" i="1"/>
  <c r="KH343" i="1"/>
  <c r="KG343" i="1"/>
  <c r="KF343" i="1"/>
  <c r="FR300" i="1"/>
  <c r="FR110" i="1"/>
  <c r="FR429" i="1"/>
  <c r="FR587" i="1"/>
  <c r="FR467" i="1"/>
  <c r="EZ218" i="1"/>
  <c r="EZ234" i="1"/>
  <c r="EZ532" i="1"/>
  <c r="EZ338" i="1"/>
  <c r="EZ715" i="1"/>
  <c r="FR146" i="1"/>
  <c r="EZ468" i="1"/>
  <c r="KH579" i="1"/>
  <c r="KI579" i="1"/>
  <c r="KE579" i="1"/>
  <c r="EZ284" i="1"/>
  <c r="FR284" i="1"/>
  <c r="KG50" i="1"/>
  <c r="KI50" i="1"/>
  <c r="KH50" i="1"/>
  <c r="KF50" i="1"/>
  <c r="KE50" i="1"/>
  <c r="FR308" i="1"/>
  <c r="KF579" i="1"/>
  <c r="KG487" i="1"/>
  <c r="KF487" i="1"/>
  <c r="KE487" i="1"/>
  <c r="KI487" i="1"/>
  <c r="KH487" i="1"/>
  <c r="KG297" i="1"/>
  <c r="KE297" i="1"/>
  <c r="KI297" i="1"/>
  <c r="KH297" i="1"/>
  <c r="KF297" i="1"/>
  <c r="FR217" i="1"/>
  <c r="FR600" i="1"/>
  <c r="FR255" i="1"/>
  <c r="FR237" i="1"/>
  <c r="FR451" i="1"/>
  <c r="KG579" i="1"/>
  <c r="KG263" i="1"/>
  <c r="KI263" i="1"/>
  <c r="KH263" i="1"/>
  <c r="KF263" i="1"/>
  <c r="KE263" i="1"/>
  <c r="KG681" i="1"/>
  <c r="KI681" i="1"/>
  <c r="KH681" i="1"/>
  <c r="KF681" i="1"/>
  <c r="KE681" i="1"/>
  <c r="BW533" i="1"/>
  <c r="EZ263" i="1"/>
  <c r="BW195" i="1"/>
  <c r="FR539" i="1"/>
  <c r="EZ681" i="1"/>
  <c r="BW27" i="1"/>
  <c r="FR97" i="1"/>
  <c r="FR301" i="1"/>
  <c r="FR503" i="1"/>
  <c r="FR473" i="1"/>
  <c r="KG474" i="1"/>
  <c r="KF474" i="1"/>
  <c r="KE474" i="1"/>
  <c r="KI474" i="1"/>
  <c r="KH474" i="1"/>
  <c r="KG627" i="1"/>
  <c r="KI627" i="1"/>
  <c r="KH627" i="1"/>
  <c r="KF627" i="1"/>
  <c r="KE627" i="1"/>
  <c r="BW284" i="1"/>
  <c r="BW537" i="1"/>
  <c r="BW147" i="1"/>
  <c r="BW167" i="1"/>
  <c r="EZ400" i="1"/>
  <c r="FR400" i="1"/>
  <c r="KG409" i="1"/>
  <c r="KI409" i="1"/>
  <c r="KH409" i="1"/>
  <c r="KF409" i="1"/>
  <c r="KE409" i="1"/>
  <c r="KG21" i="1"/>
  <c r="KE21" i="1"/>
  <c r="KI21" i="1"/>
  <c r="KH21" i="1"/>
  <c r="KF21" i="1"/>
  <c r="KG232" i="1"/>
  <c r="KI232" i="1"/>
  <c r="KH232" i="1"/>
  <c r="KF232" i="1"/>
  <c r="KE232" i="1"/>
  <c r="BW181" i="1"/>
  <c r="FR537" i="1"/>
  <c r="FR147" i="1"/>
  <c r="BW298" i="1"/>
  <c r="FR167" i="1"/>
  <c r="BW453" i="1"/>
  <c r="FR212" i="1"/>
  <c r="KF67" i="1"/>
  <c r="BW520" i="1"/>
  <c r="BW682" i="1"/>
  <c r="FR281" i="1"/>
  <c r="BW369" i="1"/>
  <c r="FR66" i="1"/>
  <c r="FR417" i="1"/>
  <c r="FR405" i="1"/>
  <c r="BW539" i="1"/>
  <c r="KG35" i="1"/>
  <c r="KG334" i="1"/>
  <c r="KF334" i="1"/>
  <c r="KE334" i="1"/>
  <c r="KI334" i="1"/>
  <c r="KH334" i="1"/>
  <c r="FR354" i="1"/>
  <c r="BW250" i="1"/>
  <c r="FR4" i="1"/>
  <c r="FR375" i="1"/>
  <c r="BW580" i="1"/>
  <c r="FR250" i="1"/>
  <c r="BW400" i="1"/>
  <c r="BW25" i="1"/>
  <c r="BW231" i="1"/>
  <c r="FR580" i="1"/>
  <c r="FR25" i="1"/>
  <c r="BW436" i="1"/>
  <c r="FR231" i="1"/>
  <c r="BW572" i="1"/>
  <c r="KF367" i="1" l="1"/>
  <c r="KI634" i="1"/>
  <c r="KH634" i="1"/>
  <c r="KG634" i="1"/>
  <c r="KF634" i="1"/>
  <c r="KE35" i="1"/>
  <c r="KE67" i="1"/>
  <c r="KH35" i="1"/>
  <c r="KI67" i="1"/>
  <c r="KI192" i="1"/>
  <c r="KG499" i="1"/>
  <c r="KG556" i="1"/>
  <c r="KH556" i="1"/>
  <c r="KF556" i="1"/>
  <c r="KE556" i="1"/>
  <c r="KH5" i="1"/>
  <c r="KF150" i="1"/>
  <c r="KG687" i="1"/>
  <c r="KG605" i="1"/>
  <c r="KE181" i="1"/>
  <c r="KI181" i="1"/>
  <c r="KG75" i="1"/>
  <c r="KG43" i="1"/>
  <c r="KE605" i="1"/>
  <c r="KG181" i="1"/>
  <c r="KI5" i="1"/>
  <c r="KI520" i="1"/>
  <c r="KE520" i="1"/>
  <c r="KF63" i="1"/>
  <c r="KG377" i="1"/>
  <c r="KH479" i="1"/>
  <c r="KH572" i="1"/>
  <c r="KH192" i="1"/>
  <c r="KF533" i="1"/>
  <c r="KF192" i="1"/>
  <c r="KG192" i="1"/>
  <c r="KE377" i="1"/>
  <c r="KF377" i="1"/>
  <c r="KJ250" i="1"/>
  <c r="KK250" i="1"/>
  <c r="KL250" i="1"/>
  <c r="KK163" i="1"/>
  <c r="KL163" i="1"/>
  <c r="KJ163" i="1"/>
  <c r="KJ442" i="1"/>
  <c r="KK442" i="1"/>
  <c r="KL442" i="1"/>
  <c r="KJ114" i="1"/>
  <c r="KK114" i="1"/>
  <c r="KL114" i="1"/>
  <c r="KJ65" i="1"/>
  <c r="KK65" i="1"/>
  <c r="KL65" i="1"/>
  <c r="KK18" i="1"/>
  <c r="KL18" i="1"/>
  <c r="KJ18" i="1"/>
  <c r="KK661" i="1"/>
  <c r="KL661" i="1"/>
  <c r="KJ661" i="1"/>
  <c r="KK508" i="1"/>
  <c r="KL508" i="1"/>
  <c r="KJ508" i="1"/>
  <c r="KK582" i="1"/>
  <c r="KL582" i="1"/>
  <c r="KJ582" i="1"/>
  <c r="KK294" i="1"/>
  <c r="KL294" i="1"/>
  <c r="KJ294" i="1"/>
  <c r="KK632" i="1"/>
  <c r="KL632" i="1"/>
  <c r="KJ632" i="1"/>
  <c r="KJ395" i="1"/>
  <c r="KK395" i="1"/>
  <c r="KL395" i="1"/>
  <c r="KJ602" i="1"/>
  <c r="KK602" i="1"/>
  <c r="KL602" i="1"/>
  <c r="KK373" i="1"/>
  <c r="KL373" i="1"/>
  <c r="KJ373" i="1"/>
  <c r="KL397" i="1"/>
  <c r="KJ397" i="1"/>
  <c r="KK397" i="1"/>
  <c r="KL586" i="1"/>
  <c r="KJ586" i="1"/>
  <c r="KK586" i="1"/>
  <c r="KL684" i="1"/>
  <c r="KJ684" i="1"/>
  <c r="KK684" i="1"/>
  <c r="KJ700" i="1"/>
  <c r="KK700" i="1"/>
  <c r="KL700" i="1"/>
  <c r="KL392" i="1"/>
  <c r="KJ392" i="1"/>
  <c r="KK392" i="1"/>
  <c r="KL680" i="1"/>
  <c r="KJ680" i="1"/>
  <c r="KK680" i="1"/>
  <c r="KK368" i="1"/>
  <c r="KL368" i="1"/>
  <c r="KJ368" i="1"/>
  <c r="KL597" i="1"/>
  <c r="KJ597" i="1"/>
  <c r="KK597" i="1"/>
  <c r="KJ155" i="1"/>
  <c r="KK155" i="1"/>
  <c r="KL155" i="1"/>
  <c r="KK44" i="1"/>
  <c r="KL44" i="1"/>
  <c r="KJ44" i="1"/>
  <c r="KL653" i="1"/>
  <c r="KJ653" i="1"/>
  <c r="KK653" i="1"/>
  <c r="KK668" i="1"/>
  <c r="KL668" i="1"/>
  <c r="KJ668" i="1"/>
  <c r="KK252" i="1"/>
  <c r="KL252" i="1"/>
  <c r="KJ252" i="1"/>
  <c r="KJ22" i="1"/>
  <c r="KK22" i="1"/>
  <c r="KL22" i="1"/>
  <c r="KJ70" i="1"/>
  <c r="KK70" i="1"/>
  <c r="KL70" i="1"/>
  <c r="KK258" i="1"/>
  <c r="KL258" i="1"/>
  <c r="KJ258" i="1"/>
  <c r="KJ287" i="1"/>
  <c r="KK287" i="1"/>
  <c r="KL287" i="1"/>
  <c r="KL39" i="1"/>
  <c r="KJ39" i="1"/>
  <c r="KK39" i="1"/>
  <c r="KJ389" i="1"/>
  <c r="KK389" i="1"/>
  <c r="KL389" i="1"/>
  <c r="KJ415" i="1"/>
  <c r="KK415" i="1"/>
  <c r="KL415" i="1"/>
  <c r="KJ165" i="1"/>
  <c r="KK165" i="1"/>
  <c r="KL165" i="1"/>
  <c r="KJ351" i="1"/>
  <c r="KK351" i="1"/>
  <c r="KL351" i="1"/>
  <c r="KJ664" i="1"/>
  <c r="KK664" i="1"/>
  <c r="KL664" i="1"/>
  <c r="KK62" i="1"/>
  <c r="KL62" i="1"/>
  <c r="KJ62" i="1"/>
  <c r="KH453" i="1"/>
  <c r="KJ453" i="1"/>
  <c r="KK453" i="1"/>
  <c r="KL453" i="1"/>
  <c r="KE150" i="1"/>
  <c r="KL150" i="1"/>
  <c r="KJ150" i="1"/>
  <c r="KK150" i="1"/>
  <c r="KG5" i="1"/>
  <c r="KJ5" i="1"/>
  <c r="KK5" i="1"/>
  <c r="KL5" i="1"/>
  <c r="KH17" i="1"/>
  <c r="KJ17" i="1"/>
  <c r="KK17" i="1"/>
  <c r="KL17" i="1"/>
  <c r="KG466" i="1"/>
  <c r="KJ466" i="1"/>
  <c r="KK466" i="1"/>
  <c r="KL466" i="1"/>
  <c r="KI279" i="1"/>
  <c r="KK279" i="1"/>
  <c r="KL279" i="1"/>
  <c r="KJ279" i="1"/>
  <c r="KH144" i="1"/>
  <c r="KJ144" i="1"/>
  <c r="KK144" i="1"/>
  <c r="KL144" i="1"/>
  <c r="KI499" i="1"/>
  <c r="KJ499" i="1"/>
  <c r="KK499" i="1"/>
  <c r="KL499" i="1"/>
  <c r="KE619" i="1"/>
  <c r="KL619" i="1"/>
  <c r="KJ619" i="1"/>
  <c r="KK619" i="1"/>
  <c r="KI75" i="1"/>
  <c r="KL75" i="1"/>
  <c r="KJ75" i="1"/>
  <c r="KK75" i="1"/>
  <c r="KF605" i="1"/>
  <c r="KJ605" i="1"/>
  <c r="KK605" i="1"/>
  <c r="KL605" i="1"/>
  <c r="KH181" i="1"/>
  <c r="KJ181" i="1"/>
  <c r="KK181" i="1"/>
  <c r="KL181" i="1"/>
  <c r="KE43" i="1"/>
  <c r="KJ43" i="1"/>
  <c r="KK43" i="1"/>
  <c r="KL43" i="1"/>
  <c r="KH650" i="1"/>
  <c r="KJ650" i="1"/>
  <c r="KK650" i="1"/>
  <c r="KL650" i="1"/>
  <c r="KH444" i="1"/>
  <c r="KJ444" i="1"/>
  <c r="KK444" i="1"/>
  <c r="KL444" i="1"/>
  <c r="KF222" i="1"/>
  <c r="KL222" i="1"/>
  <c r="KJ222" i="1"/>
  <c r="KK222" i="1"/>
  <c r="KI94" i="1"/>
  <c r="KK94" i="1"/>
  <c r="KL94" i="1"/>
  <c r="KJ94" i="1"/>
  <c r="KI175" i="1"/>
  <c r="KJ175" i="1"/>
  <c r="KK175" i="1"/>
  <c r="KL175" i="1"/>
  <c r="KH67" i="1"/>
  <c r="KL67" i="1"/>
  <c r="KJ67" i="1"/>
  <c r="KK67" i="1"/>
  <c r="KF35" i="1"/>
  <c r="KK35" i="1"/>
  <c r="KL35" i="1"/>
  <c r="KJ35" i="1"/>
  <c r="KJ556" i="1"/>
  <c r="KK556" i="1"/>
  <c r="KL556" i="1"/>
  <c r="KJ634" i="1"/>
  <c r="KK634" i="1"/>
  <c r="KL634" i="1"/>
  <c r="KL539" i="1"/>
  <c r="KJ539" i="1"/>
  <c r="KK539" i="1"/>
  <c r="KK237" i="1"/>
  <c r="KL237" i="1"/>
  <c r="KJ237" i="1"/>
  <c r="KJ372" i="1"/>
  <c r="KK372" i="1"/>
  <c r="KL372" i="1"/>
  <c r="KJ140" i="1"/>
  <c r="KK140" i="1"/>
  <c r="KL140" i="1"/>
  <c r="KJ47" i="1"/>
  <c r="KK47" i="1"/>
  <c r="KL47" i="1"/>
  <c r="KK457" i="1"/>
  <c r="KL457" i="1"/>
  <c r="KJ457" i="1"/>
  <c r="KJ464" i="1"/>
  <c r="KK464" i="1"/>
  <c r="KL464" i="1"/>
  <c r="KJ118" i="1"/>
  <c r="KK118" i="1"/>
  <c r="KL118" i="1"/>
  <c r="KJ512" i="1"/>
  <c r="KK512" i="1"/>
  <c r="KL512" i="1"/>
  <c r="KK135" i="1"/>
  <c r="KL135" i="1"/>
  <c r="KJ135" i="1"/>
  <c r="KJ273" i="1"/>
  <c r="KK273" i="1"/>
  <c r="KL273" i="1"/>
  <c r="KL685" i="1"/>
  <c r="KJ685" i="1"/>
  <c r="KK685" i="1"/>
  <c r="KJ231" i="1"/>
  <c r="KK231" i="1"/>
  <c r="KL231" i="1"/>
  <c r="KK405" i="1"/>
  <c r="KL405" i="1"/>
  <c r="KJ405" i="1"/>
  <c r="KL167" i="1"/>
  <c r="KJ167" i="1"/>
  <c r="KK167" i="1"/>
  <c r="KJ400" i="1"/>
  <c r="KK400" i="1"/>
  <c r="KL400" i="1"/>
  <c r="KJ97" i="1"/>
  <c r="KK97" i="1"/>
  <c r="KL97" i="1"/>
  <c r="KK255" i="1"/>
  <c r="KL255" i="1"/>
  <c r="KJ255" i="1"/>
  <c r="KJ467" i="1"/>
  <c r="KK467" i="1"/>
  <c r="KL467" i="1"/>
  <c r="KJ300" i="1"/>
  <c r="KK300" i="1"/>
  <c r="KL300" i="1"/>
  <c r="KK280" i="1"/>
  <c r="KL280" i="1"/>
  <c r="KJ280" i="1"/>
  <c r="KJ178" i="1"/>
  <c r="KK178" i="1"/>
  <c r="KL178" i="1"/>
  <c r="KK546" i="1"/>
  <c r="KL546" i="1"/>
  <c r="KJ546" i="1"/>
  <c r="KL123" i="1"/>
  <c r="KJ123" i="1"/>
  <c r="KK123" i="1"/>
  <c r="KK332" i="1"/>
  <c r="KL332" i="1"/>
  <c r="KJ332" i="1"/>
  <c r="KJ633" i="1"/>
  <c r="KK633" i="1"/>
  <c r="KL633" i="1"/>
  <c r="KL686" i="1"/>
  <c r="KJ686" i="1"/>
  <c r="KK686" i="1"/>
  <c r="KL691" i="1"/>
  <c r="KJ691" i="1"/>
  <c r="KK691" i="1"/>
  <c r="KL31" i="1"/>
  <c r="KJ31" i="1"/>
  <c r="KK31" i="1"/>
  <c r="KJ260" i="1"/>
  <c r="KK260" i="1"/>
  <c r="KL260" i="1"/>
  <c r="KK20" i="1"/>
  <c r="KL20" i="1"/>
  <c r="KJ20" i="1"/>
  <c r="KK710" i="1"/>
  <c r="KL710" i="1"/>
  <c r="KJ710" i="1"/>
  <c r="KL288" i="1"/>
  <c r="KJ288" i="1"/>
  <c r="KK288" i="1"/>
  <c r="KJ98" i="1"/>
  <c r="KK98" i="1"/>
  <c r="KL98" i="1"/>
  <c r="KJ254" i="1"/>
  <c r="KK254" i="1"/>
  <c r="KL254" i="1"/>
  <c r="KK534" i="1"/>
  <c r="KL534" i="1"/>
  <c r="KJ534" i="1"/>
  <c r="KJ461" i="1"/>
  <c r="KK461" i="1"/>
  <c r="KL461" i="1"/>
  <c r="KJ701" i="1"/>
  <c r="KK701" i="1"/>
  <c r="KL701" i="1"/>
  <c r="KJ141" i="1"/>
  <c r="KK141" i="1"/>
  <c r="KL141" i="1"/>
  <c r="KK113" i="1"/>
  <c r="KL113" i="1"/>
  <c r="KJ113" i="1"/>
  <c r="KJ336" i="1"/>
  <c r="KK336" i="1"/>
  <c r="KL336" i="1"/>
  <c r="KJ331" i="1"/>
  <c r="KK331" i="1"/>
  <c r="KL331" i="1"/>
  <c r="KL87" i="1"/>
  <c r="KJ87" i="1"/>
  <c r="KK87" i="1"/>
  <c r="KJ526" i="1"/>
  <c r="KK526" i="1"/>
  <c r="KL526" i="1"/>
  <c r="KL187" i="1"/>
  <c r="KJ187" i="1"/>
  <c r="KK187" i="1"/>
  <c r="KL558" i="1"/>
  <c r="KJ558" i="1"/>
  <c r="KK558" i="1"/>
  <c r="KJ496" i="1"/>
  <c r="KK496" i="1"/>
  <c r="KL496" i="1"/>
  <c r="KJ589" i="1"/>
  <c r="KK589" i="1"/>
  <c r="KL589" i="1"/>
  <c r="KJ170" i="1"/>
  <c r="KK170" i="1"/>
  <c r="KL170" i="1"/>
  <c r="KJ708" i="1"/>
  <c r="KK708" i="1"/>
  <c r="KL708" i="1"/>
  <c r="KJ616" i="1"/>
  <c r="KK616" i="1"/>
  <c r="KL616" i="1"/>
  <c r="KJ366" i="1"/>
  <c r="KK366" i="1"/>
  <c r="KL366" i="1"/>
  <c r="KK669" i="1"/>
  <c r="KL669" i="1"/>
  <c r="KJ669" i="1"/>
  <c r="KL666" i="1"/>
  <c r="KJ666" i="1"/>
  <c r="KK666" i="1"/>
  <c r="KK275" i="1"/>
  <c r="KL275" i="1"/>
  <c r="KJ275" i="1"/>
  <c r="KJ45" i="1"/>
  <c r="KK45" i="1"/>
  <c r="KL45" i="1"/>
  <c r="KJ210" i="1"/>
  <c r="KK210" i="1"/>
  <c r="KL210" i="1"/>
  <c r="KJ387" i="1"/>
  <c r="KK387" i="1"/>
  <c r="KL387" i="1"/>
  <c r="KJ322" i="1"/>
  <c r="KK322" i="1"/>
  <c r="KL322" i="1"/>
  <c r="KJ697" i="1"/>
  <c r="KK697" i="1"/>
  <c r="KL697" i="1"/>
  <c r="KJ204" i="1"/>
  <c r="KK204" i="1"/>
  <c r="KL204" i="1"/>
  <c r="KJ133" i="1"/>
  <c r="KK133" i="1"/>
  <c r="KL133" i="1"/>
  <c r="KK82" i="1"/>
  <c r="KL82" i="1"/>
  <c r="KJ82" i="1"/>
  <c r="KK672" i="1"/>
  <c r="KL672" i="1"/>
  <c r="KJ672" i="1"/>
  <c r="KJ80" i="1"/>
  <c r="KK80" i="1"/>
  <c r="KL80" i="1"/>
  <c r="KL243" i="1"/>
  <c r="KJ243" i="1"/>
  <c r="KK243" i="1"/>
  <c r="KK485" i="1"/>
  <c r="KL485" i="1"/>
  <c r="KJ485" i="1"/>
  <c r="KK318" i="1"/>
  <c r="KL318" i="1"/>
  <c r="KJ318" i="1"/>
  <c r="KK403" i="1"/>
  <c r="KL403" i="1"/>
  <c r="KJ403" i="1"/>
  <c r="KK71" i="1"/>
  <c r="KL71" i="1"/>
  <c r="KJ71" i="1"/>
  <c r="KK483" i="1"/>
  <c r="KL483" i="1"/>
  <c r="KJ483" i="1"/>
  <c r="KJ615" i="1"/>
  <c r="KK615" i="1"/>
  <c r="KL615" i="1"/>
  <c r="KK245" i="1"/>
  <c r="KL245" i="1"/>
  <c r="KJ245" i="1"/>
  <c r="KI28" i="1"/>
  <c r="KL28" i="1"/>
  <c r="KJ28" i="1"/>
  <c r="KK28" i="1"/>
  <c r="KH223" i="1"/>
  <c r="KJ223" i="1"/>
  <c r="KK223" i="1"/>
  <c r="KL223" i="1"/>
  <c r="KI692" i="1"/>
  <c r="KL692" i="1"/>
  <c r="KJ692" i="1"/>
  <c r="KK692" i="1"/>
  <c r="KI443" i="1"/>
  <c r="KL443" i="1"/>
  <c r="KJ443" i="1"/>
  <c r="KK443" i="1"/>
  <c r="KH396" i="1"/>
  <c r="KJ396" i="1"/>
  <c r="KK396" i="1"/>
  <c r="KL396" i="1"/>
  <c r="KF109" i="1"/>
  <c r="KL109" i="1"/>
  <c r="KJ109" i="1"/>
  <c r="KK109" i="1"/>
  <c r="KH180" i="1"/>
  <c r="KL180" i="1"/>
  <c r="KJ180" i="1"/>
  <c r="KK180" i="1"/>
  <c r="KF682" i="1"/>
  <c r="KK682" i="1"/>
  <c r="KL682" i="1"/>
  <c r="KJ682" i="1"/>
  <c r="KH182" i="1"/>
  <c r="KJ182" i="1"/>
  <c r="KK182" i="1"/>
  <c r="KL182" i="1"/>
  <c r="KI158" i="1"/>
  <c r="KJ158" i="1"/>
  <c r="KK158" i="1"/>
  <c r="KL158" i="1"/>
  <c r="KG673" i="1"/>
  <c r="KL673" i="1"/>
  <c r="KJ673" i="1"/>
  <c r="KK673" i="1"/>
  <c r="KH504" i="1"/>
  <c r="KK504" i="1"/>
  <c r="KL504" i="1"/>
  <c r="KJ504" i="1"/>
  <c r="KE358" i="1"/>
  <c r="KJ358" i="1"/>
  <c r="KK358" i="1"/>
  <c r="KL358" i="1"/>
  <c r="KG92" i="1"/>
  <c r="KK92" i="1"/>
  <c r="KL92" i="1"/>
  <c r="KJ92" i="1"/>
  <c r="KH120" i="1"/>
  <c r="KJ120" i="1"/>
  <c r="KK120" i="1"/>
  <c r="KL120" i="1"/>
  <c r="KI460" i="1"/>
  <c r="KJ460" i="1"/>
  <c r="KK460" i="1"/>
  <c r="KL460" i="1"/>
  <c r="KG8" i="1"/>
  <c r="KJ8" i="1"/>
  <c r="KK8" i="1"/>
  <c r="KL8" i="1"/>
  <c r="KF520" i="1"/>
  <c r="KJ520" i="1"/>
  <c r="KK520" i="1"/>
  <c r="KL520" i="1"/>
  <c r="KH378" i="1"/>
  <c r="KL378" i="1"/>
  <c r="KJ378" i="1"/>
  <c r="KK378" i="1"/>
  <c r="KJ580" i="1"/>
  <c r="KK580" i="1"/>
  <c r="KL580" i="1"/>
  <c r="KJ301" i="1"/>
  <c r="KK301" i="1"/>
  <c r="KL301" i="1"/>
  <c r="KL375" i="1"/>
  <c r="KJ375" i="1"/>
  <c r="KK375" i="1"/>
  <c r="KJ473" i="1"/>
  <c r="KK473" i="1"/>
  <c r="KL473" i="1"/>
  <c r="KK600" i="1"/>
  <c r="KL600" i="1"/>
  <c r="KJ600" i="1"/>
  <c r="KK678" i="1"/>
  <c r="KL678" i="1"/>
  <c r="KJ678" i="1"/>
  <c r="KJ613" i="1"/>
  <c r="KK613" i="1"/>
  <c r="KL613" i="1"/>
  <c r="KJ445" i="1"/>
  <c r="KK445" i="1"/>
  <c r="KL445" i="1"/>
  <c r="KL54" i="1"/>
  <c r="KJ54" i="1"/>
  <c r="KK54" i="1"/>
  <c r="KL323" i="1"/>
  <c r="KJ323" i="1"/>
  <c r="KK323" i="1"/>
  <c r="KJ16" i="1"/>
  <c r="KK16" i="1"/>
  <c r="KL16" i="1"/>
  <c r="KJ304" i="1"/>
  <c r="KK304" i="1"/>
  <c r="KL304" i="1"/>
  <c r="KL514" i="1"/>
  <c r="KJ514" i="1"/>
  <c r="KK514" i="1"/>
  <c r="KJ399" i="1"/>
  <c r="KK399" i="1"/>
  <c r="KL399" i="1"/>
  <c r="KJ261" i="1"/>
  <c r="KK261" i="1"/>
  <c r="KL261" i="1"/>
  <c r="KL383" i="1"/>
  <c r="KJ383" i="1"/>
  <c r="KK383" i="1"/>
  <c r="KK502" i="1"/>
  <c r="KL502" i="1"/>
  <c r="KJ502" i="1"/>
  <c r="KK72" i="1"/>
  <c r="KL72" i="1"/>
  <c r="KJ72" i="1"/>
  <c r="KK347" i="1"/>
  <c r="KL347" i="1"/>
  <c r="KJ347" i="1"/>
  <c r="KJ191" i="1"/>
  <c r="KK191" i="1"/>
  <c r="KL191" i="1"/>
  <c r="KJ414" i="1"/>
  <c r="KK414" i="1"/>
  <c r="KL414" i="1"/>
  <c r="KK219" i="1"/>
  <c r="KL219" i="1"/>
  <c r="KJ219" i="1"/>
  <c r="KJ242" i="1"/>
  <c r="KK242" i="1"/>
  <c r="KL242" i="1"/>
  <c r="KL419" i="1"/>
  <c r="KJ419" i="1"/>
  <c r="KK419" i="1"/>
  <c r="KJ638" i="1"/>
  <c r="KK638" i="1"/>
  <c r="KL638" i="1"/>
  <c r="KJ623" i="1"/>
  <c r="KK623" i="1"/>
  <c r="KL623" i="1"/>
  <c r="KJ201" i="1"/>
  <c r="KK201" i="1"/>
  <c r="KL201" i="1"/>
  <c r="KJ139" i="1"/>
  <c r="KK139" i="1"/>
  <c r="KL139" i="1"/>
  <c r="KJ440" i="1"/>
  <c r="KK440" i="1"/>
  <c r="KL440" i="1"/>
  <c r="KL289" i="1"/>
  <c r="KJ289" i="1"/>
  <c r="KK289" i="1"/>
  <c r="KJ342" i="1"/>
  <c r="KK342" i="1"/>
  <c r="KL342" i="1"/>
  <c r="KJ10" i="1"/>
  <c r="KK10" i="1"/>
  <c r="KL10" i="1"/>
  <c r="KJ561" i="1"/>
  <c r="KK561" i="1"/>
  <c r="KL561" i="1"/>
  <c r="KL516" i="1"/>
  <c r="KJ516" i="1"/>
  <c r="KK516" i="1"/>
  <c r="KK166" i="1"/>
  <c r="KL166" i="1"/>
  <c r="KJ166" i="1"/>
  <c r="KL656" i="1"/>
  <c r="KJ656" i="1"/>
  <c r="KK656" i="1"/>
  <c r="KL69" i="1"/>
  <c r="KJ69" i="1"/>
  <c r="KK69" i="1"/>
  <c r="KJ603" i="1"/>
  <c r="KK603" i="1"/>
  <c r="KL603" i="1"/>
  <c r="KJ410" i="1"/>
  <c r="KK410" i="1"/>
  <c r="KL410" i="1"/>
  <c r="KJ430" i="1"/>
  <c r="KK430" i="1"/>
  <c r="KL430" i="1"/>
  <c r="KL674" i="1"/>
  <c r="KJ674" i="1"/>
  <c r="KK674" i="1"/>
  <c r="KE572" i="1"/>
  <c r="KK572" i="1"/>
  <c r="KL572" i="1"/>
  <c r="KJ572" i="1"/>
  <c r="KE688" i="1"/>
  <c r="KK688" i="1"/>
  <c r="KL688" i="1"/>
  <c r="KJ688" i="1"/>
  <c r="KG46" i="1"/>
  <c r="KJ46" i="1"/>
  <c r="KK46" i="1"/>
  <c r="KL46" i="1"/>
  <c r="KG566" i="1"/>
  <c r="KJ566" i="1"/>
  <c r="KK566" i="1"/>
  <c r="KL566" i="1"/>
  <c r="KH449" i="1"/>
  <c r="KL449" i="1"/>
  <c r="KJ449" i="1"/>
  <c r="KK449" i="1"/>
  <c r="KI714" i="1"/>
  <c r="KJ714" i="1"/>
  <c r="KK714" i="1"/>
  <c r="KL714" i="1"/>
  <c r="KG376" i="1"/>
  <c r="KJ376" i="1"/>
  <c r="KK376" i="1"/>
  <c r="KL376" i="1"/>
  <c r="KH216" i="1"/>
  <c r="KL216" i="1"/>
  <c r="KJ216" i="1"/>
  <c r="KK216" i="1"/>
  <c r="KI544" i="1"/>
  <c r="KJ544" i="1"/>
  <c r="KK544" i="1"/>
  <c r="KL544" i="1"/>
  <c r="KH362" i="1"/>
  <c r="KL362" i="1"/>
  <c r="KJ362" i="1"/>
  <c r="KK362" i="1"/>
  <c r="KH325" i="1"/>
  <c r="KJ325" i="1"/>
  <c r="KK325" i="1"/>
  <c r="KL325" i="1"/>
  <c r="KH618" i="1"/>
  <c r="KL618" i="1"/>
  <c r="KJ618" i="1"/>
  <c r="KK618" i="1"/>
  <c r="KG339" i="1"/>
  <c r="KK339" i="1"/>
  <c r="KL339" i="1"/>
  <c r="KJ339" i="1"/>
  <c r="KH380" i="1"/>
  <c r="KJ380" i="1"/>
  <c r="KK380" i="1"/>
  <c r="KL380" i="1"/>
  <c r="KE533" i="1"/>
  <c r="KJ533" i="1"/>
  <c r="KK533" i="1"/>
  <c r="KL533" i="1"/>
  <c r="KG479" i="1"/>
  <c r="KK479" i="1"/>
  <c r="KL479" i="1"/>
  <c r="KJ479" i="1"/>
  <c r="KH127" i="1"/>
  <c r="KL127" i="1"/>
  <c r="KJ127" i="1"/>
  <c r="KK127" i="1"/>
  <c r="KI599" i="1"/>
  <c r="KJ599" i="1"/>
  <c r="KK599" i="1"/>
  <c r="KL599" i="1"/>
  <c r="KH259" i="1"/>
  <c r="KJ259" i="1"/>
  <c r="KK259" i="1"/>
  <c r="KL259" i="1"/>
  <c r="KG63" i="1"/>
  <c r="KJ63" i="1"/>
  <c r="KK63" i="1"/>
  <c r="KL63" i="1"/>
  <c r="KG367" i="1"/>
  <c r="KJ367" i="1"/>
  <c r="KK367" i="1"/>
  <c r="KL367" i="1"/>
  <c r="KH377" i="1"/>
  <c r="KJ377" i="1"/>
  <c r="KK377" i="1"/>
  <c r="KL377" i="1"/>
  <c r="KG573" i="1"/>
  <c r="KL573" i="1"/>
  <c r="KJ573" i="1"/>
  <c r="KK573" i="1"/>
  <c r="KK192" i="1"/>
  <c r="KL192" i="1"/>
  <c r="KJ192" i="1"/>
  <c r="KH593" i="1"/>
  <c r="KL593" i="1"/>
  <c r="KJ593" i="1"/>
  <c r="KK593" i="1"/>
  <c r="KK66" i="1"/>
  <c r="KL66" i="1"/>
  <c r="KJ66" i="1"/>
  <c r="KJ537" i="1"/>
  <c r="KK537" i="1"/>
  <c r="KL537" i="1"/>
  <c r="KJ110" i="1"/>
  <c r="KK110" i="1"/>
  <c r="KL110" i="1"/>
  <c r="KL354" i="1"/>
  <c r="KJ354" i="1"/>
  <c r="KK354" i="1"/>
  <c r="KL281" i="1"/>
  <c r="KJ281" i="1"/>
  <c r="KK281" i="1"/>
  <c r="KK212" i="1"/>
  <c r="KL212" i="1"/>
  <c r="KJ212" i="1"/>
  <c r="KJ308" i="1"/>
  <c r="KK308" i="1"/>
  <c r="KL308" i="1"/>
  <c r="KL146" i="1"/>
  <c r="KJ146" i="1"/>
  <c r="KK146" i="1"/>
  <c r="KJ587" i="1"/>
  <c r="KK587" i="1"/>
  <c r="KL587" i="1"/>
  <c r="KJ174" i="1"/>
  <c r="KK174" i="1"/>
  <c r="KL174" i="1"/>
  <c r="KK465" i="1"/>
  <c r="KL465" i="1"/>
  <c r="KJ465" i="1"/>
  <c r="KJ388" i="1"/>
  <c r="KK388" i="1"/>
  <c r="KL388" i="1"/>
  <c r="KJ642" i="1"/>
  <c r="KK642" i="1"/>
  <c r="KL642" i="1"/>
  <c r="KJ159" i="1"/>
  <c r="KK159" i="1"/>
  <c r="KL159" i="1"/>
  <c r="KK25" i="1"/>
  <c r="KL25" i="1"/>
  <c r="KJ25" i="1"/>
  <c r="KJ4" i="1"/>
  <c r="KK4" i="1"/>
  <c r="KL4" i="1"/>
  <c r="KL417" i="1"/>
  <c r="KJ417" i="1"/>
  <c r="KK417" i="1"/>
  <c r="KJ147" i="1"/>
  <c r="KK147" i="1"/>
  <c r="KL147" i="1"/>
  <c r="KL503" i="1"/>
  <c r="KJ503" i="1"/>
  <c r="KK503" i="1"/>
  <c r="KJ451" i="1"/>
  <c r="KK451" i="1"/>
  <c r="KL451" i="1"/>
  <c r="KL217" i="1"/>
  <c r="KJ217" i="1"/>
  <c r="KK217" i="1"/>
  <c r="KK284" i="1"/>
  <c r="KL284" i="1"/>
  <c r="KJ284" i="1"/>
  <c r="KJ429" i="1"/>
  <c r="KK429" i="1"/>
  <c r="KL429" i="1"/>
  <c r="KK119" i="1"/>
  <c r="KL119" i="1"/>
  <c r="KJ119" i="1"/>
  <c r="KJ249" i="1"/>
  <c r="KK249" i="1"/>
  <c r="KL249" i="1"/>
  <c r="KL424" i="1"/>
  <c r="KJ424" i="1"/>
  <c r="KK424" i="1"/>
  <c r="KJ265" i="1"/>
  <c r="KK265" i="1"/>
  <c r="KL265" i="1"/>
  <c r="KK84" i="1"/>
  <c r="KL84" i="1"/>
  <c r="KJ84" i="1"/>
  <c r="KJ151" i="1"/>
  <c r="KK151" i="1"/>
  <c r="KL151" i="1"/>
  <c r="KL401" i="1"/>
  <c r="KJ401" i="1"/>
  <c r="KK401" i="1"/>
  <c r="KJ607" i="1"/>
  <c r="KK607" i="1"/>
  <c r="KL607" i="1"/>
  <c r="KK393" i="1"/>
  <c r="KL393" i="1"/>
  <c r="KJ393" i="1"/>
  <c r="KJ513" i="1"/>
  <c r="KK513" i="1"/>
  <c r="KL513" i="1"/>
  <c r="KL452" i="1"/>
  <c r="KJ452" i="1"/>
  <c r="KK452" i="1"/>
  <c r="KK563" i="1"/>
  <c r="KL563" i="1"/>
  <c r="KJ563" i="1"/>
  <c r="KJ312" i="1"/>
  <c r="KK312" i="1"/>
  <c r="KL312" i="1"/>
  <c r="KJ214" i="1"/>
  <c r="KK214" i="1"/>
  <c r="KL214" i="1"/>
  <c r="KL138" i="1"/>
  <c r="KJ138" i="1"/>
  <c r="KK138" i="1"/>
  <c r="KK161" i="1"/>
  <c r="KL161" i="1"/>
  <c r="KJ161" i="1"/>
  <c r="KJ316" i="1"/>
  <c r="KK316" i="1"/>
  <c r="KL316" i="1"/>
  <c r="KL137" i="1"/>
  <c r="KJ137" i="1"/>
  <c r="KK137" i="1"/>
  <c r="KL184" i="1"/>
  <c r="KJ184" i="1"/>
  <c r="KK184" i="1"/>
  <c r="KJ511" i="1"/>
  <c r="KK511" i="1"/>
  <c r="KL511" i="1"/>
  <c r="KJ315" i="1"/>
  <c r="KK315" i="1"/>
  <c r="KL315" i="1"/>
  <c r="KL484" i="1"/>
  <c r="KJ484" i="1"/>
  <c r="KK484" i="1"/>
  <c r="KJ365" i="1"/>
  <c r="KK365" i="1"/>
  <c r="KL365" i="1"/>
  <c r="KK200" i="1"/>
  <c r="KL200" i="1"/>
  <c r="KJ200" i="1"/>
  <c r="KK23" i="1"/>
  <c r="KL23" i="1"/>
  <c r="KJ23" i="1"/>
  <c r="KK463" i="1"/>
  <c r="KL463" i="1"/>
  <c r="KJ463" i="1"/>
  <c r="KJ711" i="1"/>
  <c r="KK711" i="1"/>
  <c r="KL711" i="1"/>
  <c r="KJ425" i="1"/>
  <c r="KK425" i="1"/>
  <c r="KL425" i="1"/>
  <c r="KJ101" i="1"/>
  <c r="KK101" i="1"/>
  <c r="KL101" i="1"/>
  <c r="KK224" i="1"/>
  <c r="KL224" i="1"/>
  <c r="KJ224" i="1"/>
  <c r="KJ253" i="1"/>
  <c r="KK253" i="1"/>
  <c r="KL253" i="1"/>
  <c r="KJ604" i="1"/>
  <c r="KK604" i="1"/>
  <c r="KL604" i="1"/>
  <c r="KK641" i="1"/>
  <c r="KL641" i="1"/>
  <c r="KJ641" i="1"/>
  <c r="KK384" i="1"/>
  <c r="KL384" i="1"/>
  <c r="KJ384" i="1"/>
  <c r="KL152" i="1"/>
  <c r="KJ152" i="1"/>
  <c r="KK152" i="1"/>
  <c r="KJ132" i="1"/>
  <c r="KK132" i="1"/>
  <c r="KL132" i="1"/>
  <c r="KL606" i="1"/>
  <c r="KJ606" i="1"/>
  <c r="KK606" i="1"/>
  <c r="KK413" i="1"/>
  <c r="KL413" i="1"/>
  <c r="KJ413" i="1"/>
  <c r="KK60" i="1"/>
  <c r="KL60" i="1"/>
  <c r="KJ60" i="1"/>
  <c r="KJ131" i="1"/>
  <c r="KK131" i="1"/>
  <c r="KL131" i="1"/>
  <c r="KJ447" i="1"/>
  <c r="KK447" i="1"/>
  <c r="KL447" i="1"/>
  <c r="KJ305" i="1"/>
  <c r="KK305" i="1"/>
  <c r="KL305" i="1"/>
  <c r="KL398" i="1"/>
  <c r="KJ398" i="1"/>
  <c r="KK398" i="1"/>
  <c r="KJ407" i="1"/>
  <c r="KK407" i="1"/>
  <c r="KL407" i="1"/>
  <c r="KJ189" i="1"/>
  <c r="KK189" i="1"/>
  <c r="KL189" i="1"/>
  <c r="KI402" i="1"/>
  <c r="KJ402" i="1"/>
  <c r="KK402" i="1"/>
  <c r="KL402" i="1"/>
  <c r="KH436" i="1"/>
  <c r="KJ436" i="1"/>
  <c r="KK436" i="1"/>
  <c r="KL436" i="1"/>
  <c r="KG238" i="1"/>
  <c r="KJ238" i="1"/>
  <c r="KK238" i="1"/>
  <c r="KL238" i="1"/>
  <c r="KG278" i="1"/>
  <c r="KL278" i="1"/>
  <c r="KJ278" i="1"/>
  <c r="KK278" i="1"/>
  <c r="KH348" i="1"/>
  <c r="KJ348" i="1"/>
  <c r="KK348" i="1"/>
  <c r="KL348" i="1"/>
  <c r="KF518" i="1"/>
  <c r="KJ518" i="1"/>
  <c r="KK518" i="1"/>
  <c r="KL518" i="1"/>
  <c r="KI100" i="1"/>
  <c r="KJ100" i="1"/>
  <c r="KK100" i="1"/>
  <c r="KL100" i="1"/>
  <c r="KH545" i="1"/>
  <c r="KJ545" i="1"/>
  <c r="KK545" i="1"/>
  <c r="KL545" i="1"/>
  <c r="KH360" i="1"/>
  <c r="KL360" i="1"/>
  <c r="KJ360" i="1"/>
  <c r="KK360" i="1"/>
  <c r="KE411" i="1"/>
  <c r="KJ411" i="1"/>
  <c r="KK411" i="1"/>
  <c r="KL411" i="1"/>
  <c r="KG53" i="1"/>
  <c r="KK53" i="1"/>
  <c r="KL53" i="1"/>
  <c r="KJ53" i="1"/>
  <c r="KE130" i="1"/>
  <c r="KL130" i="1"/>
  <c r="KJ130" i="1"/>
  <c r="KK130" i="1"/>
  <c r="KH298" i="1"/>
  <c r="KL298" i="1"/>
  <c r="KJ298" i="1"/>
  <c r="KK298" i="1"/>
  <c r="KE423" i="1"/>
  <c r="KJ423" i="1"/>
  <c r="KK423" i="1"/>
  <c r="KL423" i="1"/>
  <c r="KI111" i="1"/>
  <c r="KK111" i="1"/>
  <c r="KL111" i="1"/>
  <c r="KJ111" i="1"/>
  <c r="KE30" i="1"/>
  <c r="KL30" i="1"/>
  <c r="KJ30" i="1"/>
  <c r="KK30" i="1"/>
  <c r="KH73" i="1"/>
  <c r="KJ73" i="1"/>
  <c r="KK73" i="1"/>
  <c r="KL73" i="1"/>
  <c r="KI264" i="1"/>
  <c r="KJ264" i="1"/>
  <c r="KK264" i="1"/>
  <c r="KL264" i="1"/>
  <c r="KF221" i="1"/>
  <c r="KK221" i="1"/>
  <c r="KL221" i="1"/>
  <c r="KJ221" i="1"/>
  <c r="KF578" i="1"/>
  <c r="KJ578" i="1"/>
  <c r="KK578" i="1"/>
  <c r="KL578" i="1"/>
  <c r="KF369" i="1"/>
  <c r="KJ369" i="1"/>
  <c r="KK369" i="1"/>
  <c r="KL369" i="1"/>
  <c r="KG519" i="1"/>
  <c r="KJ519" i="1"/>
  <c r="KK519" i="1"/>
  <c r="KL519" i="1"/>
  <c r="KH198" i="1"/>
  <c r="KJ198" i="1"/>
  <c r="KK198" i="1"/>
  <c r="KL198" i="1"/>
  <c r="KH535" i="1"/>
  <c r="KL535" i="1"/>
  <c r="KJ535" i="1"/>
  <c r="KK535" i="1"/>
  <c r="KG195" i="1"/>
  <c r="KK195" i="1"/>
  <c r="KL195" i="1"/>
  <c r="KJ195" i="1"/>
  <c r="KG19" i="1"/>
  <c r="KL19" i="1"/>
  <c r="KJ19" i="1"/>
  <c r="KK19" i="1"/>
  <c r="KH27" i="1"/>
  <c r="KK27" i="1"/>
  <c r="KL27" i="1"/>
  <c r="KJ27" i="1"/>
  <c r="KI364" i="1"/>
  <c r="KJ364" i="1"/>
  <c r="KK364" i="1"/>
  <c r="KL364" i="1"/>
  <c r="KG309" i="1"/>
  <c r="KJ309" i="1"/>
  <c r="KK309" i="1"/>
  <c r="KL309" i="1"/>
  <c r="KI687" i="1"/>
  <c r="KK687" i="1"/>
  <c r="KL687" i="1"/>
  <c r="KJ687" i="1"/>
  <c r="KH238" i="1"/>
  <c r="KF73" i="1"/>
  <c r="KF519" i="1"/>
  <c r="KG100" i="1"/>
  <c r="KE519" i="1"/>
  <c r="KI221" i="1"/>
  <c r="KH53" i="1"/>
  <c r="KI309" i="1"/>
  <c r="KE369" i="1"/>
  <c r="KI278" i="1"/>
  <c r="KI348" i="1"/>
  <c r="KG221" i="1"/>
  <c r="KF130" i="1"/>
  <c r="KE53" i="1"/>
  <c r="KH687" i="1"/>
  <c r="KE687" i="1"/>
  <c r="KI519" i="1"/>
  <c r="KI369" i="1"/>
  <c r="KE578" i="1"/>
  <c r="KH519" i="1"/>
  <c r="KH221" i="1"/>
  <c r="KI411" i="1"/>
  <c r="KH130" i="1"/>
  <c r="KI130" i="1"/>
  <c r="KE8" i="1"/>
  <c r="KF8" i="1"/>
  <c r="KF53" i="1"/>
  <c r="KI53" i="1"/>
  <c r="KI8" i="1"/>
  <c r="KE120" i="1"/>
  <c r="KI120" i="1"/>
  <c r="KF120" i="1"/>
  <c r="KH8" i="1"/>
  <c r="KG120" i="1"/>
  <c r="KF43" i="1"/>
  <c r="KH43" i="1"/>
  <c r="KE46" i="1"/>
  <c r="KI358" i="1"/>
  <c r="KH673" i="1"/>
  <c r="KE5" i="1"/>
  <c r="KF423" i="1"/>
  <c r="KE499" i="1"/>
  <c r="KH499" i="1"/>
  <c r="KI63" i="1"/>
  <c r="KH367" i="1"/>
  <c r="KG223" i="1"/>
  <c r="KI17" i="1"/>
  <c r="KG182" i="1"/>
  <c r="KF158" i="1"/>
  <c r="KF599" i="1"/>
  <c r="KE144" i="1"/>
  <c r="KH63" i="1"/>
  <c r="KE367" i="1"/>
  <c r="KH369" i="1"/>
  <c r="KE436" i="1"/>
  <c r="KE298" i="1"/>
  <c r="KI396" i="1"/>
  <c r="KF19" i="1"/>
  <c r="KI619" i="1"/>
  <c r="KF436" i="1"/>
  <c r="KG158" i="1"/>
  <c r="KI436" i="1"/>
  <c r="KI298" i="1"/>
  <c r="KI27" i="1"/>
  <c r="KE195" i="1"/>
  <c r="KF298" i="1"/>
  <c r="KG28" i="1"/>
  <c r="KH364" i="1"/>
  <c r="KE182" i="1"/>
  <c r="KF364" i="1"/>
  <c r="KE158" i="1"/>
  <c r="KE599" i="1"/>
  <c r="KH599" i="1"/>
  <c r="KG109" i="1"/>
  <c r="KE325" i="1"/>
  <c r="KG436" i="1"/>
  <c r="KI423" i="1"/>
  <c r="KG599" i="1"/>
  <c r="KG572" i="1"/>
  <c r="KF572" i="1"/>
  <c r="KG298" i="1"/>
  <c r="KI195" i="1"/>
  <c r="KE223" i="1"/>
  <c r="KH28" i="1"/>
  <c r="KF182" i="1"/>
  <c r="KH158" i="1"/>
  <c r="KI182" i="1"/>
  <c r="KH605" i="1"/>
  <c r="KI223" i="1"/>
  <c r="KF111" i="1"/>
  <c r="KE28" i="1"/>
  <c r="KG692" i="1"/>
  <c r="KG396" i="1"/>
  <c r="KE364" i="1"/>
  <c r="KE19" i="1"/>
  <c r="KI109" i="1"/>
  <c r="KH109" i="1"/>
  <c r="KG180" i="1"/>
  <c r="KE535" i="1"/>
  <c r="KI535" i="1"/>
  <c r="KG380" i="1"/>
  <c r="KI682" i="1"/>
  <c r="KG682" i="1"/>
  <c r="KF27" i="1"/>
  <c r="KF195" i="1"/>
  <c r="KE27" i="1"/>
  <c r="KF223" i="1"/>
  <c r="KF28" i="1"/>
  <c r="KF692" i="1"/>
  <c r="KE378" i="1"/>
  <c r="KE109" i="1"/>
  <c r="KH195" i="1"/>
  <c r="KF396" i="1"/>
  <c r="KE396" i="1"/>
  <c r="KG443" i="1"/>
  <c r="KG533" i="1"/>
  <c r="KH533" i="1"/>
  <c r="KE278" i="1"/>
  <c r="KG150" i="1"/>
  <c r="KE238" i="1"/>
  <c r="KH19" i="1"/>
  <c r="KH714" i="1"/>
  <c r="KG364" i="1"/>
  <c r="KI566" i="1"/>
  <c r="KI19" i="1"/>
  <c r="KG30" i="1"/>
  <c r="KF619" i="1"/>
  <c r="KI325" i="1"/>
  <c r="KG27" i="1"/>
  <c r="KF278" i="1"/>
  <c r="KH150" i="1"/>
  <c r="KF238" i="1"/>
  <c r="KI238" i="1"/>
  <c r="KH566" i="1"/>
  <c r="KH619" i="1"/>
  <c r="KG619" i="1"/>
  <c r="KH278" i="1"/>
  <c r="KF566" i="1"/>
  <c r="KF376" i="1"/>
  <c r="KF30" i="1"/>
  <c r="KE376" i="1"/>
  <c r="KH544" i="1"/>
  <c r="KG544" i="1"/>
  <c r="KE402" i="1"/>
  <c r="KH111" i="1"/>
  <c r="KI259" i="1"/>
  <c r="KE111" i="1"/>
  <c r="KG449" i="1"/>
  <c r="KG578" i="1"/>
  <c r="KE73" i="1"/>
  <c r="KG714" i="1"/>
  <c r="KE566" i="1"/>
  <c r="KE216" i="1"/>
  <c r="KI30" i="1"/>
  <c r="KF544" i="1"/>
  <c r="KH339" i="1"/>
  <c r="KH460" i="1"/>
  <c r="KF309" i="1"/>
  <c r="KF460" i="1"/>
  <c r="KE309" i="1"/>
  <c r="KG460" i="1"/>
  <c r="KH75" i="1"/>
  <c r="KE75" i="1"/>
  <c r="KG111" i="1"/>
  <c r="KI688" i="1"/>
  <c r="KE449" i="1"/>
  <c r="KI578" i="1"/>
  <c r="KF127" i="1"/>
  <c r="KI127" i="1"/>
  <c r="KH92" i="1"/>
  <c r="KE714" i="1"/>
  <c r="KF216" i="1"/>
  <c r="KF92" i="1"/>
  <c r="KE479" i="1"/>
  <c r="KI376" i="1"/>
  <c r="KG216" i="1"/>
  <c r="KI92" i="1"/>
  <c r="KE544" i="1"/>
  <c r="KG618" i="1"/>
  <c r="KH309" i="1"/>
  <c r="KE504" i="1"/>
  <c r="KE460" i="1"/>
  <c r="KF259" i="1"/>
  <c r="KE259" i="1"/>
  <c r="KI449" i="1"/>
  <c r="KH376" i="1"/>
  <c r="KG127" i="1"/>
  <c r="KH30" i="1"/>
  <c r="KF714" i="1"/>
  <c r="KE453" i="1"/>
  <c r="KF402" i="1"/>
  <c r="KF453" i="1"/>
  <c r="KH175" i="1"/>
  <c r="KF348" i="1"/>
  <c r="KH692" i="1"/>
  <c r="KE518" i="1"/>
  <c r="KH518" i="1"/>
  <c r="KH423" i="1"/>
  <c r="KF650" i="1"/>
  <c r="KH358" i="1"/>
  <c r="KE222" i="1"/>
  <c r="KE444" i="1"/>
  <c r="KG17" i="1"/>
  <c r="KI650" i="1"/>
  <c r="KF94" i="1"/>
  <c r="KI378" i="1"/>
  <c r="KE593" i="1"/>
  <c r="KH443" i="1"/>
  <c r="KG94" i="1"/>
  <c r="KH411" i="1"/>
  <c r="KF411" i="1"/>
  <c r="KI144" i="1"/>
  <c r="KI453" i="1"/>
  <c r="KG348" i="1"/>
  <c r="KE692" i="1"/>
  <c r="KI518" i="1"/>
  <c r="KH222" i="1"/>
  <c r="KF444" i="1"/>
  <c r="KF17" i="1"/>
  <c r="KI222" i="1"/>
  <c r="KI444" i="1"/>
  <c r="KG650" i="1"/>
  <c r="KG378" i="1"/>
  <c r="KI593" i="1"/>
  <c r="KF358" i="1"/>
  <c r="KE443" i="1"/>
  <c r="KF100" i="1"/>
  <c r="KG423" i="1"/>
  <c r="KE94" i="1"/>
  <c r="KG358" i="1"/>
  <c r="KE100" i="1"/>
  <c r="KI360" i="1"/>
  <c r="KG411" i="1"/>
  <c r="KG144" i="1"/>
  <c r="KF380" i="1"/>
  <c r="KE380" i="1"/>
  <c r="KH402" i="1"/>
  <c r="KG402" i="1"/>
  <c r="KF175" i="1"/>
  <c r="KI380" i="1"/>
  <c r="KG453" i="1"/>
  <c r="KE175" i="1"/>
  <c r="KE348" i="1"/>
  <c r="KF378" i="1"/>
  <c r="KF593" i="1"/>
  <c r="KG444" i="1"/>
  <c r="KE17" i="1"/>
  <c r="KG593" i="1"/>
  <c r="KF443" i="1"/>
  <c r="KF360" i="1"/>
  <c r="KH682" i="1"/>
  <c r="KH46" i="1"/>
  <c r="KF545" i="1"/>
  <c r="KE339" i="1"/>
  <c r="KG198" i="1"/>
  <c r="KE573" i="1"/>
  <c r="KF688" i="1"/>
  <c r="KH279" i="1"/>
  <c r="KI46" i="1"/>
  <c r="KI479" i="1"/>
  <c r="KG545" i="1"/>
  <c r="KE673" i="1"/>
  <c r="KI339" i="1"/>
  <c r="KI573" i="1"/>
  <c r="KH688" i="1"/>
  <c r="KG688" i="1"/>
  <c r="KH466" i="1"/>
  <c r="KF466" i="1"/>
  <c r="KF279" i="1"/>
  <c r="KF46" i="1"/>
  <c r="KE545" i="1"/>
  <c r="KI673" i="1"/>
  <c r="KF339" i="1"/>
  <c r="KH573" i="1"/>
  <c r="KE198" i="1"/>
  <c r="KE466" i="1"/>
  <c r="KG279" i="1"/>
  <c r="KI545" i="1"/>
  <c r="KF673" i="1"/>
  <c r="KF198" i="1"/>
  <c r="KF573" i="1"/>
  <c r="KI198" i="1"/>
  <c r="KH520" i="1"/>
  <c r="KE362" i="1"/>
  <c r="KF325" i="1"/>
  <c r="KG325" i="1"/>
  <c r="KI466" i="1"/>
  <c r="KI362" i="1"/>
  <c r="KE618" i="1"/>
  <c r="KE180" i="1"/>
  <c r="KI504" i="1"/>
  <c r="KF264" i="1"/>
  <c r="KF535" i="1"/>
  <c r="KE279" i="1"/>
  <c r="KG360" i="1"/>
  <c r="KF362" i="1"/>
  <c r="KI618" i="1"/>
  <c r="KI180" i="1"/>
  <c r="KG504" i="1"/>
  <c r="KG535" i="1"/>
  <c r="KF504" i="1"/>
  <c r="KE360" i="1"/>
  <c r="KG362" i="1"/>
  <c r="KF618" i="1"/>
  <c r="KF180" i="1"/>
  <c r="KH264" i="1"/>
  <c r="KE264" i="1"/>
  <c r="KG73" i="1"/>
  <c r="KI73" i="1"/>
  <c r="KI580" i="1"/>
  <c r="KE580" i="1"/>
  <c r="KF580" i="1"/>
  <c r="KH580" i="1"/>
  <c r="KG580" i="1"/>
  <c r="KI400" i="1"/>
  <c r="KE400" i="1"/>
  <c r="KH400" i="1"/>
  <c r="KG400" i="1"/>
  <c r="KF400" i="1"/>
  <c r="KI217" i="1"/>
  <c r="KE217" i="1"/>
  <c r="KH217" i="1"/>
  <c r="KG217" i="1"/>
  <c r="KF217" i="1"/>
  <c r="KI25" i="1"/>
  <c r="KE25" i="1"/>
  <c r="KH25" i="1"/>
  <c r="KG25" i="1"/>
  <c r="KF25" i="1"/>
  <c r="KI537" i="1"/>
  <c r="KE537" i="1"/>
  <c r="KF537" i="1"/>
  <c r="KH537" i="1"/>
  <c r="KG537" i="1"/>
  <c r="KI539" i="1"/>
  <c r="KE539" i="1"/>
  <c r="KH539" i="1"/>
  <c r="KG539" i="1"/>
  <c r="KF539" i="1"/>
  <c r="KI255" i="1"/>
  <c r="KE255" i="1"/>
  <c r="KH255" i="1"/>
  <c r="KG255" i="1"/>
  <c r="KF255" i="1"/>
  <c r="KG110" i="1"/>
  <c r="KF110" i="1"/>
  <c r="KI110" i="1"/>
  <c r="KE110" i="1"/>
  <c r="KH110" i="1"/>
  <c r="KF613" i="1"/>
  <c r="KG613" i="1"/>
  <c r="KE613" i="1"/>
  <c r="KI613" i="1"/>
  <c r="KH613" i="1"/>
  <c r="KF445" i="1"/>
  <c r="KH445" i="1"/>
  <c r="KG445" i="1"/>
  <c r="KE445" i="1"/>
  <c r="KI445" i="1"/>
  <c r="KG372" i="1"/>
  <c r="KF372" i="1"/>
  <c r="KI372" i="1"/>
  <c r="KE372" i="1"/>
  <c r="KH372" i="1"/>
  <c r="KI54" i="1"/>
  <c r="KE54" i="1"/>
  <c r="KG54" i="1"/>
  <c r="KH54" i="1"/>
  <c r="KF54" i="1"/>
  <c r="KH31" i="1"/>
  <c r="KG31" i="1"/>
  <c r="KF31" i="1"/>
  <c r="KI31" i="1"/>
  <c r="KE31" i="1"/>
  <c r="KI457" i="1"/>
  <c r="KE457" i="1"/>
  <c r="KH457" i="1"/>
  <c r="KG457" i="1"/>
  <c r="KF457" i="1"/>
  <c r="KI304" i="1"/>
  <c r="KE304" i="1"/>
  <c r="KH304" i="1"/>
  <c r="KG304" i="1"/>
  <c r="KF304" i="1"/>
  <c r="KH464" i="1"/>
  <c r="KG464" i="1"/>
  <c r="KF464" i="1"/>
  <c r="KI464" i="1"/>
  <c r="KE464" i="1"/>
  <c r="KI388" i="1"/>
  <c r="KE388" i="1"/>
  <c r="KH388" i="1"/>
  <c r="KG388" i="1"/>
  <c r="KF388" i="1"/>
  <c r="KF288" i="1"/>
  <c r="KI288" i="1"/>
  <c r="KE288" i="1"/>
  <c r="KH288" i="1"/>
  <c r="KG288" i="1"/>
  <c r="KF661" i="1"/>
  <c r="KI661" i="1"/>
  <c r="KE661" i="1"/>
  <c r="KH661" i="1"/>
  <c r="KG661" i="1"/>
  <c r="KF135" i="1"/>
  <c r="KI135" i="1"/>
  <c r="KE135" i="1"/>
  <c r="KH135" i="1"/>
  <c r="KG135" i="1"/>
  <c r="KF582" i="1"/>
  <c r="KI582" i="1"/>
  <c r="KE582" i="1"/>
  <c r="KH582" i="1"/>
  <c r="KG582" i="1"/>
  <c r="KG261" i="1"/>
  <c r="KF261" i="1"/>
  <c r="KI261" i="1"/>
  <c r="KE261" i="1"/>
  <c r="KH261" i="1"/>
  <c r="KG273" i="1"/>
  <c r="KF273" i="1"/>
  <c r="KI273" i="1"/>
  <c r="KE273" i="1"/>
  <c r="KH273" i="1"/>
  <c r="KG294" i="1"/>
  <c r="KF294" i="1"/>
  <c r="KI294" i="1"/>
  <c r="KE294" i="1"/>
  <c r="KH294" i="1"/>
  <c r="KG685" i="1"/>
  <c r="KF685" i="1"/>
  <c r="KI685" i="1"/>
  <c r="KE685" i="1"/>
  <c r="KH685" i="1"/>
  <c r="KF331" i="1"/>
  <c r="KI331" i="1"/>
  <c r="KE331" i="1"/>
  <c r="KH331" i="1"/>
  <c r="KG331" i="1"/>
  <c r="KI526" i="1"/>
  <c r="KE526" i="1"/>
  <c r="KH526" i="1"/>
  <c r="KG526" i="1"/>
  <c r="KF526" i="1"/>
  <c r="KI484" i="1"/>
  <c r="KE484" i="1"/>
  <c r="KH484" i="1"/>
  <c r="KG484" i="1"/>
  <c r="KF484" i="1"/>
  <c r="KH708" i="1"/>
  <c r="KG708" i="1"/>
  <c r="KF708" i="1"/>
  <c r="KI708" i="1"/>
  <c r="KE708" i="1"/>
  <c r="KG397" i="1"/>
  <c r="KF397" i="1"/>
  <c r="KE397" i="1"/>
  <c r="KI397" i="1"/>
  <c r="KH397" i="1"/>
  <c r="KI666" i="1"/>
  <c r="KE666" i="1"/>
  <c r="KH666" i="1"/>
  <c r="KG666" i="1"/>
  <c r="KF666" i="1"/>
  <c r="KH425" i="1"/>
  <c r="KG425" i="1"/>
  <c r="KF425" i="1"/>
  <c r="KI425" i="1"/>
  <c r="KE425" i="1"/>
  <c r="KH275" i="1"/>
  <c r="KG275" i="1"/>
  <c r="KF275" i="1"/>
  <c r="KE275" i="1"/>
  <c r="KI275" i="1"/>
  <c r="KI45" i="1"/>
  <c r="KE45" i="1"/>
  <c r="KH45" i="1"/>
  <c r="KG45" i="1"/>
  <c r="KF45" i="1"/>
  <c r="KH253" i="1"/>
  <c r="KG253" i="1"/>
  <c r="KF253" i="1"/>
  <c r="KI253" i="1"/>
  <c r="KE253" i="1"/>
  <c r="KG368" i="1"/>
  <c r="KF368" i="1"/>
  <c r="KI368" i="1"/>
  <c r="KE368" i="1"/>
  <c r="KH368" i="1"/>
  <c r="KF604" i="1"/>
  <c r="KI604" i="1"/>
  <c r="KE604" i="1"/>
  <c r="KH604" i="1"/>
  <c r="KG604" i="1"/>
  <c r="KI561" i="1"/>
  <c r="KE561" i="1"/>
  <c r="KH561" i="1"/>
  <c r="KG561" i="1"/>
  <c r="KF561" i="1"/>
  <c r="KG516" i="1"/>
  <c r="KF516" i="1"/>
  <c r="KI516" i="1"/>
  <c r="KE516" i="1"/>
  <c r="KH516" i="1"/>
  <c r="KG166" i="1"/>
  <c r="KF166" i="1"/>
  <c r="KI166" i="1"/>
  <c r="KE166" i="1"/>
  <c r="KH166" i="1"/>
  <c r="KG70" i="1"/>
  <c r="KF70" i="1"/>
  <c r="KI70" i="1"/>
  <c r="KE70" i="1"/>
  <c r="KH70" i="1"/>
  <c r="KG318" i="1"/>
  <c r="KI318" i="1"/>
  <c r="KE318" i="1"/>
  <c r="KH318" i="1"/>
  <c r="KF318" i="1"/>
  <c r="KG403" i="1"/>
  <c r="KI403" i="1"/>
  <c r="KE403" i="1"/>
  <c r="KH403" i="1"/>
  <c r="KF403" i="1"/>
  <c r="KI39" i="1"/>
  <c r="KE39" i="1"/>
  <c r="KG39" i="1"/>
  <c r="KF39" i="1"/>
  <c r="KH39" i="1"/>
  <c r="KI410" i="1"/>
  <c r="KE410" i="1"/>
  <c r="KG410" i="1"/>
  <c r="KF410" i="1"/>
  <c r="KH410" i="1"/>
  <c r="KI430" i="1"/>
  <c r="KE430" i="1"/>
  <c r="KG430" i="1"/>
  <c r="KF430" i="1"/>
  <c r="KH430" i="1"/>
  <c r="KF674" i="1"/>
  <c r="KG674" i="1"/>
  <c r="KE674" i="1"/>
  <c r="KI674" i="1"/>
  <c r="KH674" i="1"/>
  <c r="KI351" i="1"/>
  <c r="KE351" i="1"/>
  <c r="KG351" i="1"/>
  <c r="KF351" i="1"/>
  <c r="KH351" i="1"/>
  <c r="KH664" i="1"/>
  <c r="KF664" i="1"/>
  <c r="KI664" i="1"/>
  <c r="KE664" i="1"/>
  <c r="KG664" i="1"/>
  <c r="KG587" i="1"/>
  <c r="KF587" i="1"/>
  <c r="KI587" i="1"/>
  <c r="KE587" i="1"/>
  <c r="KH587" i="1"/>
  <c r="KI231" i="1"/>
  <c r="KE231" i="1"/>
  <c r="KH231" i="1"/>
  <c r="KG231" i="1"/>
  <c r="KF231" i="1"/>
  <c r="KI375" i="1"/>
  <c r="KE375" i="1"/>
  <c r="KG375" i="1"/>
  <c r="KF375" i="1"/>
  <c r="KH375" i="1"/>
  <c r="KG354" i="1"/>
  <c r="KH354" i="1"/>
  <c r="KF354" i="1"/>
  <c r="KE354" i="1"/>
  <c r="KI354" i="1"/>
  <c r="KI281" i="1"/>
  <c r="KE281" i="1"/>
  <c r="KG281" i="1"/>
  <c r="KF281" i="1"/>
  <c r="KH281" i="1"/>
  <c r="KI147" i="1"/>
  <c r="KE147" i="1"/>
  <c r="KF147" i="1"/>
  <c r="KH147" i="1"/>
  <c r="KG147" i="1"/>
  <c r="KI473" i="1"/>
  <c r="KE473" i="1"/>
  <c r="KG473" i="1"/>
  <c r="KH473" i="1"/>
  <c r="KF473" i="1"/>
  <c r="KI97" i="1"/>
  <c r="KE97" i="1"/>
  <c r="KG97" i="1"/>
  <c r="KH97" i="1"/>
  <c r="KF97" i="1"/>
  <c r="KI451" i="1"/>
  <c r="KE451" i="1"/>
  <c r="KH451" i="1"/>
  <c r="KG451" i="1"/>
  <c r="KF451" i="1"/>
  <c r="KI600" i="1"/>
  <c r="KE600" i="1"/>
  <c r="KH600" i="1"/>
  <c r="KG600" i="1"/>
  <c r="KF600" i="1"/>
  <c r="KF308" i="1"/>
  <c r="KI308" i="1"/>
  <c r="KE308" i="1"/>
  <c r="KH308" i="1"/>
  <c r="KG308" i="1"/>
  <c r="KG146" i="1"/>
  <c r="KF146" i="1"/>
  <c r="KI146" i="1"/>
  <c r="KE146" i="1"/>
  <c r="KH146" i="1"/>
  <c r="KG467" i="1"/>
  <c r="KF467" i="1"/>
  <c r="KI467" i="1"/>
  <c r="KE467" i="1"/>
  <c r="KH467" i="1"/>
  <c r="KG300" i="1"/>
  <c r="KF300" i="1"/>
  <c r="KI300" i="1"/>
  <c r="KE300" i="1"/>
  <c r="KH300" i="1"/>
  <c r="KI280" i="1"/>
  <c r="KE280" i="1"/>
  <c r="KH280" i="1"/>
  <c r="KG280" i="1"/>
  <c r="KF280" i="1"/>
  <c r="KG174" i="1"/>
  <c r="KI174" i="1"/>
  <c r="KE174" i="1"/>
  <c r="KH174" i="1"/>
  <c r="KF174" i="1"/>
  <c r="KI442" i="1"/>
  <c r="KE442" i="1"/>
  <c r="KG442" i="1"/>
  <c r="KH442" i="1"/>
  <c r="KF442" i="1"/>
  <c r="KI151" i="1"/>
  <c r="KE151" i="1"/>
  <c r="KH151" i="1"/>
  <c r="KG151" i="1"/>
  <c r="KF151" i="1"/>
  <c r="KI401" i="1"/>
  <c r="KE401" i="1"/>
  <c r="KH401" i="1"/>
  <c r="KG401" i="1"/>
  <c r="KF401" i="1"/>
  <c r="KI465" i="1"/>
  <c r="KE465" i="1"/>
  <c r="KH465" i="1"/>
  <c r="KG465" i="1"/>
  <c r="KF465" i="1"/>
  <c r="KI16" i="1"/>
  <c r="KE16" i="1"/>
  <c r="KH16" i="1"/>
  <c r="KG16" i="1"/>
  <c r="KF16" i="1"/>
  <c r="KI18" i="1"/>
  <c r="KE18" i="1"/>
  <c r="KH18" i="1"/>
  <c r="KG18" i="1"/>
  <c r="KF18" i="1"/>
  <c r="KF98" i="1"/>
  <c r="KI98" i="1"/>
  <c r="KE98" i="1"/>
  <c r="KH98" i="1"/>
  <c r="KG98" i="1"/>
  <c r="KI214" i="1"/>
  <c r="KE214" i="1"/>
  <c r="KH214" i="1"/>
  <c r="KG214" i="1"/>
  <c r="KF214" i="1"/>
  <c r="KF534" i="1"/>
  <c r="KI534" i="1"/>
  <c r="KE534" i="1"/>
  <c r="KH534" i="1"/>
  <c r="KG534" i="1"/>
  <c r="KF461" i="1"/>
  <c r="KI461" i="1"/>
  <c r="KE461" i="1"/>
  <c r="KH461" i="1"/>
  <c r="KG461" i="1"/>
  <c r="KF701" i="1"/>
  <c r="KI701" i="1"/>
  <c r="KE701" i="1"/>
  <c r="KH701" i="1"/>
  <c r="KG701" i="1"/>
  <c r="KG113" i="1"/>
  <c r="KF113" i="1"/>
  <c r="KI113" i="1"/>
  <c r="KE113" i="1"/>
  <c r="KH113" i="1"/>
  <c r="KF336" i="1"/>
  <c r="KI336" i="1"/>
  <c r="KE336" i="1"/>
  <c r="KH336" i="1"/>
  <c r="KG336" i="1"/>
  <c r="KI395" i="1"/>
  <c r="KE395" i="1"/>
  <c r="KH395" i="1"/>
  <c r="KG395" i="1"/>
  <c r="KF395" i="1"/>
  <c r="KH187" i="1"/>
  <c r="KG187" i="1"/>
  <c r="KF187" i="1"/>
  <c r="KI187" i="1"/>
  <c r="KE187" i="1"/>
  <c r="KI191" i="1"/>
  <c r="KE191" i="1"/>
  <c r="KH191" i="1"/>
  <c r="KG191" i="1"/>
  <c r="KF191" i="1"/>
  <c r="KI373" i="1"/>
  <c r="KE373" i="1"/>
  <c r="KH373" i="1"/>
  <c r="KG373" i="1"/>
  <c r="KF373" i="1"/>
  <c r="KH616" i="1"/>
  <c r="KG616" i="1"/>
  <c r="KI616" i="1"/>
  <c r="KF616" i="1"/>
  <c r="KE616" i="1"/>
  <c r="KH419" i="1"/>
  <c r="KG419" i="1"/>
  <c r="KI419" i="1"/>
  <c r="KF419" i="1"/>
  <c r="KE419" i="1"/>
  <c r="KI669" i="1"/>
  <c r="KE669" i="1"/>
  <c r="KH669" i="1"/>
  <c r="KG669" i="1"/>
  <c r="KF669" i="1"/>
  <c r="KI463" i="1"/>
  <c r="KE463" i="1"/>
  <c r="KH463" i="1"/>
  <c r="KG463" i="1"/>
  <c r="KF463" i="1"/>
  <c r="KH623" i="1"/>
  <c r="KG623" i="1"/>
  <c r="KF623" i="1"/>
  <c r="KI623" i="1"/>
  <c r="KE623" i="1"/>
  <c r="KI680" i="1"/>
  <c r="KE680" i="1"/>
  <c r="KH680" i="1"/>
  <c r="KG680" i="1"/>
  <c r="KF680" i="1"/>
  <c r="KG387" i="1"/>
  <c r="KF387" i="1"/>
  <c r="KI387" i="1"/>
  <c r="KE387" i="1"/>
  <c r="KH387" i="1"/>
  <c r="KG597" i="1"/>
  <c r="KF597" i="1"/>
  <c r="KI597" i="1"/>
  <c r="KE597" i="1"/>
  <c r="KH597" i="1"/>
  <c r="KG641" i="1"/>
  <c r="KF641" i="1"/>
  <c r="KI641" i="1"/>
  <c r="KE641" i="1"/>
  <c r="KH641" i="1"/>
  <c r="KH204" i="1"/>
  <c r="KG204" i="1"/>
  <c r="KF204" i="1"/>
  <c r="KI204" i="1"/>
  <c r="KE204" i="1"/>
  <c r="KH152" i="1"/>
  <c r="KG152" i="1"/>
  <c r="KF152" i="1"/>
  <c r="KI152" i="1"/>
  <c r="KE152" i="1"/>
  <c r="KI132" i="1"/>
  <c r="KE132" i="1"/>
  <c r="KH132" i="1"/>
  <c r="KG132" i="1"/>
  <c r="KF132" i="1"/>
  <c r="KI606" i="1"/>
  <c r="KE606" i="1"/>
  <c r="KH606" i="1"/>
  <c r="KG606" i="1"/>
  <c r="KF606" i="1"/>
  <c r="KF413" i="1"/>
  <c r="KI413" i="1"/>
  <c r="KE413" i="1"/>
  <c r="KH413" i="1"/>
  <c r="KG413" i="1"/>
  <c r="KG60" i="1"/>
  <c r="KF60" i="1"/>
  <c r="KI60" i="1"/>
  <c r="KE60" i="1"/>
  <c r="KH60" i="1"/>
  <c r="KG131" i="1"/>
  <c r="KF131" i="1"/>
  <c r="KI131" i="1"/>
  <c r="KE131" i="1"/>
  <c r="KH131" i="1"/>
  <c r="KG485" i="1"/>
  <c r="KI485" i="1"/>
  <c r="KE485" i="1"/>
  <c r="KH485" i="1"/>
  <c r="KF485" i="1"/>
  <c r="KG447" i="1"/>
  <c r="KI447" i="1"/>
  <c r="KE447" i="1"/>
  <c r="KH447" i="1"/>
  <c r="KF447" i="1"/>
  <c r="KG69" i="1"/>
  <c r="KI69" i="1"/>
  <c r="KE69" i="1"/>
  <c r="KH69" i="1"/>
  <c r="KF69" i="1"/>
  <c r="KG603" i="1"/>
  <c r="KI603" i="1"/>
  <c r="KE603" i="1"/>
  <c r="KH603" i="1"/>
  <c r="KF603" i="1"/>
  <c r="KI71" i="1"/>
  <c r="KE71" i="1"/>
  <c r="KG71" i="1"/>
  <c r="KH71" i="1"/>
  <c r="KF71" i="1"/>
  <c r="KI389" i="1"/>
  <c r="KE389" i="1"/>
  <c r="KG389" i="1"/>
  <c r="KF389" i="1"/>
  <c r="KH389" i="1"/>
  <c r="KI165" i="1"/>
  <c r="KE165" i="1"/>
  <c r="KG165" i="1"/>
  <c r="KF165" i="1"/>
  <c r="KH165" i="1"/>
  <c r="KI398" i="1"/>
  <c r="KE398" i="1"/>
  <c r="KF398" i="1"/>
  <c r="KH398" i="1"/>
  <c r="KG398" i="1"/>
  <c r="KI417" i="1"/>
  <c r="KE417" i="1"/>
  <c r="KG417" i="1"/>
  <c r="KF417" i="1"/>
  <c r="KH417" i="1"/>
  <c r="KI678" i="1"/>
  <c r="KE678" i="1"/>
  <c r="KH678" i="1"/>
  <c r="KG678" i="1"/>
  <c r="KF678" i="1"/>
  <c r="KI546" i="1"/>
  <c r="KE546" i="1"/>
  <c r="KG546" i="1"/>
  <c r="KH546" i="1"/>
  <c r="KF546" i="1"/>
  <c r="KI633" i="1"/>
  <c r="KE633" i="1"/>
  <c r="KG633" i="1"/>
  <c r="KH633" i="1"/>
  <c r="KF633" i="1"/>
  <c r="KI47" i="1"/>
  <c r="KE47" i="1"/>
  <c r="KH47" i="1"/>
  <c r="KG47" i="1"/>
  <c r="KF47" i="1"/>
  <c r="KH607" i="1"/>
  <c r="KG607" i="1"/>
  <c r="KF607" i="1"/>
  <c r="KI607" i="1"/>
  <c r="KE607" i="1"/>
  <c r="KI393" i="1"/>
  <c r="KE393" i="1"/>
  <c r="KH393" i="1"/>
  <c r="KG393" i="1"/>
  <c r="KF393" i="1"/>
  <c r="KI260" i="1"/>
  <c r="KE260" i="1"/>
  <c r="KH260" i="1"/>
  <c r="KG260" i="1"/>
  <c r="KF260" i="1"/>
  <c r="KH20" i="1"/>
  <c r="KG20" i="1"/>
  <c r="KF20" i="1"/>
  <c r="KI20" i="1"/>
  <c r="KE20" i="1"/>
  <c r="KF563" i="1"/>
  <c r="KI563" i="1"/>
  <c r="KE563" i="1"/>
  <c r="KH563" i="1"/>
  <c r="KG563" i="1"/>
  <c r="KF642" i="1"/>
  <c r="KI642" i="1"/>
  <c r="KE642" i="1"/>
  <c r="KH642" i="1"/>
  <c r="KG642" i="1"/>
  <c r="KF512" i="1"/>
  <c r="KI512" i="1"/>
  <c r="KE512" i="1"/>
  <c r="KH512" i="1"/>
  <c r="KG512" i="1"/>
  <c r="KI399" i="1"/>
  <c r="KE399" i="1"/>
  <c r="KH399" i="1"/>
  <c r="KG399" i="1"/>
  <c r="KF399" i="1"/>
  <c r="KF159" i="1"/>
  <c r="KI159" i="1"/>
  <c r="KE159" i="1"/>
  <c r="KH159" i="1"/>
  <c r="KG159" i="1"/>
  <c r="KF141" i="1"/>
  <c r="KI141" i="1"/>
  <c r="KE141" i="1"/>
  <c r="KH141" i="1"/>
  <c r="KG141" i="1"/>
  <c r="KF383" i="1"/>
  <c r="KI383" i="1"/>
  <c r="KE383" i="1"/>
  <c r="KH383" i="1"/>
  <c r="KG383" i="1"/>
  <c r="KG502" i="1"/>
  <c r="KF502" i="1"/>
  <c r="KI502" i="1"/>
  <c r="KE502" i="1"/>
  <c r="KH502" i="1"/>
  <c r="KH184" i="1"/>
  <c r="KG184" i="1"/>
  <c r="KF184" i="1"/>
  <c r="KI184" i="1"/>
  <c r="KE184" i="1"/>
  <c r="KI72" i="1"/>
  <c r="KE72" i="1"/>
  <c r="KH72" i="1"/>
  <c r="KG72" i="1"/>
  <c r="KF72" i="1"/>
  <c r="KI347" i="1"/>
  <c r="KE347" i="1"/>
  <c r="KH347" i="1"/>
  <c r="KG347" i="1"/>
  <c r="KF347" i="1"/>
  <c r="KI602" i="1"/>
  <c r="KE602" i="1"/>
  <c r="KH602" i="1"/>
  <c r="KG602" i="1"/>
  <c r="KF602" i="1"/>
  <c r="KI315" i="1"/>
  <c r="KE315" i="1"/>
  <c r="KH315" i="1"/>
  <c r="KG315" i="1"/>
  <c r="KF315" i="1"/>
  <c r="KI496" i="1"/>
  <c r="KE496" i="1"/>
  <c r="KH496" i="1"/>
  <c r="KG496" i="1"/>
  <c r="KF496" i="1"/>
  <c r="KH589" i="1"/>
  <c r="KG589" i="1"/>
  <c r="KF589" i="1"/>
  <c r="KE589" i="1"/>
  <c r="KI589" i="1"/>
  <c r="KH365" i="1"/>
  <c r="KG365" i="1"/>
  <c r="KF365" i="1"/>
  <c r="KE365" i="1"/>
  <c r="KI365" i="1"/>
  <c r="KH170" i="1"/>
  <c r="KG170" i="1"/>
  <c r="KF170" i="1"/>
  <c r="KI170" i="1"/>
  <c r="KE170" i="1"/>
  <c r="KH242" i="1"/>
  <c r="KG242" i="1"/>
  <c r="KF242" i="1"/>
  <c r="KE242" i="1"/>
  <c r="KI242" i="1"/>
  <c r="KH586" i="1"/>
  <c r="KG586" i="1"/>
  <c r="KE586" i="1"/>
  <c r="KI586" i="1"/>
  <c r="KF586" i="1"/>
  <c r="KH23" i="1"/>
  <c r="KG23" i="1"/>
  <c r="KE23" i="1"/>
  <c r="KI23" i="1"/>
  <c r="KF23" i="1"/>
  <c r="KF638" i="1"/>
  <c r="KI638" i="1"/>
  <c r="KE638" i="1"/>
  <c r="KH638" i="1"/>
  <c r="KG638" i="1"/>
  <c r="KI684" i="1"/>
  <c r="KE684" i="1"/>
  <c r="KH684" i="1"/>
  <c r="KG684" i="1"/>
  <c r="KF684" i="1"/>
  <c r="KI711" i="1"/>
  <c r="KE711" i="1"/>
  <c r="KH711" i="1"/>
  <c r="KG711" i="1"/>
  <c r="KF711" i="1"/>
  <c r="KG101" i="1"/>
  <c r="KF101" i="1"/>
  <c r="KI101" i="1"/>
  <c r="KE101" i="1"/>
  <c r="KH101" i="1"/>
  <c r="KI224" i="1"/>
  <c r="KE224" i="1"/>
  <c r="KH224" i="1"/>
  <c r="KG224" i="1"/>
  <c r="KF224" i="1"/>
  <c r="KI210" i="1"/>
  <c r="KE210" i="1"/>
  <c r="KH210" i="1"/>
  <c r="KG210" i="1"/>
  <c r="KF210" i="1"/>
  <c r="KI440" i="1"/>
  <c r="KE440" i="1"/>
  <c r="KH440" i="1"/>
  <c r="KG440" i="1"/>
  <c r="KF440" i="1"/>
  <c r="KF322" i="1"/>
  <c r="KI322" i="1"/>
  <c r="KE322" i="1"/>
  <c r="KH322" i="1"/>
  <c r="KG322" i="1"/>
  <c r="KG155" i="1"/>
  <c r="KF155" i="1"/>
  <c r="KI155" i="1"/>
  <c r="KE155" i="1"/>
  <c r="KH155" i="1"/>
  <c r="KI44" i="1"/>
  <c r="KE44" i="1"/>
  <c r="KH44" i="1"/>
  <c r="KG44" i="1"/>
  <c r="KF44" i="1"/>
  <c r="KI10" i="1"/>
  <c r="KE10" i="1"/>
  <c r="KH10" i="1"/>
  <c r="KG10" i="1"/>
  <c r="KF10" i="1"/>
  <c r="KI653" i="1"/>
  <c r="KE653" i="1"/>
  <c r="KH653" i="1"/>
  <c r="KG653" i="1"/>
  <c r="KF653" i="1"/>
  <c r="KF668" i="1"/>
  <c r="KI668" i="1"/>
  <c r="KE668" i="1"/>
  <c r="KH668" i="1"/>
  <c r="KG668" i="1"/>
  <c r="KF252" i="1"/>
  <c r="KI252" i="1"/>
  <c r="KE252" i="1"/>
  <c r="KH252" i="1"/>
  <c r="KG252" i="1"/>
  <c r="KG22" i="1"/>
  <c r="KF22" i="1"/>
  <c r="KI22" i="1"/>
  <c r="KE22" i="1"/>
  <c r="KH22" i="1"/>
  <c r="KG258" i="1"/>
  <c r="KI258" i="1"/>
  <c r="KE258" i="1"/>
  <c r="KH258" i="1"/>
  <c r="KF258" i="1"/>
  <c r="KG415" i="1"/>
  <c r="KI415" i="1"/>
  <c r="KE415" i="1"/>
  <c r="KF415" i="1"/>
  <c r="KH415" i="1"/>
  <c r="KI483" i="1"/>
  <c r="KE483" i="1"/>
  <c r="KG483" i="1"/>
  <c r="KF483" i="1"/>
  <c r="KH483" i="1"/>
  <c r="KI407" i="1"/>
  <c r="KE407" i="1"/>
  <c r="KF407" i="1"/>
  <c r="KH407" i="1"/>
  <c r="KG407" i="1"/>
  <c r="KF615" i="1"/>
  <c r="KE615" i="1"/>
  <c r="KI615" i="1"/>
  <c r="KH615" i="1"/>
  <c r="KG615" i="1"/>
  <c r="KI245" i="1"/>
  <c r="KE245" i="1"/>
  <c r="KG245" i="1"/>
  <c r="KH245" i="1"/>
  <c r="KF245" i="1"/>
  <c r="KH62" i="1"/>
  <c r="KF62" i="1"/>
  <c r="KG62" i="1"/>
  <c r="KE62" i="1"/>
  <c r="KI62" i="1"/>
  <c r="KI66" i="1"/>
  <c r="KE66" i="1"/>
  <c r="KG66" i="1"/>
  <c r="KF66" i="1"/>
  <c r="KH66" i="1"/>
  <c r="KI167" i="1"/>
  <c r="KE167" i="1"/>
  <c r="KF167" i="1"/>
  <c r="KH167" i="1"/>
  <c r="KG167" i="1"/>
  <c r="KI503" i="1"/>
  <c r="KE503" i="1"/>
  <c r="KG503" i="1"/>
  <c r="KH503" i="1"/>
  <c r="KF503" i="1"/>
  <c r="KI250" i="1"/>
  <c r="KE250" i="1"/>
  <c r="KF250" i="1"/>
  <c r="KH250" i="1"/>
  <c r="KG250" i="1"/>
  <c r="KI4" i="1"/>
  <c r="KE4" i="1"/>
  <c r="KG4" i="1"/>
  <c r="KF4" i="1"/>
  <c r="KH4" i="1"/>
  <c r="KG405" i="1"/>
  <c r="KH405" i="1"/>
  <c r="KF405" i="1"/>
  <c r="KE405" i="1"/>
  <c r="KI405" i="1"/>
  <c r="KI212" i="1"/>
  <c r="KE212" i="1"/>
  <c r="KG212" i="1"/>
  <c r="KF212" i="1"/>
  <c r="KH212" i="1"/>
  <c r="KI301" i="1"/>
  <c r="KE301" i="1"/>
  <c r="KG301" i="1"/>
  <c r="KH301" i="1"/>
  <c r="KF301" i="1"/>
  <c r="KI237" i="1"/>
  <c r="KE237" i="1"/>
  <c r="KH237" i="1"/>
  <c r="KG237" i="1"/>
  <c r="KF237" i="1"/>
  <c r="KI284" i="1"/>
  <c r="KE284" i="1"/>
  <c r="KH284" i="1"/>
  <c r="KG284" i="1"/>
  <c r="KF284" i="1"/>
  <c r="KG429" i="1"/>
  <c r="KF429" i="1"/>
  <c r="KI429" i="1"/>
  <c r="KE429" i="1"/>
  <c r="KH429" i="1"/>
  <c r="KG163" i="1"/>
  <c r="KI163" i="1"/>
  <c r="KE163" i="1"/>
  <c r="KF163" i="1"/>
  <c r="KH163" i="1"/>
  <c r="KG119" i="1"/>
  <c r="KF119" i="1"/>
  <c r="KI119" i="1"/>
  <c r="KE119" i="1"/>
  <c r="KH119" i="1"/>
  <c r="KG178" i="1"/>
  <c r="KF178" i="1"/>
  <c r="KI178" i="1"/>
  <c r="KE178" i="1"/>
  <c r="KH178" i="1"/>
  <c r="KI249" i="1"/>
  <c r="KE249" i="1"/>
  <c r="KG249" i="1"/>
  <c r="KH249" i="1"/>
  <c r="KF249" i="1"/>
  <c r="KI123" i="1"/>
  <c r="KE123" i="1"/>
  <c r="KG123" i="1"/>
  <c r="KH123" i="1"/>
  <c r="KF123" i="1"/>
  <c r="KI424" i="1"/>
  <c r="KE424" i="1"/>
  <c r="KG424" i="1"/>
  <c r="KH424" i="1"/>
  <c r="KF424" i="1"/>
  <c r="KI323" i="1"/>
  <c r="KE323" i="1"/>
  <c r="KG323" i="1"/>
  <c r="KH323" i="1"/>
  <c r="KF323" i="1"/>
  <c r="KI140" i="1"/>
  <c r="KE140" i="1"/>
  <c r="KG140" i="1"/>
  <c r="KH140" i="1"/>
  <c r="KF140" i="1"/>
  <c r="KI265" i="1"/>
  <c r="KE265" i="1"/>
  <c r="KG265" i="1"/>
  <c r="KH265" i="1"/>
  <c r="KF265" i="1"/>
  <c r="KI332" i="1"/>
  <c r="KE332" i="1"/>
  <c r="KG332" i="1"/>
  <c r="KH332" i="1"/>
  <c r="KF332" i="1"/>
  <c r="KI84" i="1"/>
  <c r="KE84" i="1"/>
  <c r="KG84" i="1"/>
  <c r="KH84" i="1"/>
  <c r="KF84" i="1"/>
  <c r="KI114" i="1"/>
  <c r="KE114" i="1"/>
  <c r="KG114" i="1"/>
  <c r="KH114" i="1"/>
  <c r="KF114" i="1"/>
  <c r="KG686" i="1"/>
  <c r="KI686" i="1"/>
  <c r="KE686" i="1"/>
  <c r="KH686" i="1"/>
  <c r="KF686" i="1"/>
  <c r="KI691" i="1"/>
  <c r="KE691" i="1"/>
  <c r="KH691" i="1"/>
  <c r="KG691" i="1"/>
  <c r="KF691" i="1"/>
  <c r="KI65" i="1"/>
  <c r="KE65" i="1"/>
  <c r="KH65" i="1"/>
  <c r="KG65" i="1"/>
  <c r="KF65" i="1"/>
  <c r="KH513" i="1"/>
  <c r="KG513" i="1"/>
  <c r="KF513" i="1"/>
  <c r="KI513" i="1"/>
  <c r="KE513" i="1"/>
  <c r="KI710" i="1"/>
  <c r="KE710" i="1"/>
  <c r="KH710" i="1"/>
  <c r="KG710" i="1"/>
  <c r="KF710" i="1"/>
  <c r="KI452" i="1"/>
  <c r="KE452" i="1"/>
  <c r="KG452" i="1"/>
  <c r="KH452" i="1"/>
  <c r="KF452" i="1"/>
  <c r="KF118" i="1"/>
  <c r="KI118" i="1"/>
  <c r="KE118" i="1"/>
  <c r="KH118" i="1"/>
  <c r="KG118" i="1"/>
  <c r="KI312" i="1"/>
  <c r="KE312" i="1"/>
  <c r="KH312" i="1"/>
  <c r="KG312" i="1"/>
  <c r="KF312" i="1"/>
  <c r="KF514" i="1"/>
  <c r="KI514" i="1"/>
  <c r="KE514" i="1"/>
  <c r="KH514" i="1"/>
  <c r="KG514" i="1"/>
  <c r="KF254" i="1"/>
  <c r="KI254" i="1"/>
  <c r="KE254" i="1"/>
  <c r="KH254" i="1"/>
  <c r="KG254" i="1"/>
  <c r="KI508" i="1"/>
  <c r="KE508" i="1"/>
  <c r="KH508" i="1"/>
  <c r="KG508" i="1"/>
  <c r="KF508" i="1"/>
  <c r="KF138" i="1"/>
  <c r="KI138" i="1"/>
  <c r="KE138" i="1"/>
  <c r="KH138" i="1"/>
  <c r="KG138" i="1"/>
  <c r="KG161" i="1"/>
  <c r="KF161" i="1"/>
  <c r="KI161" i="1"/>
  <c r="KE161" i="1"/>
  <c r="KH161" i="1"/>
  <c r="KG316" i="1"/>
  <c r="KF316" i="1"/>
  <c r="KI316" i="1"/>
  <c r="KE316" i="1"/>
  <c r="KH316" i="1"/>
  <c r="KG137" i="1"/>
  <c r="KF137" i="1"/>
  <c r="KI137" i="1"/>
  <c r="KE137" i="1"/>
  <c r="KH137" i="1"/>
  <c r="KG87" i="1"/>
  <c r="KI87" i="1"/>
  <c r="KE87" i="1"/>
  <c r="KF87" i="1"/>
  <c r="KH87" i="1"/>
  <c r="KI632" i="1"/>
  <c r="KE632" i="1"/>
  <c r="KH632" i="1"/>
  <c r="KG632" i="1"/>
  <c r="KF632" i="1"/>
  <c r="KI511" i="1"/>
  <c r="KE511" i="1"/>
  <c r="KH511" i="1"/>
  <c r="KG511" i="1"/>
  <c r="KF511" i="1"/>
  <c r="KI558" i="1"/>
  <c r="KE558" i="1"/>
  <c r="KH558" i="1"/>
  <c r="KG558" i="1"/>
  <c r="KF558" i="1"/>
  <c r="KI414" i="1"/>
  <c r="KE414" i="1"/>
  <c r="KH414" i="1"/>
  <c r="KG414" i="1"/>
  <c r="KF414" i="1"/>
  <c r="KH219" i="1"/>
  <c r="KG219" i="1"/>
  <c r="KF219" i="1"/>
  <c r="KE219" i="1"/>
  <c r="KI219" i="1"/>
  <c r="KH200" i="1"/>
  <c r="KG200" i="1"/>
  <c r="KF200" i="1"/>
  <c r="KE200" i="1"/>
  <c r="KI200" i="1"/>
  <c r="KG366" i="1"/>
  <c r="KF366" i="1"/>
  <c r="KH366" i="1"/>
  <c r="KE366" i="1"/>
  <c r="KI366" i="1"/>
  <c r="KF700" i="1"/>
  <c r="KI700" i="1"/>
  <c r="KE700" i="1"/>
  <c r="KH700" i="1"/>
  <c r="KG700" i="1"/>
  <c r="KH392" i="1"/>
  <c r="KG392" i="1"/>
  <c r="KF392" i="1"/>
  <c r="KI392" i="1"/>
  <c r="KE392" i="1"/>
  <c r="KI201" i="1"/>
  <c r="KE201" i="1"/>
  <c r="KH201" i="1"/>
  <c r="KG201" i="1"/>
  <c r="KF201" i="1"/>
  <c r="KG139" i="1"/>
  <c r="KI139" i="1"/>
  <c r="KE139" i="1"/>
  <c r="KH139" i="1"/>
  <c r="KF139" i="1"/>
  <c r="KG289" i="1"/>
  <c r="KF289" i="1"/>
  <c r="KI289" i="1"/>
  <c r="KE289" i="1"/>
  <c r="KH289" i="1"/>
  <c r="KG697" i="1"/>
  <c r="KF697" i="1"/>
  <c r="KI697" i="1"/>
  <c r="KE697" i="1"/>
  <c r="KH697" i="1"/>
  <c r="KG384" i="1"/>
  <c r="KF384" i="1"/>
  <c r="KI384" i="1"/>
  <c r="KE384" i="1"/>
  <c r="KH384" i="1"/>
  <c r="KG342" i="1"/>
  <c r="KF342" i="1"/>
  <c r="KI342" i="1"/>
  <c r="KE342" i="1"/>
  <c r="KH342" i="1"/>
  <c r="KI133" i="1"/>
  <c r="KE133" i="1"/>
  <c r="KH133" i="1"/>
  <c r="KG133" i="1"/>
  <c r="KF133" i="1"/>
  <c r="KI82" i="1"/>
  <c r="KE82" i="1"/>
  <c r="KH82" i="1"/>
  <c r="KG82" i="1"/>
  <c r="KF82" i="1"/>
  <c r="KF672" i="1"/>
  <c r="KI672" i="1"/>
  <c r="KE672" i="1"/>
  <c r="KH672" i="1"/>
  <c r="KG672" i="1"/>
  <c r="KG80" i="1"/>
  <c r="KF80" i="1"/>
  <c r="KI80" i="1"/>
  <c r="KE80" i="1"/>
  <c r="KH80" i="1"/>
  <c r="KG243" i="1"/>
  <c r="KF243" i="1"/>
  <c r="KI243" i="1"/>
  <c r="KE243" i="1"/>
  <c r="KH243" i="1"/>
  <c r="KG656" i="1"/>
  <c r="KI656" i="1"/>
  <c r="KE656" i="1"/>
  <c r="KH656" i="1"/>
  <c r="KF656" i="1"/>
  <c r="KG287" i="1"/>
  <c r="KI287" i="1"/>
  <c r="KE287" i="1"/>
  <c r="KH287" i="1"/>
  <c r="KF287" i="1"/>
  <c r="KG305" i="1"/>
  <c r="KI305" i="1"/>
  <c r="KE305" i="1"/>
  <c r="KH305" i="1"/>
  <c r="KF305" i="1"/>
  <c r="KI189" i="1"/>
  <c r="KE189" i="1"/>
  <c r="KG189" i="1"/>
  <c r="KF189" i="1"/>
  <c r="KH18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ZM</author>
    <author>Gabcova Gabriela</author>
    <author>Žužla</author>
    <author>tc={EB6A12BE-C5B6-4580-80ED-571C7CB19890}</author>
    <author>tc={8F6EF08C-A61D-4510-8212-2CECFF44BB9D}</author>
    <author>tc={67E3A1E9-E5DD-41DA-A3F1-1EE1B6809FF0}</author>
    <author>tc={22933FA7-47D6-44CF-A628-DD64D92B5D8D}</author>
    <author>tc={45CB267B-31CE-495E-8AE0-135C9CC8826A}</author>
    <author>tc={95371CD0-EC4F-45E5-976B-550C570381AB}</author>
    <author>Gallo Jiří, prof. MUDr., Ph.D.</author>
    <author>Trajerova Marketa</author>
    <author>tc={54B6047B-07B2-4122-AB15-E1B5D3357A17}</author>
    <author>tc={94783749-F0BD-43F7-BA61-6A35194B7A50}</author>
  </authors>
  <commentList>
    <comment ref="M1" authorId="0" shapeId="0" xr:uid="{7C492928-5BAE-4876-933E-161B3EE20B6B}">
      <text>
        <r>
          <rPr>
            <sz val="9"/>
            <color indexed="81"/>
            <rFont val="Tahoma"/>
            <family val="2"/>
            <charset val="238"/>
          </rPr>
          <t xml:space="preserve">1 clear, slightly yellow            7 cloudy with cloths        
2 yellow                                  8 orange
3 clear with white clumps       9 bloody
4 clear viscous                       10 bloody with clusters           
5 cloudy                                 11 white sediment
6 cloudy with clumps             12 small particles             13 brown
</t>
        </r>
      </text>
    </comment>
    <comment ref="N1" authorId="1" shapeId="0" xr:uid="{1C8A3DCE-5401-4023-9599-126AB8310AD7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 - normal 
L - low
H - high</t>
        </r>
      </text>
    </comment>
    <comment ref="AB1" authorId="2" shapeId="0" xr:uid="{ACB20141-EDBE-43E1-A5C2-BF1F17DC28B0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" authorId="1" shapeId="0" xr:uid="{EB3B67A9-0DEC-40A6-BC88-43EB5990DB93}">
      <text>
        <r>
          <rPr>
            <b/>
            <sz val="9"/>
            <color indexed="81"/>
            <rFont val="Tahoma"/>
            <family val="2"/>
            <charset val="238"/>
          </rPr>
          <t>Gabcova Gabriela
oranžovým je po filtrácii
čiernym před filtráciou - nativka</t>
        </r>
      </text>
    </comment>
    <comment ref="AS1" authorId="0" shapeId="0" xr:uid="{79CF8675-B467-445F-9485-BA0BAAFD0FB2}">
      <text>
        <r>
          <rPr>
            <b/>
            <sz val="9"/>
            <color indexed="81"/>
            <rFont val="Tahoma"/>
            <family val="2"/>
            <charset val="238"/>
          </rPr>
          <t>F1: L/M menší než 1
F2: L/M větší než 1
M1: L/M menší než 3
M2: L/M větší než 3</t>
        </r>
      </text>
    </comment>
    <comment ref="AU1" authorId="0" shapeId="0" xr:uid="{BFE509A4-5CCC-42F1-AB16-905ADF545258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>F1: L/(M+N) &lt; 0,95 a  N &lt; 30,1 %
F2: L/(M+N) ≥ 0,95 a  N &lt; 30,1 %
M1: L/(M+N) &lt; 0,95 a  N &lt; 30,1 %
M2: L/(M+N) ≥ 0,95 a  N &lt; 30,1 %</t>
        </r>
      </text>
    </comment>
    <comment ref="AX1" authorId="0" shapeId="0" xr:uid="{31CD707E-4C95-4E31-833E-DD3AF284C76B}">
      <text>
        <r>
          <rPr>
            <b/>
            <sz val="9"/>
            <color indexed="81"/>
            <rFont val="Tahoma"/>
            <family val="2"/>
            <charset val="238"/>
          </rPr>
          <t>≥7 red</t>
        </r>
      </text>
    </comment>
    <comment ref="BD1" authorId="0" shapeId="0" xr:uid="{24732496-4328-48AB-9B7C-B26DA96BBC4B}">
      <text>
        <r>
          <rPr>
            <b/>
            <sz val="9"/>
            <color indexed="81"/>
            <rFont val="Tahoma"/>
            <family val="2"/>
            <charset val="238"/>
          </rPr>
          <t>na Th je CD45RO ve 100%!</t>
        </r>
      </text>
    </comment>
    <comment ref="BG1" authorId="0" shapeId="0" xr:uid="{4583D06A-B2EA-4A61-BBDF-DDDDE958D317}">
      <text>
        <r>
          <rPr>
            <b/>
            <sz val="9"/>
            <color indexed="81"/>
            <rFont val="Tahoma"/>
            <family val="2"/>
            <charset val="238"/>
          </rPr>
          <t xml:space="preserve">6900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H1" authorId="0" shapeId="0" xr:uid="{9E021FA6-6600-4E58-81BA-1A303EF3CCF4}">
      <text>
        <r>
          <rPr>
            <b/>
            <sz val="9"/>
            <color indexed="81"/>
            <rFont val="Tahoma"/>
            <family val="2"/>
            <charset val="238"/>
          </rPr>
          <t xml:space="preserve">490
</t>
        </r>
      </text>
    </comment>
    <comment ref="BL1" authorId="0" shapeId="0" xr:uid="{0917E67C-96CA-49A5-9394-CEC6817DF2AF}">
      <text>
        <r>
          <rPr>
            <sz val="9"/>
            <color indexed="81"/>
            <rFont val="Tahoma"/>
            <family val="2"/>
            <charset val="238"/>
          </rPr>
          <t>0,5≤red≥2,5</t>
        </r>
      </text>
    </comment>
    <comment ref="BP1" authorId="0" shapeId="0" xr:uid="{0F65ECDE-C49E-445A-9F33-FFD594A444F1}">
      <text>
        <r>
          <rPr>
            <b/>
            <sz val="9"/>
            <color indexed="81"/>
            <rFont val="Tahoma"/>
            <family val="2"/>
            <charset val="238"/>
          </rPr>
          <t>37</t>
        </r>
      </text>
    </comment>
    <comment ref="BQ1" authorId="0" shapeId="0" xr:uid="{B59D08CE-484D-4442-BCF7-2E296A9E427B}">
      <text>
        <r>
          <rPr>
            <b/>
            <sz val="9"/>
            <color indexed="81"/>
            <rFont val="Tahoma"/>
            <family val="2"/>
            <charset val="238"/>
          </rPr>
          <t xml:space="preserve">43
</t>
        </r>
      </text>
    </comment>
    <comment ref="BR1" authorId="0" shapeId="0" xr:uid="{6B14AF93-F13A-458A-9F9E-A0D3DA8719B9}">
      <text>
        <r>
          <rPr>
            <b/>
            <sz val="9"/>
            <color indexed="81"/>
            <rFont val="Tahoma"/>
            <family val="2"/>
            <charset val="238"/>
          </rPr>
          <t>43700</t>
        </r>
      </text>
    </comment>
    <comment ref="BU1" authorId="0" shapeId="0" xr:uid="{E85307B9-7A20-49ED-B964-E39797BDD6E7}">
      <text>
        <r>
          <rPr>
            <b/>
            <sz val="9"/>
            <color indexed="81"/>
            <rFont val="Tahoma"/>
            <family val="2"/>
            <charset val="238"/>
          </rPr>
          <t xml:space="preserve">10300
</t>
        </r>
      </text>
    </comment>
    <comment ref="CK1" authorId="0" shapeId="0" xr:uid="{06E6828F-F17C-4A5D-BC23-B7585DC79C2F}">
      <text>
        <r>
          <rPr>
            <b/>
            <sz val="9"/>
            <color indexed="81"/>
            <rFont val="Tahoma"/>
            <family val="2"/>
            <charset val="238"/>
          </rPr>
          <t xml:space="preserve">6930
</t>
        </r>
      </text>
    </comment>
    <comment ref="CL1" authorId="0" shapeId="0" xr:uid="{51FB30BB-9BD1-4DC9-8C8F-6CBC579B3393}">
      <text>
        <r>
          <rPr>
            <b/>
            <sz val="9"/>
            <color indexed="81"/>
            <rFont val="Tahoma"/>
            <family val="2"/>
            <charset val="238"/>
          </rPr>
          <t xml:space="preserve">0,3≤red≥3,0
</t>
        </r>
      </text>
    </comment>
    <comment ref="DA1" authorId="2" shapeId="0" xr:uid="{B8BD4644-1A42-4A0F-B7CF-73F2DBA1902A}">
      <text>
        <r>
          <rPr>
            <b/>
            <sz val="9"/>
            <color indexed="81"/>
            <rFont val="Tahoma"/>
            <family val="2"/>
            <charset val="238"/>
          </rPr>
          <t>1 - meniscal tear
1a - knee instability
1b - knee instability - acute injury
2 - follow-up after arthroscopic meniscal resection/repair
2a - follow-up after stabilization arthroscopy
3 - osteoarthritis
4 - Total joint arthroplasty
5 - septic arthritis
6 - prosthetic joint infection
7 - rheumatoid arthritis, reactive arthropathy, acute gout attack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B1" authorId="0" shapeId="0" xr:uid="{B9D6A4F3-0EC1-4CDB-82FF-808F766FB164}">
      <text>
        <r>
          <rPr>
            <b/>
            <sz val="9"/>
            <color indexed="81"/>
            <rFont val="Tahoma"/>
            <family val="2"/>
            <charset val="238"/>
          </rPr>
          <t>ZM:
F1 a M1: L/(M+N) &lt; 0,95 a  N &lt; 30,1 %
F2 a M2: L/(M+N) ≥ 0,95 a  N &lt; 30,1 %
M1-NEU a F1-NEU : L/M &lt; 0,95 a  N &gt; 30 % a &lt; 75,1 %
M2-NEU a F2-NEU: L/M ≥ 0,95 a  N &gt; 30 % a &lt; 75,1 %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9"/>
            <color indexed="81"/>
            <rFont val="Tahoma"/>
            <family val="2"/>
            <charset val="238"/>
          </rPr>
          <t xml:space="preserve">
M-NEU a F-NEU : 0,95 a  N &gt; 75 %
</t>
        </r>
      </text>
    </comment>
    <comment ref="DK1" authorId="0" shapeId="0" xr:uid="{85CDC5DA-5ED2-4563-8F24-5DDBBA4CA8F1}">
      <text>
        <r>
          <rPr>
            <b/>
            <sz val="9"/>
            <color indexed="81"/>
            <rFont val="Tahoma"/>
            <family val="2"/>
            <charset val="238"/>
          </rPr>
          <t>1 = hip
2 = knee
2a=Bakerova cysta v koleni
3=shoulder
4=elbow
5=ankle
6=others</t>
        </r>
      </text>
    </comment>
    <comment ref="DN1" authorId="1" shapeId="0" xr:uid="{C3EC0C9C-9B5B-4B49-89B4-C54F616EAE2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The diagnosis at the time of the sample collection.
0 - aseptic
1 - infectious</t>
        </r>
      </text>
    </comment>
    <comment ref="DR1" authorId="0" shapeId="0" xr:uid="{CF9DFFFF-6BB1-47E5-B339-480E536AA456}">
      <text>
        <r>
          <rPr>
            <b/>
            <sz val="9"/>
            <color indexed="81"/>
            <rFont val="Tahoma"/>
            <family val="2"/>
            <charset val="238"/>
          </rPr>
          <t>ref. meze: 0-5 mg/l</t>
        </r>
      </text>
    </comment>
    <comment ref="DS1" authorId="0" shapeId="0" xr:uid="{7C0B8C3E-19EE-4798-8D9D-2C2BE3AF2EE5}">
      <text>
        <r>
          <rPr>
            <b/>
            <sz val="9"/>
            <color indexed="81"/>
            <rFont val="Tahoma"/>
            <family val="2"/>
            <charset val="238"/>
          </rPr>
          <t>ref. meze: 1,5-7 ng/l</t>
        </r>
      </text>
    </comment>
    <comment ref="DT1" authorId="0" shapeId="0" xr:uid="{784C9044-3427-41B5-BC60-C0BF4E035CC2}">
      <text>
        <r>
          <rPr>
            <b/>
            <sz val="9"/>
            <color indexed="81"/>
            <rFont val="Tahoma"/>
            <family val="2"/>
            <charset val="238"/>
          </rPr>
          <t>x 10e6/L
=
bb/ uL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A1" authorId="0" shapeId="0" xr:uid="{9D8240B6-DC8E-49FB-A4D4-C23D8E3BCFA7}">
      <text>
        <r>
          <rPr>
            <b/>
            <sz val="9"/>
            <color indexed="81"/>
            <rFont val="Tahoma"/>
            <family val="2"/>
            <charset val="238"/>
          </rPr>
          <t>0 - kultivace negativní
1 - koaguláza pozitivní stafylokok (S. aureus, S. intermedius)
2 - koaguláza negativní stafylokok (S. epidermidis, S. saprophyticus, S. haemolyticus, S. hominis, S. capitis)
3 - anhemolytický a viridující streptokok (S. pneumoniae, S. mutans, S. salivarius, S. bovis, S. urinalis)
4 - beta hemolytický streptokok  (S. pyogenes, S. agalactiae, S. dysgalactiae)
5 - Enterokoky
6 - G-tyčky z čeledi Enterobacteriaceae
7 - pseudomonády
8 - velmi suspektní kontaminace: Bacillus, Micrococcus, Corynebacterium
9 - ostatní</t>
        </r>
      </text>
    </comment>
    <comment ref="EG1" authorId="2" shapeId="0" xr:uid="{BAC90E3B-8E1D-4AC8-B70C-4A8FDE93A670}">
      <text>
        <r>
          <rPr>
            <b/>
            <sz val="9"/>
            <color indexed="81"/>
            <rFont val="Tahoma"/>
            <family val="2"/>
            <charset val="238"/>
          </rPr>
          <t>Semiquantitative estimate of intraoperative fluid volume:
1 - no or very little fluid
2 - up to 5 ml in hip joint, up to 25 ml in knee joint
3 - more than 5 ml in hip joint, more than 25 ml in knee joint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H1" authorId="3" shapeId="0" xr:uid="{EB6A12BE-C5B6-4580-80ED-571C7CB1989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ANO=1
NE=0</t>
      </text>
    </comment>
    <comment ref="EI1" authorId="0" shapeId="0" xr:uid="{296CB532-30D7-4AEC-A47C-7B0A8269BE9A}">
      <text>
        <r>
          <rPr>
            <b/>
            <sz val="9"/>
            <color indexed="81"/>
            <rFont val="Tahoma"/>
            <charset val="1"/>
          </rPr>
          <t>Např:
3x2020; 5x2021</t>
        </r>
      </text>
    </comment>
    <comment ref="EM1" authorId="4" shapeId="0" xr:uid="{8F6EF08C-A61D-4510-8212-2CECFF44BB9D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Ke dni odběru</t>
      </text>
    </comment>
    <comment ref="EN1" authorId="5" shapeId="0" xr:uid="{67E3A1E9-E5DD-41DA-A3F1-1EE1B6809FF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Ke dni odběru
ANO=1
NE=0</t>
      </text>
    </comment>
    <comment ref="EO1" authorId="6" shapeId="0" xr:uid="{22933FA7-47D6-44CF-A628-DD64D92B5D8D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Ke dni odběru</t>
      </text>
    </comment>
    <comment ref="EP1" authorId="7" shapeId="0" xr:uid="{45CB267B-31CE-495E-8AE0-135C9CC8826A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Ke dni odběru</t>
      </text>
    </comment>
    <comment ref="EQ1" authorId="8" shapeId="0" xr:uid="{95371CD0-EC4F-45E5-976B-550C570381AB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Posledně jsme dostali nějaká čísla. Klidně je můžete použít znovu jen prosím do komentáře jejich význam. Děkuji.</t>
      </text>
    </comment>
    <comment ref="EX1" authorId="0" shapeId="0" xr:uid="{4F780498-F033-42BC-B3C3-A90B6EABA539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hodnota SSC/CD45+ gatu 
úprava přes singletový gate je ztráta buněk!!!</t>
        </r>
      </text>
    </comment>
    <comment ref="FK1" authorId="2" shapeId="0" xr:uid="{6947DBE2-CEC9-4C29-B98B-89EDD50DAED2}">
      <text>
        <r>
          <rPr>
            <b/>
            <sz val="9"/>
            <color indexed="81"/>
            <rFont val="Tahoma"/>
            <family val="2"/>
            <charset val="238"/>
          </rPr>
          <t>Leukocyty-BodyFluid (BF)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R1" authorId="0" shapeId="0" xr:uid="{F7ABB5F1-1043-4A15-A006-A49C48A6AE00}">
      <text>
        <r>
          <rPr>
            <b/>
            <sz val="9"/>
            <color indexed="81"/>
            <rFont val="Tahoma"/>
            <family val="2"/>
            <charset val="238"/>
          </rPr>
          <t>ZM:</t>
        </r>
        <r>
          <rPr>
            <sz val="9"/>
            <color indexed="81"/>
            <rFont val="Tahoma"/>
            <family val="2"/>
            <charset val="238"/>
          </rPr>
          <t xml:space="preserve">
zeleně = SWCC, když nebylo naše měření</t>
        </r>
      </text>
    </comment>
    <comment ref="FT1" authorId="0" shapeId="0" xr:uid="{5AE1881A-13AA-4C43-8C6F-732B255985BC}">
      <text>
        <r>
          <rPr>
            <b/>
            <sz val="9"/>
            <color indexed="81"/>
            <rFont val="Tahoma"/>
            <family val="2"/>
            <charset val="238"/>
          </rPr>
          <t>Např: 
méně než rok, 
méně než 5 let,
cca 10 let...</t>
        </r>
      </text>
    </comment>
    <comment ref="FU1" authorId="0" shapeId="0" xr:uid="{A5EAB850-59C8-4A4E-A9A3-CD481DA698C8}">
      <text>
        <r>
          <rPr>
            <b/>
            <sz val="9"/>
            <color indexed="81"/>
            <rFont val="Tahoma"/>
            <family val="2"/>
            <charset val="238"/>
          </rPr>
          <t>měsíc/rok</t>
        </r>
      </text>
    </comment>
    <comment ref="FV1" authorId="0" shapeId="0" xr:uid="{2C314ADB-1C2E-4165-9741-7DB36206654A}">
      <text>
        <r>
          <rPr>
            <b/>
            <sz val="9"/>
            <color indexed="81"/>
            <rFont val="Tahoma"/>
            <family val="2"/>
            <charset val="238"/>
          </rPr>
          <t>Např: 
méně než rok, 
méně než 5 let,
cca 10 let...</t>
        </r>
      </text>
    </comment>
    <comment ref="FW1" authorId="0" shapeId="0" xr:uid="{2255E015-2B13-4672-99D2-5BD42983D1D2}">
      <text>
        <r>
          <rPr>
            <b/>
            <sz val="9"/>
            <color indexed="81"/>
            <rFont val="Tahoma"/>
            <family val="2"/>
            <charset val="238"/>
          </rPr>
          <t>Vztahuje se k datumu punkce (sloupec "H")</t>
        </r>
      </text>
    </comment>
    <comment ref="FX1" authorId="0" shapeId="0" xr:uid="{21E38219-D440-4947-8D62-E0E8B5632582}">
      <text>
        <r>
          <rPr>
            <b/>
            <sz val="9"/>
            <color indexed="81"/>
            <rFont val="Tahoma"/>
            <family val="2"/>
            <charset val="238"/>
          </rPr>
          <t>Vztahuje se k datumu punkce (sloupec "H")</t>
        </r>
      </text>
    </comment>
    <comment ref="FZ1" authorId="1" shapeId="0" xr:uid="{13F111AA-D839-4BE6-A23F-A29000088138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A1" authorId="0" shapeId="0" xr:uid="{AF7E4CF1-8DDA-4B71-AFBF-93205B422B45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D1" authorId="0" shapeId="0" xr:uid="{58CFC8D7-850B-45B8-AC51-197723B5543C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E1" authorId="0" shapeId="0" xr:uid="{3B83C75F-CE06-4972-B116-05C6F1D8705A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G1" authorId="1" shapeId="0" xr:uid="{1815303E-83D8-444B-A08A-BE1FD57CCB7C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  <comment ref="GI1" authorId="9" shapeId="0" xr:uid="{67EF3692-0A96-4417-95A0-B363E909D684}">
      <text>
        <r>
          <rPr>
            <b/>
            <sz val="9"/>
            <color indexed="81"/>
            <rFont val="Tahoma"/>
            <charset val="1"/>
          </rPr>
          <t>Gallo Jiří, prof. MUDr., Ph.D.:</t>
        </r>
        <r>
          <rPr>
            <sz val="9"/>
            <color indexed="81"/>
            <rFont val="Tahoma"/>
            <charset val="1"/>
          </rPr>
          <t xml:space="preserve">
0-žádná, pouze punkce
1-kortikoidy
2-viskosupplementace
3-jiná, jaká (vypište plný název)</t>
        </r>
      </text>
    </comment>
    <comment ref="GK1" authorId="1" shapeId="0" xr:uid="{04900AB3-B40F-4EF8-B1BE-3415CBD5EB3E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ano/ne</t>
        </r>
      </text>
    </comment>
    <comment ref="GP1" authorId="0" shapeId="0" xr:uid="{45A1E388-99AA-49BD-B6CD-520D6B2CBD40}">
      <text>
        <r>
          <rPr>
            <b/>
            <sz val="9"/>
            <color indexed="81"/>
            <rFont val="Tahoma"/>
            <family val="2"/>
            <charset val="238"/>
          </rPr>
          <t>TEP - výpotek z kolene po TEP
TEP-TEP - výpotek z doby reoperace TEP</t>
        </r>
      </text>
    </comment>
    <comment ref="GU1" authorId="0" shapeId="0" xr:uid="{A835A681-A4A8-4749-8D8F-63C7CE062262}">
      <text>
        <r>
          <rPr>
            <b/>
            <sz val="9"/>
            <color indexed="81"/>
            <rFont val="Tahoma"/>
            <family val="2"/>
            <charset val="238"/>
          </rPr>
          <t xml:space="preserve">asi špatná stará data
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A1" authorId="10" shapeId="0" xr:uid="{AE6C25C7-6954-4BDB-80A9-F84A2D593011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Activates and induces proliiferation, cytotoxicity and cytokine production of NK cells, proliferation of TH cells and cytotoxic lymphocytes.</t>
        </r>
      </text>
    </comment>
    <comment ref="HC1" authorId="10" shapeId="0" xr:uid="{C700F1F5-B428-4488-94A4-FB438333798E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Secreted mostly by macrophages in response to microbes. Inhibits TNFa and IL-1 synthesis.Stimulates synthesis of IL-1RA
</t>
        </r>
      </text>
    </comment>
    <comment ref="HI1" authorId="10" shapeId="0" xr:uid="{3C0A2D8A-8D7F-4C8D-87EA-EE108A8D1F47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Naturaly secreted in infalmmatory processes. Production is upregulated by IL-4, IL-6, IL-13.</t>
        </r>
      </text>
    </comment>
    <comment ref="HK1" authorId="10" shapeId="0" xr:uid="{BF692A27-4A29-4405-B2CD-4ED26A4A36D9}">
      <text>
        <r>
          <rPr>
            <b/>
            <sz val="9"/>
            <color indexed="81"/>
            <rFont val="Tahoma"/>
            <family val="2"/>
            <charset val="238"/>
          </rPr>
          <t>Trajerova Marketa:</t>
        </r>
        <r>
          <rPr>
            <sz val="9"/>
            <color indexed="81"/>
            <rFont val="Tahoma"/>
            <family val="2"/>
            <charset val="238"/>
          </rPr>
          <t xml:space="preserve">
Secreted by activated dendric cells, inducer of IFNg.</t>
        </r>
      </text>
    </comment>
    <comment ref="IG1" authorId="1" shapeId="0" xr:uid="{1CAF4F1E-9C72-4824-9290-7F1304567D0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 | Freq. of Parent</t>
        </r>
      </text>
    </comment>
    <comment ref="IH1" authorId="1" shapeId="0" xr:uid="{D93F4ADB-9C9B-4C8A-8042-015E99CE98DC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II1" authorId="1" shapeId="0" xr:uid="{0FDA03A1-CBF9-486F-9247-E18617F0870D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Singlets/MON-MF/DHR123 | Freq. of Parent</t>
        </r>
      </text>
    </comment>
    <comment ref="IJ1" authorId="1" shapeId="0" xr:uid="{03B92C05-DDA7-4AEC-A59B-AF0A48525521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 | Freq. of Parent</t>
        </r>
      </text>
    </comment>
    <comment ref="IK1" authorId="1" shapeId="0" xr:uid="{1CAFF9B1-1BF8-4D68-A190-745A822ED752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L1" authorId="1" shapeId="0" xr:uid="{BFADDF3A-BBD5-431F-8F84-A9B5190DCB6A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O1" authorId="1" shapeId="0" xr:uid="{F81456E5-0F9B-4134-A93F-DB43E476F046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P1" authorId="1" shapeId="0" xr:uid="{698755E9-C92B-4832-9260-0BE530AC8DA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Singlets/NEU/DHR123 | Freq. of Parent</t>
        </r>
      </text>
    </comment>
    <comment ref="IQ1" authorId="1" shapeId="0" xr:uid="{EF0544BB-95CE-43FD-AAC3-47F0678AB11B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% minus NEU DHR123 %</t>
        </r>
      </text>
    </comment>
    <comment ref="IR1" authorId="1" shapeId="0" xr:uid="{40688A66-EA95-4C20-854C-438C39FF8685}">
      <text>
        <r>
          <rPr>
            <b/>
            <sz val="9"/>
            <color indexed="81"/>
            <rFont val="Tahoma"/>
            <family val="2"/>
            <charset val="238"/>
          </rPr>
          <t>Gabcova Gabriela:</t>
        </r>
        <r>
          <rPr>
            <sz val="9"/>
            <color indexed="81"/>
            <rFont val="Tahoma"/>
            <family val="2"/>
            <charset val="238"/>
          </rPr>
          <t xml:space="preserve">
NEU fMLP MFI minus NEU DHR123 MFI</t>
        </r>
      </text>
    </comment>
    <comment ref="KR1" authorId="11" shapeId="0" xr:uid="{54B6047B-07B2-4122-AB15-E1B5D3357A17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Prosím konkrétně - i s dávkami</t>
      </text>
    </comment>
    <comment ref="KT1" authorId="12" shapeId="0" xr:uid="{94783749-F0BD-43F7-BA61-6A35194B7A50}">
      <text>
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1 = zlepšen
2 = nezměněn
3 = zhoršen</t>
      </text>
    </comment>
    <comment ref="KU1" authorId="0" shapeId="0" xr:uid="{9FFB4244-9A04-4720-868A-775F2E3565ED}">
      <text>
        <r>
          <rPr>
            <b/>
            <sz val="9"/>
            <color indexed="81"/>
            <rFont val="Tahoma"/>
            <family val="2"/>
            <charset val="238"/>
          </rPr>
          <t>k datumu punkce (sloupec"H")
k danému kloubu (sloupec"DJ")</t>
        </r>
      </text>
    </comment>
  </commentList>
</comments>
</file>

<file path=xl/sharedStrings.xml><?xml version="1.0" encoding="utf-8"?>
<sst xmlns="http://schemas.openxmlformats.org/spreadsheetml/2006/main" count="18070" uniqueCount="2991">
  <si>
    <t>Fluid No.</t>
  </si>
  <si>
    <t>Nr of sampling</t>
  </si>
  <si>
    <t>Number</t>
  </si>
  <si>
    <t>Surname</t>
  </si>
  <si>
    <t>Patient number</t>
  </si>
  <si>
    <t>Age</t>
  </si>
  <si>
    <t>Date of removal/ analysis</t>
  </si>
  <si>
    <t>Dg</t>
  </si>
  <si>
    <t>Dept.</t>
  </si>
  <si>
    <t>Material</t>
  </si>
  <si>
    <t>Volume of fluid [mL]</t>
  </si>
  <si>
    <t>note</t>
  </si>
  <si>
    <t>Viscosity</t>
  </si>
  <si>
    <t>Heparin</t>
  </si>
  <si>
    <t>super -t. of the fluid in -80°C (box)</t>
  </si>
  <si>
    <t>used super -t. (ELISA etc.)</t>
  </si>
  <si>
    <t>Backup</t>
  </si>
  <si>
    <t>FC-isotype</t>
  </si>
  <si>
    <t>FC-macrophages CD14/CD86/CD11b/CD163/DR/CD206</t>
  </si>
  <si>
    <t>FC-neutrophils CD54/CD55/CD11b/CD15/CD62L/CD64</t>
  </si>
  <si>
    <t>FC-NK cells + mast cells CD3/CD16+CD56/CD45/CD203c/CD69/CD117</t>
  </si>
  <si>
    <t>FC-T cells CD3/CD25/CD127/CD8/CD49d/CD4</t>
  </si>
  <si>
    <t>FC-B cells CD27/CD20/CD45/CD138/DR/CD19</t>
  </si>
  <si>
    <t>Dendritic cells  CD3/CD55/cD303/CD123/HLA-DR/CD11c</t>
  </si>
  <si>
    <t>Chemokines</t>
  </si>
  <si>
    <t>Absolute count of singlets - IQ</t>
  </si>
  <si>
    <t>HOK LEU/uL</t>
  </si>
  <si>
    <t>Počet kryo SF PBMC</t>
  </si>
  <si>
    <t>Buněčnost/kryo SF PBMC v tis.</t>
  </si>
  <si>
    <t>Note1</t>
  </si>
  <si>
    <r>
      <t xml:space="preserve">Note2 / </t>
    </r>
    <r>
      <rPr>
        <b/>
        <sz val="11"/>
        <color rgb="FF7030A0"/>
        <rFont val="Calibri"/>
        <family val="2"/>
        <charset val="238"/>
      </rPr>
      <t>ředění 1% FBS po filtr</t>
    </r>
  </si>
  <si>
    <t>CD45+ %</t>
  </si>
  <si>
    <t xml:space="preserve">MON-Mf / CD55 % </t>
  </si>
  <si>
    <t>CD45+ Singlets %</t>
  </si>
  <si>
    <t>CD45+ Singlets count</t>
  </si>
  <si>
    <t>CD45+ Singlets count per ul</t>
  </si>
  <si>
    <t>No of tubes</t>
  </si>
  <si>
    <t>LYM %</t>
  </si>
  <si>
    <t>MON/Mf %</t>
  </si>
  <si>
    <t>NEU %</t>
  </si>
  <si>
    <t>L+M+N</t>
  </si>
  <si>
    <t>LYM/MON-Mf</t>
  </si>
  <si>
    <t>LYM/MON-Mf*NEU</t>
  </si>
  <si>
    <t>LYM/(MON-Mf+NEU)</t>
  </si>
  <si>
    <t>Singlets / CD3+ %</t>
  </si>
  <si>
    <t>LYM / CD3+ %</t>
  </si>
  <si>
    <t>Singlets / NK cells %</t>
  </si>
  <si>
    <t>LYM / NK cells %</t>
  </si>
  <si>
    <t>NK cells / CD69+</t>
  </si>
  <si>
    <t>NK cells / HLA-DR+</t>
  </si>
  <si>
    <t>Singlets / Mast cells %</t>
  </si>
  <si>
    <t>CD16-CD14-CD15+ EOS</t>
  </si>
  <si>
    <t>Tc / CD45RO+ %</t>
  </si>
  <si>
    <t>Tc / PD-1 %</t>
  </si>
  <si>
    <t>Th / PD-1 %</t>
  </si>
  <si>
    <t>NEU / CD11b MFI</t>
  </si>
  <si>
    <t>NEU / CD64+ MFI peak</t>
  </si>
  <si>
    <t>NEU / CD64+ %</t>
  </si>
  <si>
    <t>CD3+ / Th %</t>
  </si>
  <si>
    <t>CD3+ / Tc %</t>
  </si>
  <si>
    <t>CD4/CD8 Th/Tc</t>
  </si>
  <si>
    <t>Singlets / Tregs %</t>
  </si>
  <si>
    <t>LYM / Tregs %</t>
  </si>
  <si>
    <t>Singlets / B cells</t>
  </si>
  <si>
    <t>CD3+ / Th HLA-DR+ %</t>
  </si>
  <si>
    <t>CD3+ / Tc HLA-DR+ %</t>
  </si>
  <si>
    <t>MON-Mf / CD11b+ / HLA-DR MFI</t>
  </si>
  <si>
    <t>MON-Mf / CD14+ %</t>
  </si>
  <si>
    <t>MON-Mf / CD11b+ %</t>
  </si>
  <si>
    <t>MON-Mf / CD11b+ MFI</t>
  </si>
  <si>
    <t xml:space="preserve">Singlets / MON-Mf-mDC / others (CD14-CD11b-) </t>
  </si>
  <si>
    <t>Singlets / MON-Mf-DC %</t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</si>
  <si>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Macr</t>
    </r>
    <r>
      <rPr>
        <b/>
        <sz val="11"/>
        <rFont val="Calibri"/>
        <family val="2"/>
        <charset val="238"/>
        <scheme val="minor"/>
      </rPr>
      <t xml:space="preserve"> (CD16+CD14+) %</t>
    </r>
  </si>
  <si>
    <r>
      <rPr>
        <b/>
        <sz val="11"/>
        <color rgb="FFFF0000"/>
        <rFont val="Calibri"/>
        <family val="2"/>
        <charset val="238"/>
        <scheme val="minor"/>
      </rPr>
      <t xml:space="preserve">Singlets </t>
    </r>
    <r>
      <rPr>
        <b/>
        <sz val="11"/>
        <rFont val="Calibri"/>
        <family val="2"/>
        <charset val="238"/>
        <scheme val="minor"/>
      </rPr>
      <t xml:space="preserve">/ (CD16+CD14+) </t>
    </r>
    <r>
      <rPr>
        <b/>
        <sz val="11"/>
        <color rgb="FFFF0000"/>
        <rFont val="Calibri"/>
        <family val="2"/>
        <charset val="238"/>
        <scheme val="minor"/>
      </rPr>
      <t>Makrofágy %</t>
    </r>
  </si>
  <si>
    <r>
      <t xml:space="preserve">MON-Mf-mDC/ </t>
    </r>
    <r>
      <rPr>
        <b/>
        <sz val="11"/>
        <color rgb="FFFF0000"/>
        <rFont val="Calibri"/>
        <family val="2"/>
        <charset val="238"/>
        <scheme val="minor"/>
      </rPr>
      <t>MON</t>
    </r>
    <r>
      <rPr>
        <b/>
        <sz val="11"/>
        <rFont val="Calibri"/>
        <family val="2"/>
        <charset val="238"/>
        <scheme val="minor"/>
      </rPr>
      <t xml:space="preserve"> (CD16-CD14+) %</t>
    </r>
  </si>
  <si>
    <r>
      <rPr>
        <b/>
        <sz val="11"/>
        <color rgb="FFFF0000"/>
        <rFont val="Calibri"/>
        <family val="2"/>
        <charset val="238"/>
        <scheme val="minor"/>
      </rPr>
      <t>Singlets</t>
    </r>
    <r>
      <rPr>
        <b/>
        <sz val="11"/>
        <rFont val="Calibri"/>
        <family val="2"/>
        <charset val="238"/>
        <scheme val="minor"/>
      </rPr>
      <t xml:space="preserve"> / (CD16-CD14+) </t>
    </r>
    <r>
      <rPr>
        <b/>
        <sz val="11"/>
        <color rgb="FFFF0000"/>
        <rFont val="Calibri"/>
        <family val="2"/>
        <charset val="238"/>
        <scheme val="minor"/>
      </rPr>
      <t>Monocyty %</t>
    </r>
  </si>
  <si>
    <r>
      <t xml:space="preserve">MON-Mf-mDC / </t>
    </r>
    <r>
      <rPr>
        <b/>
        <sz val="11"/>
        <color rgb="FFFF0000"/>
        <rFont val="Calibri"/>
        <family val="2"/>
        <charset val="238"/>
        <scheme val="minor"/>
      </rPr>
      <t>mDC</t>
    </r>
    <r>
      <rPr>
        <b/>
        <sz val="11"/>
        <rFont val="Calibri"/>
        <family val="2"/>
        <charset val="238"/>
        <scheme val="minor"/>
      </rPr>
      <t xml:space="preserve"> %</t>
    </r>
  </si>
  <si>
    <t>Singlets / mDC %</t>
  </si>
  <si>
    <t>Singlets / pDC %</t>
  </si>
  <si>
    <t>MAKR / CD64 %</t>
  </si>
  <si>
    <t>MAKR / CD64 MFI</t>
  </si>
  <si>
    <t>MON / CD64 %</t>
  </si>
  <si>
    <t>MON / CD64 MFI</t>
  </si>
  <si>
    <r>
      <t xml:space="preserve"> </t>
    </r>
    <r>
      <rPr>
        <b/>
        <sz val="11"/>
        <color rgb="FF00B050"/>
        <rFont val="Calibri"/>
        <family val="2"/>
        <charset val="238"/>
      </rPr>
      <t>mDC / CD64 %</t>
    </r>
  </si>
  <si>
    <t>MON-Mf-mDC / CD64 %</t>
  </si>
  <si>
    <t>MON-Mf-mDC / CD64 MFI</t>
  </si>
  <si>
    <t>Mf/MON</t>
  </si>
  <si>
    <t>NK cells / p75 %</t>
  </si>
  <si>
    <t>MON clean / p75 %</t>
  </si>
  <si>
    <t>MACRO clean / p75 %</t>
  </si>
  <si>
    <t>LYM / TCR gd</t>
  </si>
  <si>
    <t>MAKR / CD90</t>
  </si>
  <si>
    <t>CD15+16+NEU/TREM-1 %</t>
  </si>
  <si>
    <t>CD15+16+NEU/TREM-1 MFI</t>
  </si>
  <si>
    <t>MON-Mf-mDC / CD11b+ / CD163 %</t>
  </si>
  <si>
    <t>MON-Mf-mDC / CD11b+ / CD206 %</t>
  </si>
  <si>
    <t>pDC/PD-L1</t>
  </si>
  <si>
    <t>CD3+ T-cells / PD-L1</t>
  </si>
  <si>
    <t>NK cells / PD-L1</t>
  </si>
  <si>
    <t>B cells / PD-L1</t>
  </si>
  <si>
    <t>LYM / B cells</t>
  </si>
  <si>
    <t>Nr of subgroup</t>
  </si>
  <si>
    <t>LYM/(MON+NEU) subgroup</t>
  </si>
  <si>
    <t>note FC</t>
  </si>
  <si>
    <t>max. 120 znaků (typ Tlym od pomětu 0,5 a 2,5 včetně)</t>
  </si>
  <si>
    <t xml:space="preserve">MCP-1 </t>
  </si>
  <si>
    <t>RANTES</t>
  </si>
  <si>
    <t>TNFa</t>
  </si>
  <si>
    <t>IL-17</t>
  </si>
  <si>
    <t>Sex</t>
  </si>
  <si>
    <t>Joint</t>
  </si>
  <si>
    <t>Primary diagnosis</t>
  </si>
  <si>
    <t xml:space="preserve">Current diagnosis </t>
  </si>
  <si>
    <t>Aseptic/Infectious dle ZM</t>
  </si>
  <si>
    <t>Presence of Implant</t>
  </si>
  <si>
    <t>Date of endoprosthesis implantation</t>
  </si>
  <si>
    <t>Cement</t>
  </si>
  <si>
    <t>CRP krev</t>
  </si>
  <si>
    <t>IL-6 krev</t>
  </si>
  <si>
    <t>Leukocyty-BodyFluid(BF) (SWCC)</t>
  </si>
  <si>
    <t>Polymorfonukleáry - BF %</t>
  </si>
  <si>
    <t>Mononukleáry - BF %</t>
  </si>
  <si>
    <t>CRP v punktátu</t>
  </si>
  <si>
    <t>IL-6 v punktátu</t>
  </si>
  <si>
    <t>NGAL v punktátu</t>
  </si>
  <si>
    <t>Laktát v punktátu</t>
  </si>
  <si>
    <t>Mikrobiologie kultivace</t>
  </si>
  <si>
    <t>Mikrobiologie pozn.</t>
  </si>
  <si>
    <t>Patient Subgroup</t>
  </si>
  <si>
    <t>Fluid appearance</t>
  </si>
  <si>
    <t>Fluid volume - obtained (mL)</t>
  </si>
  <si>
    <t>Semiquant. fluid volume</t>
  </si>
  <si>
    <t>BMI</t>
  </si>
  <si>
    <t>Osteoarthritis grade</t>
  </si>
  <si>
    <t>Range of joint damage</t>
  </si>
  <si>
    <t>Změřený objem (korekce na time)</t>
  </si>
  <si>
    <r>
      <rPr>
        <b/>
        <sz val="11"/>
        <color rgb="FFFF0000"/>
        <rFont val="Calibri"/>
        <family val="2"/>
        <charset val="238"/>
      </rPr>
      <t xml:space="preserve">all cells </t>
    </r>
    <r>
      <rPr>
        <b/>
        <sz val="11"/>
        <color rgb="FF000000"/>
        <rFont val="Calibri"/>
        <family val="2"/>
        <charset val="238"/>
      </rPr>
      <t xml:space="preserve">(native) - </t>
    </r>
    <r>
      <rPr>
        <b/>
        <sz val="11"/>
        <color rgb="FFFF0000"/>
        <rFont val="Calibri"/>
        <family val="2"/>
        <charset val="238"/>
      </rPr>
      <t>bez CountBrights!!!</t>
    </r>
  </si>
  <si>
    <r>
      <t xml:space="preserve">dilution / </t>
    </r>
    <r>
      <rPr>
        <b/>
        <sz val="11"/>
        <color rgb="FF7030A0"/>
        <rFont val="Calibri"/>
        <family val="2"/>
        <charset val="238"/>
      </rPr>
      <t>number of Beads</t>
    </r>
  </si>
  <si>
    <r>
      <t>all/ul /</t>
    </r>
    <r>
      <rPr>
        <b/>
        <sz val="11"/>
        <color rgb="FF7030A0"/>
        <rFont val="Calibri"/>
        <family val="2"/>
        <charset val="238"/>
      </rPr>
      <t xml:space="preserve"> number of used Beads</t>
    </r>
  </si>
  <si>
    <t>CD45+ count</t>
  </si>
  <si>
    <t>Počet im. Buněk singlets/ul CD45/ul</t>
  </si>
  <si>
    <t>celkový počet bb v tis</t>
  </si>
  <si>
    <t>all cells singlets</t>
  </si>
  <si>
    <t>dilution celk objem</t>
  </si>
  <si>
    <t>all/ul</t>
  </si>
  <si>
    <t>singlets/ul</t>
  </si>
  <si>
    <t>celkový počet bb po filtraci v tis.</t>
  </si>
  <si>
    <t>native/filtered</t>
  </si>
  <si>
    <t>HOK / filtered</t>
  </si>
  <si>
    <t>HOK / native</t>
  </si>
  <si>
    <t>HOK/45+singlets</t>
  </si>
  <si>
    <t>Note2</t>
  </si>
  <si>
    <t>Zastoupení im. Buněk CD45+ %</t>
  </si>
  <si>
    <t>Počet im. buněk *10e9/L</t>
  </si>
  <si>
    <t>poměr SWCC / naše buněčnost</t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</si>
  <si>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potíže (v měs.)</t>
    </r>
  </si>
  <si>
    <t>dlouhodobá léčba před punkcí (datum punkce-sloupec "H", k danému kloubu-sloupec "DJ")</t>
  </si>
  <si>
    <r>
      <t xml:space="preserve">Podezření na infekci   </t>
    </r>
    <r>
      <rPr>
        <b/>
        <sz val="11"/>
        <color rgb="FFFF00FF"/>
        <rFont val="Calibri"/>
        <family val="2"/>
        <charset val="238"/>
      </rPr>
      <t>ano=1 / ne=0</t>
    </r>
  </si>
  <si>
    <t>Klinika - další poznámky (k datumu punkce - sloupec "H")</t>
  </si>
  <si>
    <r>
      <t xml:space="preserve">Léčba 1 měsíc před punkcí </t>
    </r>
    <r>
      <rPr>
        <b/>
        <sz val="11"/>
        <color rgb="FF7030A0"/>
        <rFont val="Calibri"/>
        <family val="2"/>
        <charset val="238"/>
      </rPr>
      <t>ano=1 / ne=0</t>
    </r>
  </si>
  <si>
    <r>
      <t xml:space="preserve">Léčba po punkci </t>
    </r>
    <r>
      <rPr>
        <b/>
        <sz val="11"/>
        <color rgb="FFFF0000"/>
        <rFont val="Calibri"/>
        <family val="2"/>
        <charset val="238"/>
      </rPr>
      <t>ano=1 / ne=0</t>
    </r>
  </si>
  <si>
    <t>Typ léčby po punkci                                                     (datum punkce - sloupec "H")</t>
  </si>
  <si>
    <t>ATB ano=1 / ne=0</t>
  </si>
  <si>
    <t>Klinika v období po 6 měsících po odběru</t>
  </si>
  <si>
    <t>Doba od TEP operace</t>
  </si>
  <si>
    <t>typ</t>
  </si>
  <si>
    <t>Doba od ASK (v měs.)</t>
  </si>
  <si>
    <t>Studie</t>
  </si>
  <si>
    <t>MMP9 [ng/ml]</t>
  </si>
  <si>
    <r>
      <t xml:space="preserve"> CRP [ug/ml] </t>
    </r>
    <r>
      <rPr>
        <b/>
        <sz val="11"/>
        <color theme="9" tint="-0.249977111117893"/>
        <rFont val="Calibri"/>
        <family val="2"/>
        <charset val="238"/>
      </rPr>
      <t>CRP from biochemistry</t>
    </r>
  </si>
  <si>
    <t>MPO [ng/ml]</t>
  </si>
  <si>
    <t>SIMOA BDNF [pg/ml]</t>
  </si>
  <si>
    <t>SIMOA VEGF [pg/ml]</t>
  </si>
  <si>
    <t>LegendPlex run</t>
  </si>
  <si>
    <t>IL-12p70 (A4) [pg/ml]</t>
  </si>
  <si>
    <t>TNF-α (A5) [pg/ml]</t>
  </si>
  <si>
    <t>IL-6 (A6) [pg/ml]</t>
  </si>
  <si>
    <t>IL-4 (A7) [pg/ml]</t>
  </si>
  <si>
    <t>IL-10 (A8) [pg/ml]</t>
  </si>
  <si>
    <t>IL-1β (A10) [pg/ml]</t>
  </si>
  <si>
    <t>Arginase (B2) [pg/ml]</t>
  </si>
  <si>
    <t>TARC (B3) [pg/ml]</t>
  </si>
  <si>
    <t>IL-1RA (B4) [pg/ml]</t>
  </si>
  <si>
    <t>IL-12p40 (B5) [pg/ml]</t>
  </si>
  <si>
    <t>IL-23 (B6) [pg/ml]</t>
  </si>
  <si>
    <t>IFN-γ (B7) [pg/ml]</t>
  </si>
  <si>
    <t>IP-10 (B9) [pg/ml]</t>
  </si>
  <si>
    <t>VILIP-1 [pg/ml]</t>
  </si>
  <si>
    <t>MCP-1 [pg/ml]</t>
  </si>
  <si>
    <t>sTREM-2  [pg/ml]</t>
  </si>
  <si>
    <t>BDNF  [pg/ml]</t>
  </si>
  <si>
    <t>TGF-B1  [pg/ml]</t>
  </si>
  <si>
    <t>VEGF  [pg/ml]</t>
  </si>
  <si>
    <t>IL-6  [pg/ml]</t>
  </si>
  <si>
    <t>sTREM-1  [pg/ml]</t>
  </si>
  <si>
    <t>B-NGF  [pg/ml]</t>
  </si>
  <si>
    <t>IL-18  [pg/ml]</t>
  </si>
  <si>
    <t>TNF-a  [pg/ml]</t>
  </si>
  <si>
    <t>sRAGE  [pg/ml]</t>
  </si>
  <si>
    <t>CX3CL1  [pg/ml]</t>
  </si>
  <si>
    <t>sTREM1/sTREM2</t>
  </si>
  <si>
    <t>Singlets - MON-MF %</t>
  </si>
  <si>
    <t>MON-MF - fMLP %</t>
  </si>
  <si>
    <t>MON-MF - fMLP MFI</t>
  </si>
  <si>
    <t>Singlets - NEU %</t>
  </si>
  <si>
    <t>NEU - fMLP %</t>
  </si>
  <si>
    <t>NEU - fMLP MFI</t>
  </si>
  <si>
    <t>abs počet NEU fMLP+</t>
  </si>
  <si>
    <t>NEU - DHR123 %</t>
  </si>
  <si>
    <t>NEU - DHR123 MFI</t>
  </si>
  <si>
    <t>ROS delta NEU %</t>
  </si>
  <si>
    <t>delta NEU MFI</t>
  </si>
  <si>
    <t>abs.p FMLP neu</t>
  </si>
  <si>
    <t>abs.p DHR neu</t>
  </si>
  <si>
    <t>delta abs počtov</t>
  </si>
  <si>
    <t>Objem SF</t>
  </si>
  <si>
    <t>abs počet fMLP/1ul</t>
  </si>
  <si>
    <t>abs počet DHR123/1ul</t>
  </si>
  <si>
    <t>abs počet NEU/ul</t>
  </si>
  <si>
    <t>Canto NEU%</t>
  </si>
  <si>
    <t>Canto NEU-CD11b %</t>
  </si>
  <si>
    <t>Canto NEU-CD11b MFI</t>
  </si>
  <si>
    <t>Canto NEU-CD54 %</t>
  </si>
  <si>
    <t>Canto NEU-CD54 MFI</t>
  </si>
  <si>
    <t>Canto NEU-CD62L %</t>
  </si>
  <si>
    <t>Canto NEU-CD62L MFI</t>
  </si>
  <si>
    <t>Canto NEU-CD64 %</t>
  </si>
  <si>
    <t>Canto NEU-CD64 MFI</t>
  </si>
  <si>
    <t>Canto NEU-CXCR1 %</t>
  </si>
  <si>
    <t>Canto NEU-CXCR1 MFI</t>
  </si>
  <si>
    <t>Canto NEU-CXCR2 %</t>
  </si>
  <si>
    <t>Canto NEU-CXCR2 MFI</t>
  </si>
  <si>
    <t>Canto LYM %</t>
  </si>
  <si>
    <t>Canto MON % vyber!!</t>
  </si>
  <si>
    <t xml:space="preserve">Canto MON/CD11b % </t>
  </si>
  <si>
    <t xml:space="preserve">Canto MON/CD11b MFI </t>
  </si>
  <si>
    <t xml:space="preserve">Canto MON/CD54 % </t>
  </si>
  <si>
    <t xml:space="preserve">Canto MON/CD54 MFI </t>
  </si>
  <si>
    <t xml:space="preserve">Canto MON/CD62L % </t>
  </si>
  <si>
    <t xml:space="preserve">Canto MON/CD62L MFI </t>
  </si>
  <si>
    <t xml:space="preserve">Canto MON/CD64 % </t>
  </si>
  <si>
    <t xml:space="preserve">Canto MON/CD64 MFI </t>
  </si>
  <si>
    <t xml:space="preserve">Canto MON/CXCR1 % </t>
  </si>
  <si>
    <t xml:space="preserve">Canto MON/CXCR1 MFI </t>
  </si>
  <si>
    <t xml:space="preserve">Canto MON/CXCR2 % </t>
  </si>
  <si>
    <t xml:space="preserve">Canto MON/CXCR2 MFI </t>
  </si>
  <si>
    <t>Canto MON hlavny %</t>
  </si>
  <si>
    <t>Singlets first/CD45+/Singlets/HLA-DR M-M/CD11b+/mDC clean/CD1c %</t>
  </si>
  <si>
    <t>Singlets first/CD45+/Singlets/HLA-DR M-M/CD11b+/MON clean/CD1c %</t>
  </si>
  <si>
    <t>Singlets first/CD45+/Singlets/HLA-DR M-M/CD11b+/MACRO clean/CD1c %</t>
  </si>
  <si>
    <t>LYM abs.p./ul</t>
  </si>
  <si>
    <t>MON/Mf abs.p./ul</t>
  </si>
  <si>
    <t>NEU abs.p./ul</t>
  </si>
  <si>
    <t>Singlets / NK cells abs.p./ul</t>
  </si>
  <si>
    <t>Singlets / Tregs abs.p./ul</t>
  </si>
  <si>
    <t>MACRO clean  / CXCR4+ %</t>
  </si>
  <si>
    <t>MACRO clean / CCR7+ %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</si>
  <si>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</si>
  <si>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</si>
  <si>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</si>
  <si>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</si>
  <si>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</si>
  <si>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</si>
  <si>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</si>
  <si>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</si>
  <si>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</si>
  <si>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</si>
  <si>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</si>
  <si>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</si>
  <si>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</si>
  <si>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</si>
  <si>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</si>
  <si>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</si>
  <si>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</si>
  <si>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</si>
  <si>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</si>
  <si>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</si>
  <si>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</si>
  <si>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</si>
  <si>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</si>
  <si>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</si>
  <si>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</si>
  <si>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</si>
  <si>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</si>
  <si>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</si>
  <si>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</si>
  <si>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</si>
  <si>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</si>
  <si>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</si>
  <si>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</si>
  <si>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</si>
  <si>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</si>
  <si>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</si>
  <si>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</si>
  <si>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</si>
  <si>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</si>
  <si>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</si>
  <si>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</si>
  <si>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</si>
  <si>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</si>
  <si>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</si>
  <si>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</si>
  <si>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</si>
  <si>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</si>
  <si>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</si>
  <si>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</si>
  <si>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</si>
  <si>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</si>
  <si>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</si>
  <si>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</si>
  <si>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</si>
  <si>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</si>
  <si>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</si>
  <si>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</si>
  <si>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</si>
  <si>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</si>
  <si>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</si>
  <si>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</si>
  <si>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</si>
  <si>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</si>
  <si>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</si>
  <si>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</si>
  <si>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</si>
  <si>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</si>
  <si>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</si>
  <si>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</si>
  <si>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</si>
  <si>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</si>
  <si>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</si>
  <si>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</si>
  <si>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</si>
  <si>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</si>
  <si>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</si>
  <si>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</si>
  <si>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</si>
  <si>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</si>
  <si>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</si>
  <si>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</si>
  <si>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</si>
  <si>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</si>
  <si>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</si>
  <si>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</si>
  <si>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</si>
  <si>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</si>
  <si>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</si>
  <si>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</si>
  <si>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</si>
  <si>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</si>
  <si>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</si>
  <si>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</si>
  <si>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</si>
  <si>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</si>
  <si>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</si>
  <si>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</si>
  <si>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</si>
  <si>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</si>
  <si>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</si>
  <si>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</si>
  <si>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</si>
  <si>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F103</t>
  </si>
  <si>
    <t>F104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</si>
  <si>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</si>
  <si>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</si>
  <si>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</si>
  <si>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</si>
  <si>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</si>
  <si>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</si>
  <si>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</si>
  <si>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</si>
  <si>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</si>
  <si>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</si>
  <si>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</si>
  <si>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</si>
  <si>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</si>
  <si>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</si>
  <si>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</si>
  <si>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</si>
  <si>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</si>
  <si>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</si>
  <si>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</si>
  <si>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</si>
  <si>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</si>
  <si>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</si>
  <si>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</si>
  <si>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</si>
  <si>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</si>
  <si>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</si>
  <si>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</si>
  <si>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</si>
  <si>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</si>
  <si>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</si>
  <si>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</si>
  <si>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</si>
  <si>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</si>
  <si>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</si>
  <si>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</si>
  <si>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</si>
  <si>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</si>
  <si>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</si>
  <si>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</si>
  <si>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</si>
  <si>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</si>
  <si>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</si>
  <si>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</si>
  <si>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</si>
  <si>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</si>
  <si>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</si>
  <si>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</si>
  <si>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</si>
  <si>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</si>
  <si>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</si>
  <si>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</si>
  <si>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</si>
  <si>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</si>
  <si>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</si>
  <si>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</si>
  <si>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</si>
  <si>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</si>
  <si>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</si>
  <si>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</si>
  <si>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</si>
  <si>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</si>
  <si>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</si>
  <si>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</si>
  <si>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</si>
  <si>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</si>
  <si>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</si>
  <si>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</si>
  <si>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</si>
  <si>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</si>
  <si>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fluid</t>
  </si>
  <si>
    <t>N</t>
  </si>
  <si>
    <t>na</t>
  </si>
  <si>
    <t>M2-NEU</t>
  </si>
  <si>
    <t>M</t>
  </si>
  <si>
    <t>1a</t>
  </si>
  <si>
    <t>F</t>
  </si>
  <si>
    <t>M2322</t>
  </si>
  <si>
    <t>M161</t>
  </si>
  <si>
    <t>&lt;0,6</t>
  </si>
  <si>
    <t>Bělík</t>
  </si>
  <si>
    <t>M1</t>
  </si>
  <si>
    <t>M171</t>
  </si>
  <si>
    <t>?</t>
  </si>
  <si>
    <t>OA-TEP</t>
  </si>
  <si>
    <t>Kubíčková</t>
  </si>
  <si>
    <t>TEP</t>
  </si>
  <si>
    <t>M2</t>
  </si>
  <si>
    <t>Vaňková</t>
  </si>
  <si>
    <t>M0096</t>
  </si>
  <si>
    <t>M2326</t>
  </si>
  <si>
    <t>M2320</t>
  </si>
  <si>
    <t>Jaroslav</t>
  </si>
  <si>
    <t>M-NEU</t>
  </si>
  <si>
    <t>M1316</t>
  </si>
  <si>
    <t>Mojmír</t>
  </si>
  <si>
    <t>S832</t>
  </si>
  <si>
    <t>M170</t>
  </si>
  <si>
    <t>F2-NEU</t>
  </si>
  <si>
    <t>S834</t>
  </si>
  <si>
    <t>S836</t>
  </si>
  <si>
    <t>Burďák</t>
  </si>
  <si>
    <t>M2323</t>
  </si>
  <si>
    <t>Přikrylová</t>
  </si>
  <si>
    <t>F1-NEU</t>
  </si>
  <si>
    <t>koleno</t>
  </si>
  <si>
    <t xml:space="preserve"> </t>
  </si>
  <si>
    <t>0?</t>
  </si>
  <si>
    <t>Antonín</t>
  </si>
  <si>
    <t>Alena</t>
  </si>
  <si>
    <t>1b</t>
  </si>
  <si>
    <t>M2321</t>
  </si>
  <si>
    <t>Horák</t>
  </si>
  <si>
    <t>Křivánková</t>
  </si>
  <si>
    <t>Molík</t>
  </si>
  <si>
    <t>M7126</t>
  </si>
  <si>
    <t>Novák</t>
  </si>
  <si>
    <t>Stanislav</t>
  </si>
  <si>
    <t>Sklářová</t>
  </si>
  <si>
    <t xml:space="preserve">Staphylococcus  warneri </t>
  </si>
  <si>
    <t>Karel</t>
  </si>
  <si>
    <t>Lukešová</t>
  </si>
  <si>
    <t>Irena</t>
  </si>
  <si>
    <t>pravé koleno</t>
  </si>
  <si>
    <t>Coufalová</t>
  </si>
  <si>
    <t>Josef</t>
  </si>
  <si>
    <t>M2350</t>
  </si>
  <si>
    <t>ORT-AMB</t>
  </si>
  <si>
    <t>yes</t>
  </si>
  <si>
    <t>Jiřina</t>
  </si>
  <si>
    <t>Zdeňka</t>
  </si>
  <si>
    <t>levé koleno</t>
  </si>
  <si>
    <t>Miroslav</t>
  </si>
  <si>
    <t>méně než 5 let</t>
  </si>
  <si>
    <t>punkce, obstřik</t>
  </si>
  <si>
    <t>Stejskal</t>
  </si>
  <si>
    <t>Petr</t>
  </si>
  <si>
    <t>Zdeněk</t>
  </si>
  <si>
    <t>Václav</t>
  </si>
  <si>
    <t>Marie</t>
  </si>
  <si>
    <t>M173</t>
  </si>
  <si>
    <t>výpotek</t>
  </si>
  <si>
    <t>František</t>
  </si>
  <si>
    <t>M171, M2326</t>
  </si>
  <si>
    <t>Jiří</t>
  </si>
  <si>
    <t>Král</t>
  </si>
  <si>
    <t>Hana</t>
  </si>
  <si>
    <t>Stehura</t>
  </si>
  <si>
    <t>Evžen</t>
  </si>
  <si>
    <t>Vladimír</t>
  </si>
  <si>
    <t>Miloslav</t>
  </si>
  <si>
    <t>S831</t>
  </si>
  <si>
    <t>Eva</t>
  </si>
  <si>
    <t>Věra</t>
  </si>
  <si>
    <t>-</t>
  </si>
  <si>
    <t>Kolář</t>
  </si>
  <si>
    <t>ORT-29a</t>
  </si>
  <si>
    <t>Dalibor</t>
  </si>
  <si>
    <t>Milan</t>
  </si>
  <si>
    <t>Zelenka</t>
  </si>
  <si>
    <t>Tomáš</t>
  </si>
  <si>
    <t>Pavel</t>
  </si>
  <si>
    <t>Vlastimil</t>
  </si>
  <si>
    <t>ASK</t>
  </si>
  <si>
    <t>Zdenka</t>
  </si>
  <si>
    <t>Konečná</t>
  </si>
  <si>
    <t>Anna</t>
  </si>
  <si>
    <t>M171, M170</t>
  </si>
  <si>
    <t>Implantace TEP</t>
  </si>
  <si>
    <t>bez obtíží</t>
  </si>
  <si>
    <t>S835, W0100</t>
  </si>
  <si>
    <t>Ludmila</t>
  </si>
  <si>
    <t>1?</t>
  </si>
  <si>
    <t>Sedláčková</t>
  </si>
  <si>
    <t>Lenka</t>
  </si>
  <si>
    <t>Dana</t>
  </si>
  <si>
    <t>Jana</t>
  </si>
  <si>
    <t>Oldřich</t>
  </si>
  <si>
    <t>M2546</t>
  </si>
  <si>
    <t>Bohumír</t>
  </si>
  <si>
    <t>Jarmila</t>
  </si>
  <si>
    <t>M170, M2147</t>
  </si>
  <si>
    <t>2+5</t>
  </si>
  <si>
    <t>Čecháková</t>
  </si>
  <si>
    <t>Stanislava</t>
  </si>
  <si>
    <t>Otakar</t>
  </si>
  <si>
    <t>Lubomír</t>
  </si>
  <si>
    <t>Vlasta</t>
  </si>
  <si>
    <t>M1-NEU</t>
  </si>
  <si>
    <t>Martina</t>
  </si>
  <si>
    <t xml:space="preserve">Staphylococcus  aureus </t>
  </si>
  <si>
    <t>David</t>
  </si>
  <si>
    <t>Ladislav</t>
  </si>
  <si>
    <t>Ivana</t>
  </si>
  <si>
    <t>víc než 5 let</t>
  </si>
  <si>
    <t>Michal</t>
  </si>
  <si>
    <t>Mičkech</t>
  </si>
  <si>
    <t>M171, M161</t>
  </si>
  <si>
    <t>NSA</t>
  </si>
  <si>
    <t>Radek</t>
  </si>
  <si>
    <t>NA</t>
  </si>
  <si>
    <t>Zdražil</t>
  </si>
  <si>
    <t>Navrátil</t>
  </si>
  <si>
    <t>Jan</t>
  </si>
  <si>
    <t>M2556</t>
  </si>
  <si>
    <t>2+3</t>
  </si>
  <si>
    <t>Bez obtíží</t>
  </si>
  <si>
    <t>Roman</t>
  </si>
  <si>
    <t>Kříž</t>
  </si>
  <si>
    <t>1 rok</t>
  </si>
  <si>
    <t>nebyla kontrola</t>
  </si>
  <si>
    <t>Marta</t>
  </si>
  <si>
    <t>levé koleno po TEP</t>
  </si>
  <si>
    <t>Staphylococcus  hominis</t>
  </si>
  <si>
    <t>pravé koleno po TEP</t>
  </si>
  <si>
    <t>Špíšek</t>
  </si>
  <si>
    <t>Z966</t>
  </si>
  <si>
    <t>Jaromír</t>
  </si>
  <si>
    <t>M060</t>
  </si>
  <si>
    <t>T845</t>
  </si>
  <si>
    <t>2+7</t>
  </si>
  <si>
    <t>Helena</t>
  </si>
  <si>
    <t>Renata</t>
  </si>
  <si>
    <t>Látal</t>
  </si>
  <si>
    <t>Janka</t>
  </si>
  <si>
    <t>ORT-29b</t>
  </si>
  <si>
    <t>M2550</t>
  </si>
  <si>
    <t>6+8</t>
  </si>
  <si>
    <t>Dvořák</t>
  </si>
  <si>
    <t>Martin</t>
  </si>
  <si>
    <t>otok, výpotek</t>
  </si>
  <si>
    <t>8+9</t>
  </si>
  <si>
    <t>Stuchlík</t>
  </si>
  <si>
    <t>Jaroslava</t>
  </si>
  <si>
    <t>TEP kolene</t>
  </si>
  <si>
    <t>Spurná</t>
  </si>
  <si>
    <t>M2416</t>
  </si>
  <si>
    <t>Libor</t>
  </si>
  <si>
    <t>indikace k ASK</t>
  </si>
  <si>
    <t>Zavadilová</t>
  </si>
  <si>
    <t>2+12</t>
  </si>
  <si>
    <t>8+6</t>
  </si>
  <si>
    <t>Karla</t>
  </si>
  <si>
    <t>Žůrková</t>
  </si>
  <si>
    <t>Petra</t>
  </si>
  <si>
    <t>Pospíšil</t>
  </si>
  <si>
    <t>Jakub</t>
  </si>
  <si>
    <t>Jindřich</t>
  </si>
  <si>
    <t>Marek</t>
  </si>
  <si>
    <t>M2546, M171</t>
  </si>
  <si>
    <t>méně než rok</t>
  </si>
  <si>
    <t>Kočí</t>
  </si>
  <si>
    <t>Miroslava</t>
  </si>
  <si>
    <t>2+5+12</t>
  </si>
  <si>
    <t>Dostál</t>
  </si>
  <si>
    <t>Dušan</t>
  </si>
  <si>
    <t>Luboš</t>
  </si>
  <si>
    <t>8+3</t>
  </si>
  <si>
    <t>M171, M7126</t>
  </si>
  <si>
    <t>Sedláček</t>
  </si>
  <si>
    <t>Jitka</t>
  </si>
  <si>
    <t>Molíková</t>
  </si>
  <si>
    <t>M160, M170</t>
  </si>
  <si>
    <t>Božena</t>
  </si>
  <si>
    <t>8+12</t>
  </si>
  <si>
    <t>1+2</t>
  </si>
  <si>
    <t>Marcela</t>
  </si>
  <si>
    <t>S832, W0111</t>
  </si>
  <si>
    <t>2+1</t>
  </si>
  <si>
    <t>M2326, M171</t>
  </si>
  <si>
    <t>M2410</t>
  </si>
  <si>
    <t>2+6</t>
  </si>
  <si>
    <t>Dagmar</t>
  </si>
  <si>
    <t>9+12</t>
  </si>
  <si>
    <t>M161, M171</t>
  </si>
  <si>
    <t>Kraetschmer</t>
  </si>
  <si>
    <t>Osvald</t>
  </si>
  <si>
    <t>Kateřina</t>
  </si>
  <si>
    <t>indikace k TEP</t>
  </si>
  <si>
    <t>po TEP spokojena</t>
  </si>
  <si>
    <t>5+9</t>
  </si>
  <si>
    <t>S834, W0101</t>
  </si>
  <si>
    <t>S834, W0101, M2320</t>
  </si>
  <si>
    <t>výpotek, varozita</t>
  </si>
  <si>
    <t>2 měsíce</t>
  </si>
  <si>
    <t>M171, M2322, M2556</t>
  </si>
  <si>
    <t>H</t>
  </si>
  <si>
    <t>L</t>
  </si>
  <si>
    <t>Vycudilík</t>
  </si>
  <si>
    <t>M170, M2546</t>
  </si>
  <si>
    <t>M170, M2326</t>
  </si>
  <si>
    <t>M2322, M171</t>
  </si>
  <si>
    <t>8+5</t>
  </si>
  <si>
    <t>5+12</t>
  </si>
  <si>
    <t>Ondřej</t>
  </si>
  <si>
    <t>Baďura</t>
  </si>
  <si>
    <t>bolest, otok</t>
  </si>
  <si>
    <t>M171, M2322</t>
  </si>
  <si>
    <t>Jančíková</t>
  </si>
  <si>
    <t>Mírné bolesti</t>
  </si>
  <si>
    <t>M2321, S835</t>
  </si>
  <si>
    <t>S832, W0100, M171</t>
  </si>
  <si>
    <t>M0806</t>
  </si>
  <si>
    <t>2+11</t>
  </si>
  <si>
    <t>1+12</t>
  </si>
  <si>
    <t>M170, M160</t>
  </si>
  <si>
    <t>pce, obstřik</t>
  </si>
  <si>
    <t>Hála</t>
  </si>
  <si>
    <t>více než 10 let</t>
  </si>
  <si>
    <t>Zdenek</t>
  </si>
  <si>
    <t>&lt;1,5</t>
  </si>
  <si>
    <t>Vašica</t>
  </si>
  <si>
    <t>Staňová</t>
  </si>
  <si>
    <t>Lešingr</t>
  </si>
  <si>
    <t>stp.ASK gen.l.dx</t>
  </si>
  <si>
    <t>rok</t>
  </si>
  <si>
    <t>M171, M2147</t>
  </si>
  <si>
    <t>Iva</t>
  </si>
  <si>
    <t>2 roky</t>
  </si>
  <si>
    <t>Bohumil</t>
  </si>
  <si>
    <t>S832, W0100</t>
  </si>
  <si>
    <t>Spurný</t>
  </si>
  <si>
    <t>Vojtěch</t>
  </si>
  <si>
    <t>Břetislav</t>
  </si>
  <si>
    <t>Rozsíval</t>
  </si>
  <si>
    <t>Daniel</t>
  </si>
  <si>
    <t>Fabiánek</t>
  </si>
  <si>
    <t>Z479, M171</t>
  </si>
  <si>
    <t>Radomír</t>
  </si>
  <si>
    <t>Z478</t>
  </si>
  <si>
    <t>Zuzana</t>
  </si>
  <si>
    <t>bez potíží</t>
  </si>
  <si>
    <t>pce, obstřik, NSA</t>
  </si>
  <si>
    <t>M2322, M2416, M171</t>
  </si>
  <si>
    <t>2+12+5</t>
  </si>
  <si>
    <t>půl roku</t>
  </si>
  <si>
    <t>další kontrola nebyla</t>
  </si>
  <si>
    <t>Bednařík</t>
  </si>
  <si>
    <t>Drahomír</t>
  </si>
  <si>
    <t>9+6</t>
  </si>
  <si>
    <t>Olga</t>
  </si>
  <si>
    <t>Vlach</t>
  </si>
  <si>
    <t>5+10</t>
  </si>
  <si>
    <t>M171, M2546, M171</t>
  </si>
  <si>
    <t>Kohoutek</t>
  </si>
  <si>
    <t>obstřiky, SYSADOA, opak pce.</t>
  </si>
  <si>
    <t>Mádrová</t>
  </si>
  <si>
    <t>M171, M7712</t>
  </si>
  <si>
    <t>5+2</t>
  </si>
  <si>
    <t>Hynek</t>
  </si>
  <si>
    <t>punkce, obstřik, visko</t>
  </si>
  <si>
    <t>punkce, obstřik,visko</t>
  </si>
  <si>
    <t>Černý</t>
  </si>
  <si>
    <t>Ondrák</t>
  </si>
  <si>
    <t>Punkce+aplikace depomedrol</t>
  </si>
  <si>
    <t>Nevrlý</t>
  </si>
  <si>
    <t>Bajer</t>
  </si>
  <si>
    <t>Ivan</t>
  </si>
  <si>
    <t>Fojtík</t>
  </si>
  <si>
    <t>Zapletal</t>
  </si>
  <si>
    <t>Miloš</t>
  </si>
  <si>
    <t>Koukal</t>
  </si>
  <si>
    <t>M171, M7666</t>
  </si>
  <si>
    <t>1+2+12</t>
  </si>
  <si>
    <t>M2326, M2546</t>
  </si>
  <si>
    <t>Šmídová</t>
  </si>
  <si>
    <t>Fišer</t>
  </si>
  <si>
    <t>Bronislav</t>
  </si>
  <si>
    <t>čekatel na OWOT</t>
  </si>
  <si>
    <t>8+1</t>
  </si>
  <si>
    <t>Kubíček</t>
  </si>
  <si>
    <t>S832, W0100, M2556</t>
  </si>
  <si>
    <t>Zánětlivý typ s převahou antigenně-specif. imunity (LYM&gt;50%).</t>
  </si>
  <si>
    <t>Marková</t>
  </si>
  <si>
    <t>Michaela</t>
  </si>
  <si>
    <t>Prozánětlivý typ s převahou vrozené imunity - MON-linie (&gt;50%), s vysokým podílem LYM (35%).</t>
  </si>
  <si>
    <t>Staphylococcus  haemolyticus</t>
  </si>
  <si>
    <t>Neutrofilový imunofenotyp s výrazným podílem buněk vrozené imunity (NEU&gt;50%) a vysokou buněčností.</t>
  </si>
  <si>
    <t>M2416, M2351</t>
  </si>
  <si>
    <t>9+5</t>
  </si>
  <si>
    <t>Hruška</t>
  </si>
  <si>
    <t>Věroslav</t>
  </si>
  <si>
    <t>výpotek, omez. Hybnost</t>
  </si>
  <si>
    <t>M2322,M171</t>
  </si>
  <si>
    <t>Spáčil</t>
  </si>
  <si>
    <t>n/a</t>
  </si>
  <si>
    <t>Simona</t>
  </si>
  <si>
    <t>Štefan</t>
  </si>
  <si>
    <t>Prozánětlivý typ s převahou vrozené imunity - MON-linie (&gt;50%).</t>
  </si>
  <si>
    <t>výpotek, med. Men +</t>
  </si>
  <si>
    <t>Mlčoch</t>
  </si>
  <si>
    <t>víc jak 5 let</t>
  </si>
  <si>
    <t>Vitásková</t>
  </si>
  <si>
    <t>Prozánětlivý typ s výraznou převahou vrozené imunity - MON-linie (&gt;75%).</t>
  </si>
  <si>
    <t>1+3</t>
  </si>
  <si>
    <t>Renáta</t>
  </si>
  <si>
    <t>1+6</t>
  </si>
  <si>
    <t>Alžběta</t>
  </si>
  <si>
    <t>Grušková</t>
  </si>
  <si>
    <t>Zdena</t>
  </si>
  <si>
    <t>M171, M2320</t>
  </si>
  <si>
    <t>Punkce</t>
  </si>
  <si>
    <t>Hradil</t>
  </si>
  <si>
    <t>indikován k ASK</t>
  </si>
  <si>
    <t>Zaoralová</t>
  </si>
  <si>
    <t>Kurfürstová</t>
  </si>
  <si>
    <t>4 roky</t>
  </si>
  <si>
    <t>Mitášová</t>
  </si>
  <si>
    <t>GG</t>
  </si>
  <si>
    <t>pce, obstřik, klidový režim</t>
  </si>
  <si>
    <t>Jarošová</t>
  </si>
  <si>
    <t>Linhart</t>
  </si>
  <si>
    <t>Mádlová</t>
  </si>
  <si>
    <t>MD</t>
  </si>
  <si>
    <t>chemokiny</t>
  </si>
  <si>
    <t>M171, M2546</t>
  </si>
  <si>
    <t>M170, M171</t>
  </si>
  <si>
    <t>Hanák</t>
  </si>
  <si>
    <t>M171, M160</t>
  </si>
  <si>
    <t>Iveta</t>
  </si>
  <si>
    <t>3/16+56/123/127/163/HLA-DR/11b/64/25/45/15/4/14/8</t>
  </si>
  <si>
    <t>OJ</t>
  </si>
  <si>
    <t>Ledvina</t>
  </si>
  <si>
    <t>M171, W0101</t>
  </si>
  <si>
    <t>Zánětlivý typ s převahou antigenně-specif. imunity (LYM&gt;75%).</t>
  </si>
  <si>
    <t>víc jak 2 roky</t>
  </si>
  <si>
    <t>1x pce, 1x obstřik DM 20mg ia.</t>
  </si>
  <si>
    <t>Rozsypal</t>
  </si>
  <si>
    <t xml:space="preserve">S836, W0100 </t>
  </si>
  <si>
    <t>Oral</t>
  </si>
  <si>
    <t>3x (46)</t>
  </si>
  <si>
    <t>ZM</t>
  </si>
  <si>
    <t>nelze hodnotit-viskozní</t>
  </si>
  <si>
    <t>11c/86/123/303/163/HLA-DR/11b/206/64/45/15/16/14/3</t>
  </si>
  <si>
    <t>2019_08_15</t>
  </si>
  <si>
    <t>Špunda</t>
  </si>
  <si>
    <t>Zánětlivý typ s vysokým podílem vrozené imunity (NEU 59%) a antigenně-specif. imunity (LYM 35%) a vysokou buněčností.</t>
  </si>
  <si>
    <t>11c/PD-L1/-/303/163/HLA-DR/11b/206/64/45/15/16/14/3</t>
  </si>
  <si>
    <r>
      <t>3/16+56/-/127/PD-1/HLA-DR/11b/</t>
    </r>
    <r>
      <rPr>
        <b/>
        <sz val="8.5"/>
        <rFont val="Calibri"/>
        <family val="2"/>
        <charset val="238"/>
      </rPr>
      <t>64</t>
    </r>
    <r>
      <rPr>
        <sz val="8.5"/>
        <rFont val="Calibri"/>
        <family val="2"/>
        <charset val="238"/>
      </rPr>
      <t>/25/45/15/4/14/8</t>
    </r>
  </si>
  <si>
    <t>2019_08_23</t>
  </si>
  <si>
    <t>RHB</t>
  </si>
  <si>
    <t>Knopová</t>
  </si>
  <si>
    <t>Zánětlivý typ se shodným podílem antigenně-specif. (LYM 46%) a vrozené imunity (NEU 45%).</t>
  </si>
  <si>
    <t>iso</t>
  </si>
  <si>
    <t>Kořenek</t>
  </si>
  <si>
    <t>2019_09_11</t>
  </si>
  <si>
    <t>Merta</t>
  </si>
  <si>
    <t>M170, M2147, S831</t>
  </si>
  <si>
    <t>Prozánětlivý typ s převahou vrozené imunity - MON-linie (44%), NEU (23%), s vysokým podílem LYM (32%).</t>
  </si>
  <si>
    <t>pce, obstřik, viscosuplementace, klidový režim</t>
  </si>
  <si>
    <t>ústup potíží, další KO nebyla</t>
  </si>
  <si>
    <t>2019_09_16</t>
  </si>
  <si>
    <t>MT</t>
  </si>
  <si>
    <t>Krestýnová</t>
  </si>
  <si>
    <t>M2330, M171</t>
  </si>
  <si>
    <t>Prozánětlivý typ se shodným podílem vrozené imunity (MON 25%, NEU 28%) a antigenně-specif. imunity (LYM 47%).</t>
  </si>
  <si>
    <t>2019_09_18</t>
  </si>
  <si>
    <t>MCh</t>
  </si>
  <si>
    <t>18.9.2019-doposud</t>
  </si>
  <si>
    <t>Doreta tbl</t>
  </si>
  <si>
    <t>přetrv. Mírná bolest</t>
  </si>
  <si>
    <t>Sedlář</t>
  </si>
  <si>
    <t>2019_09_23</t>
  </si>
  <si>
    <t>M171, M750</t>
  </si>
  <si>
    <t>3/16+56/-/127/PD-1/HLA-DR/11b/64/25/45/15/4/14/8</t>
  </si>
  <si>
    <t>10ml peroperačně při impl.TEP</t>
  </si>
  <si>
    <t>Zelinková</t>
  </si>
  <si>
    <t xml:space="preserve">punkec, obstřik, </t>
  </si>
  <si>
    <t>ad RHB</t>
  </si>
  <si>
    <t>již se nedostavila</t>
  </si>
  <si>
    <t>2019_09_25</t>
  </si>
  <si>
    <t>opakovaně pce a obstřik</t>
  </si>
  <si>
    <t>ASK, pce, obstřik, visco</t>
  </si>
  <si>
    <t>ASK - debridement, 2x pce, 2x DM 20mg ia, visco</t>
  </si>
  <si>
    <t>trvající bolesti, indikovaná k TEP</t>
  </si>
  <si>
    <t>Vacová</t>
  </si>
  <si>
    <t>3x (47)</t>
  </si>
  <si>
    <t>Vybíralová</t>
  </si>
  <si>
    <t>2019_09_27</t>
  </si>
  <si>
    <t>Vepřeková</t>
  </si>
  <si>
    <t>2019_09_30</t>
  </si>
  <si>
    <t>2/2019 pce haemarthros, ortéza 4T</t>
  </si>
  <si>
    <t>po operaci - klidné</t>
  </si>
  <si>
    <t>2x pce, 1x obstřik, RHB</t>
  </si>
  <si>
    <t>obstřik DM 20mg iv.</t>
  </si>
  <si>
    <t>17.9.2019 Azepo iv 24h pofylakt.</t>
  </si>
  <si>
    <t>Pilíšek</t>
  </si>
  <si>
    <t>2019_10_07</t>
  </si>
  <si>
    <t>6x (47)</t>
  </si>
  <si>
    <t>Zánětlivý typ s vysokým podílem antigenně-specif. (LYM 50%) a vrozené imunity (NEU 40%,MON 10%), vysoká buněčnost</t>
  </si>
  <si>
    <t>Matěj</t>
  </si>
  <si>
    <t>Venclová</t>
  </si>
  <si>
    <t>Blažena</t>
  </si>
  <si>
    <t>2019_10_10</t>
  </si>
  <si>
    <t>M171, M2546, M751</t>
  </si>
  <si>
    <t>Prozánětlivý typ s převahou vrozené imunity - MON-linie (48%), s vysokým podílem LYM (39%).</t>
  </si>
  <si>
    <t>Staphylococcus  epidermidis   po pomnožení, Streptococcus  mitis   po pomnožení</t>
  </si>
  <si>
    <t>Čecháčková</t>
  </si>
  <si>
    <t>2019_10_14</t>
  </si>
  <si>
    <t>10+5</t>
  </si>
  <si>
    <t>Z479</t>
  </si>
  <si>
    <t>Svobodová</t>
  </si>
  <si>
    <t>Neutrofilový imunofenotyp s výrazným podílem buněk vrozené imunity (NEU 68%), nízká buněčnost.</t>
  </si>
  <si>
    <t>Lučanová</t>
  </si>
  <si>
    <t>2-3 roky</t>
  </si>
  <si>
    <t>obstřiky, visco</t>
  </si>
  <si>
    <t>varozita, omez. Hybnost</t>
  </si>
  <si>
    <t>M170, M2546, M170</t>
  </si>
  <si>
    <t>Zánětlivý typ s převahou antigenně-specif. imunity (LYM 75%).</t>
  </si>
  <si>
    <t>3x(47)</t>
  </si>
  <si>
    <t>Crha</t>
  </si>
  <si>
    <t>2019_10_21</t>
  </si>
  <si>
    <t>3/16+56/4/163/HLA-DR/14/64/45</t>
  </si>
  <si>
    <t>4/PDL-1/127/PD-1/11b/11c/25/45</t>
  </si>
  <si>
    <t>měřeno na Cantu celé</t>
  </si>
  <si>
    <t>Prozánětlivý typ s vysokým podílem vrozené imunity (NEU 50%, MON 24%).</t>
  </si>
  <si>
    <t>M2380</t>
  </si>
  <si>
    <t>13+5</t>
  </si>
  <si>
    <t>nativka na Cantu</t>
  </si>
  <si>
    <t>Pavlíček</t>
  </si>
  <si>
    <t>2019_10_25</t>
  </si>
  <si>
    <t>Prozánětlivý typ s převahou vrozené imunity - NEU (36%), MON-linie (31%), s vysokým podílem LYM (33%).</t>
  </si>
  <si>
    <t>Mojžíš</t>
  </si>
  <si>
    <t>Prozánětlivý typ se shodným zastoupením vrozené (NEU 27%, MON-linie 25%) a antigenně-specif. (LYM 47%) imunity.</t>
  </si>
  <si>
    <t>Réman</t>
  </si>
  <si>
    <t>Gabriel</t>
  </si>
  <si>
    <t>2019_10_31</t>
  </si>
  <si>
    <t>3x(47/48)</t>
  </si>
  <si>
    <t>Zánětlivý typ s převahou antigenně-specif. imunity (LYM&gt;50%), s vysokým podílem MON-linie (45%).</t>
  </si>
  <si>
    <t>Hederer</t>
  </si>
  <si>
    <t>3x(48)</t>
  </si>
  <si>
    <t>Zánětlivý typ s převahou antigenně-specif. imunity (LYM&gt;50%), s vysokým podílem MON-linie (47%).</t>
  </si>
  <si>
    <t>2019_11_04</t>
  </si>
  <si>
    <t>M1911</t>
  </si>
  <si>
    <t>nativka na Cantu aj Arii - blbla</t>
  </si>
  <si>
    <t>Prozánětlivý typ s převahou vrozené imunity - MON-linie (33%), NEU (24%),  s vysokým podílem LYM (43%).</t>
  </si>
  <si>
    <t>Polzerová</t>
  </si>
  <si>
    <t>S833, W0100</t>
  </si>
  <si>
    <t>Stanovský</t>
  </si>
  <si>
    <t>Labuť</t>
  </si>
  <si>
    <t>2019_11_06</t>
  </si>
  <si>
    <t>M751</t>
  </si>
  <si>
    <r>
      <t>3/16+56/</t>
    </r>
    <r>
      <rPr>
        <b/>
        <sz val="8.5"/>
        <rFont val="Calibri"/>
        <family val="2"/>
        <charset val="238"/>
      </rPr>
      <t>45RO</t>
    </r>
    <r>
      <rPr>
        <sz val="8.5"/>
        <rFont val="Calibri"/>
        <family val="2"/>
        <charset val="238"/>
      </rPr>
      <t>/127/PD-1/HLA-DR/11b/64/25/45/15/4/14/8</t>
    </r>
  </si>
  <si>
    <t>Prozánětlivý typ s převahou vrozené imunity - MON-linie (33%), NEU (26%),  s vysokým podílem LYM (40%).</t>
  </si>
  <si>
    <t>Labuťová</t>
  </si>
  <si>
    <t>Zánětlivý typ s převahou antigenně-specif. imunity (LYM&gt;50%) typu CD8 lymfocytů.</t>
  </si>
  <si>
    <t>Grofková</t>
  </si>
  <si>
    <t>Neutrofilový imunofenotyp s velkým podílem buněk vrozené imunity (NEU 57%, MON-linie 21%), nízká buněčnost.</t>
  </si>
  <si>
    <t>2019_11_08</t>
  </si>
  <si>
    <t>Pospíšilová</t>
  </si>
  <si>
    <t>Prozánětlivý typ s převahou vrozené imunity (MON-linie 50%, NEU 28%).</t>
  </si>
  <si>
    <t>Müller</t>
  </si>
  <si>
    <t>Viktor</t>
  </si>
  <si>
    <t>2019_11_11</t>
  </si>
  <si>
    <t>phrodo</t>
  </si>
  <si>
    <t>Kadlecová</t>
  </si>
  <si>
    <t>Romana</t>
  </si>
  <si>
    <t>M2320, M2416</t>
  </si>
  <si>
    <t>dle MEDEA levé koleno</t>
  </si>
  <si>
    <t>Prozánětlivý typ s převahou vrozené imunity - MON-linie (&gt;50%) s vysokým podílem LYM (40%).</t>
  </si>
  <si>
    <t>Hlaváčová</t>
  </si>
  <si>
    <t>2019_11_13</t>
  </si>
  <si>
    <t>11,5</t>
  </si>
  <si>
    <t>Daňová</t>
  </si>
  <si>
    <t>Milada</t>
  </si>
  <si>
    <t>an</t>
  </si>
  <si>
    <t>malá buněčnost - nehodnotitelné</t>
  </si>
  <si>
    <t>Prozánětlivý typ s převahou vrozené imunity (MON-linie 55%, NEU 38%), subpopulace nehodnotitelné pro nízkou buněčnost</t>
  </si>
  <si>
    <t>Krčková</t>
  </si>
  <si>
    <t>Prozánětlivý typ s převahou vrozené imunity - MON-linie (42%), NEU (18%),  s vysokým podílem LYM (40%).</t>
  </si>
  <si>
    <t>Zacpal</t>
  </si>
  <si>
    <t>M2351, M7787</t>
  </si>
  <si>
    <t>Zánětlivý typ s převahou antigenně-specif. imunity (LYM&gt;50%), typu CD8 lymfocytů.</t>
  </si>
  <si>
    <t>Prozánětlivý typ s převahou vrozené imunity - MON-linie (&gt;50%) s vysokým podílem LYM (41%, převaha CD8).</t>
  </si>
  <si>
    <t>2019_11_15</t>
  </si>
  <si>
    <t>Kresslová</t>
  </si>
  <si>
    <t>Radmila</t>
  </si>
  <si>
    <t>S832, W0101</t>
  </si>
  <si>
    <t>2019_11_18</t>
  </si>
  <si>
    <t>2x (48)</t>
  </si>
  <si>
    <t>Černická</t>
  </si>
  <si>
    <t>3x (48)</t>
  </si>
  <si>
    <t>Zánětlivý typ se shodným podílem vrozené imunity (MON-linie 46 %) a antigenně-specif. imunity (LYM 49 %).</t>
  </si>
  <si>
    <t>3x (49)</t>
  </si>
  <si>
    <t>Blechtová</t>
  </si>
  <si>
    <t>Alenka</t>
  </si>
  <si>
    <t>M171, M5450</t>
  </si>
  <si>
    <t>Škrabálek</t>
  </si>
  <si>
    <t>2019_11_19</t>
  </si>
  <si>
    <t>2019_11_20</t>
  </si>
  <si>
    <t>M1904, M171, M2147</t>
  </si>
  <si>
    <t>Prozánětlivý typ s převahou vrozené imunity - MON-linie (29 %) a NEU (36 %), s vysokým podílem LYM (32 %).</t>
  </si>
  <si>
    <t>2,5 roka</t>
  </si>
  <si>
    <t>visco, opiáty, obstřiky, SYSADOA</t>
  </si>
  <si>
    <t>výpotek, drásoty, omez. Hybnost</t>
  </si>
  <si>
    <t>obstřiky, opak pce.</t>
  </si>
  <si>
    <t>2x pce, 2x obstřik DM 20mg ia.,</t>
  </si>
  <si>
    <t>návrat bolestí, výpotku</t>
  </si>
  <si>
    <t>Minxová</t>
  </si>
  <si>
    <t>Prozánětlivý typ s převahou vrozené imunity - MON-linie (27 %) a NEU (38 %), s vysokým podílem LYM (33 %).</t>
  </si>
  <si>
    <t>M170, M2540</t>
  </si>
  <si>
    <t>Zánětlivý typ s převahou antigenně-specif. imunity (LYM&gt;50%, převaha CD8) a vysokým podílem MON-linie (33 %).</t>
  </si>
  <si>
    <t>Prozánětlivý typ s převahou vrozené imunity - MON-linie (&gt;50%), s vysokým podílem LYM (37 %).</t>
  </si>
  <si>
    <t>2019_11_21</t>
  </si>
  <si>
    <t>Černá</t>
  </si>
  <si>
    <t>M171, M5312, M750</t>
  </si>
  <si>
    <t>Prozánětlivý typ s převahou vrozené imunity - MON-linie (&gt;50%), s vysokým podílem LYM (36 %).</t>
  </si>
  <si>
    <t>Zánětlivý typ se shodným podílem vrozené (NEU 44 %, MON-linie 7 %) a antigenně-specif. imunity (LYM 48 %).</t>
  </si>
  <si>
    <t>Dušek</t>
  </si>
  <si>
    <t>Drahoš</t>
  </si>
  <si>
    <t>Rendek</t>
  </si>
  <si>
    <t>2019_11_26</t>
  </si>
  <si>
    <t>2019_11_27</t>
  </si>
  <si>
    <t>Kupková</t>
  </si>
  <si>
    <t>2x (49)</t>
  </si>
  <si>
    <t>Prozánětlivý typ s převahou vrozené imunity - MON-linie (35 %), NEU (45 %).</t>
  </si>
  <si>
    <t>Kubálek</t>
  </si>
  <si>
    <t>2019_11_28</t>
  </si>
  <si>
    <t>M171, Z479, Z478</t>
  </si>
  <si>
    <t>Prozánětlivý typ s převahou vrozené imunity - MON-linie (42 %) a NEU (12 %), s vysokým podílem LYM (44 %).</t>
  </si>
  <si>
    <t>Zánětlivý typ s převahou antigenně-specif. imunity (LYM&gt;50%) a vysokým podílem MON-linie (35 %).</t>
  </si>
  <si>
    <t>4,5 roka</t>
  </si>
  <si>
    <t>opak pce BC, obstřiky, 9/2019 - ASK</t>
  </si>
  <si>
    <t>výpotek, rezistence popliteálně</t>
  </si>
  <si>
    <t>po ASK spokojena, poslední kontrola 1/2020</t>
  </si>
  <si>
    <t>Prozánětlivý typ s převahou vrozené imunity - MON-linie (30 %), NEU (43 %).</t>
  </si>
  <si>
    <t>viskozní-nelze hodnotit</t>
  </si>
  <si>
    <t>2019_11_29</t>
  </si>
  <si>
    <t>M2351, W0119</t>
  </si>
  <si>
    <t>Prozánětlivý typ s převahou vrozené imunity - MON-linie (&gt;50%) a vysokým podílem LYM (38 %).</t>
  </si>
  <si>
    <t>Klimešová</t>
  </si>
  <si>
    <t>Silvia</t>
  </si>
  <si>
    <t>Prozánětlivý typ s převahou vrozené imunity - MON-linie (50 %) a NEU (18 %), s vysokým podílem LYM (32 %).</t>
  </si>
  <si>
    <t>Nosocomiicoccus  massiliensis   po pomnožení</t>
  </si>
  <si>
    <t>Šromová</t>
  </si>
  <si>
    <t>Prozánětlivý typ s převahou vrozené imunity - MON-linie (46 %) a NEU (17 %), s vysokým podílem LYM (36 %).</t>
  </si>
  <si>
    <t>Otava</t>
  </si>
  <si>
    <t>dle MEDEA pravé koleno</t>
  </si>
  <si>
    <t>Prozánětlivý typ s převahou vrozené imunity - MON-linie (&gt;50%), NEU (15%).</t>
  </si>
  <si>
    <t>Staphylococcus  pettenkoferi   po pomnožení</t>
  </si>
  <si>
    <t>Mařák</t>
  </si>
  <si>
    <t>Zbyněk</t>
  </si>
  <si>
    <t>2019_12_02</t>
  </si>
  <si>
    <t>S835, W0130, M5450</t>
  </si>
  <si>
    <t>1x(49), 2x(50)</t>
  </si>
  <si>
    <t>Prozánětlivý typ s převahou vrozené imunity - MON-linie (49 %) a NEU (12 %), s vysokým podílem LYM (39 %).</t>
  </si>
  <si>
    <t>3x(50)</t>
  </si>
  <si>
    <t>Vaško</t>
  </si>
  <si>
    <t>Prozánětlivý typ s převahou vrozené imunity - MON-linie (40 %) a NEU (15 %), s vysokým podílem LYM (45 %).</t>
  </si>
  <si>
    <t>Horváth</t>
  </si>
  <si>
    <t>Fabián</t>
  </si>
  <si>
    <t>2019_12_03</t>
  </si>
  <si>
    <t>M2322, M2556</t>
  </si>
  <si>
    <t>Prozánětlivý typ s převahou vrozené imunity - MON-linie (&gt;50%) a vysokým podílem LYM (30 %).</t>
  </si>
  <si>
    <t>Kubík</t>
  </si>
  <si>
    <t>2019_12_04</t>
  </si>
  <si>
    <t>M170, M1904</t>
  </si>
  <si>
    <t>Zánětlivý typ s převahou antigenně-specif. imunity (LYM&gt;60%), typu CD8 lymfocytů.</t>
  </si>
  <si>
    <t>Robert</t>
  </si>
  <si>
    <t>Zánětlivý typ s převahou antigenně-specif. imunity (LYM&gt;70%), se shodným zastoupením CD4 a CD8 lymfocytů.</t>
  </si>
  <si>
    <t>Prozánětlivý typ s převahou vrozené imunity - MON-linie (&gt;70%).</t>
  </si>
  <si>
    <t>2019_12_05</t>
  </si>
  <si>
    <t>Prozánětlivý typ s převahou vrozené imunity - MON-linie (&gt;60%).</t>
  </si>
  <si>
    <t>Sovová</t>
  </si>
  <si>
    <t>2019_12_06</t>
  </si>
  <si>
    <t>2019_12_11</t>
  </si>
  <si>
    <t>Dittrichová</t>
  </si>
  <si>
    <t>2+</t>
  </si>
  <si>
    <t>Prozánětlivý typ s převahou vrozené imunity - MON-linie (&gt;80%).</t>
  </si>
  <si>
    <t>Vašek</t>
  </si>
  <si>
    <t>Zánětlivý typ se shodným podílem antigenně-specifické (LYM 52%) a vrozené imunity (MON-linie 39%, NEU 9%).</t>
  </si>
  <si>
    <t>2019_12_12</t>
  </si>
  <si>
    <t>Prozánětlivý typ s převahou vrozené imunity - MON-linie (&gt;60%) a vysokým podílem LYM (32 %).</t>
  </si>
  <si>
    <t>Prozánětlivý typ s převahou vrozené imunity - MON-linie (&gt;50%) a vysokým podílem LYM (41 %).</t>
  </si>
  <si>
    <t>2019_12_13</t>
  </si>
  <si>
    <t>Prozánětlivý typ s převahou vrozené imunity - MON-linie (&gt;60%) a vysokým podílem LYM (31 %).</t>
  </si>
  <si>
    <t>Kadlčík</t>
  </si>
  <si>
    <t>Neutrofilový imunofenotyp s převahou vrozené imunity (NEU&gt;60%), s vyšším podílem LYM (25%) a nízkou buněčností.</t>
  </si>
  <si>
    <t>2019_12_16</t>
  </si>
  <si>
    <t>Neutrofilový imunofenotyp s výrazným podílem buněk vrozené imunity (NEU 60%, MON 39%) a vysokou buněčností.</t>
  </si>
  <si>
    <t>Badalová</t>
  </si>
  <si>
    <t>2019_12_17</t>
  </si>
  <si>
    <t>Zánětlivý typ se shodným podílem antigenně-specifické (LYM 51%) a vrozené imunity (MON-linie 47%).</t>
  </si>
  <si>
    <t>Prozánětlivý typ s převahou vrozené imunity - MON-linie (45 %), NEU (43 %).</t>
  </si>
  <si>
    <t>S831, W0191</t>
  </si>
  <si>
    <t>Prozánětlivý typ s převahou vrozené imunity - MON-linie (&gt;50%) a vysokým podílem LYM (40 %).</t>
  </si>
  <si>
    <t>Punkce+aplikace DM</t>
  </si>
  <si>
    <t>Davidová</t>
  </si>
  <si>
    <t>Arnoštka</t>
  </si>
  <si>
    <t>2019_12_20</t>
  </si>
  <si>
    <t>3x(51)</t>
  </si>
  <si>
    <t>2020_01_02</t>
  </si>
  <si>
    <t>Zánětlivý typ se shodným podílem antigenně-specifické (LYM 52%) a vrozené imunity (MON-linie 40%).</t>
  </si>
  <si>
    <t>Kešelák</t>
  </si>
  <si>
    <t>Staphylococcus  hominis   po pomnožení</t>
  </si>
  <si>
    <t>M2546, M170</t>
  </si>
  <si>
    <t>Všetička</t>
  </si>
  <si>
    <t>Haislar</t>
  </si>
  <si>
    <t>2020_01_06</t>
  </si>
  <si>
    <t>M171, W0199, M2417</t>
  </si>
  <si>
    <t>Zánětlivý typ s převahou antigenně-specif. imunity (LYM&gt;80%), typu CD4 lymfocytů.</t>
  </si>
  <si>
    <t>Prozánětlivý typ s převahou vrozené imunity - MON-linie (&gt;60%); T-LYM převážně typu CD8.</t>
  </si>
  <si>
    <t>2020_01_10</t>
  </si>
  <si>
    <t>Moravec</t>
  </si>
  <si>
    <t>M2546, M2321</t>
  </si>
  <si>
    <t>Pokorný</t>
  </si>
  <si>
    <t>2020_01_15</t>
  </si>
  <si>
    <t>Prozánětlivý typ s převahou vrozené imunity - MON-linie (&gt;70%); T-LYM převážně typu CD8.</t>
  </si>
  <si>
    <t>2020_01_16</t>
  </si>
  <si>
    <t>Zánětlivý typ se shodným podílem antigenně-specifické (LYM 50%) a vrozené imunity (MON-linie 45%).</t>
  </si>
  <si>
    <t>méně jako 5 let</t>
  </si>
  <si>
    <t>po ASK spokojena, poslední kontrola.</t>
  </si>
  <si>
    <t>2020_01_17</t>
  </si>
  <si>
    <t>Voglová</t>
  </si>
  <si>
    <t>Lada</t>
  </si>
  <si>
    <t>2020_01_23</t>
  </si>
  <si>
    <t>Prozánětlivý typ s převahou vrozené imunity - MON-linie (&gt;50%) a vysokým podílem LYM (39 %).</t>
  </si>
  <si>
    <t>nelze hodnotit</t>
  </si>
  <si>
    <t>2020_01_24</t>
  </si>
  <si>
    <t>CHEMOKINES</t>
  </si>
  <si>
    <t>SORT</t>
  </si>
  <si>
    <t>SORT+cytospins</t>
  </si>
  <si>
    <t>Prozánětlivý typ s převahou vrozené imunity - MON-linie (&gt;50%) a vysokým podílem LYM (31 %).</t>
  </si>
  <si>
    <t>Huťka</t>
  </si>
  <si>
    <t>2020_01_27</t>
  </si>
  <si>
    <t>2020_01_28</t>
  </si>
  <si>
    <t>pHrodo + chem NEU</t>
  </si>
  <si>
    <t>3x(52)</t>
  </si>
  <si>
    <t>Beneš</t>
  </si>
  <si>
    <t>2020_01_30</t>
  </si>
  <si>
    <t>Prozánětlivý typ s převahou vrozené imunity - MON-linie (36 %), NEU (36 %) , T-LYM převážně typu CD8.</t>
  </si>
  <si>
    <t>M0096, M8696</t>
  </si>
  <si>
    <t>Zánětlivý typ s převahou antigenně-specif. imunity (LYM&gt;70%), typu CD8 lymfocytů.</t>
  </si>
  <si>
    <t>aerobní kultivace-Staphylococcus  hominis</t>
  </si>
  <si>
    <t>Stejskalová</t>
  </si>
  <si>
    <t>Kristýna</t>
  </si>
  <si>
    <t>2020_01_31</t>
  </si>
  <si>
    <t>2020_02_03</t>
  </si>
  <si>
    <t>Kalužík</t>
  </si>
  <si>
    <t>Zánětlivý typ s převahou antigenně-specif. imunity (LYM&gt;70%), typu CD8 lymfocytů a vysokým zastoupením NK buněk.</t>
  </si>
  <si>
    <t>2020_02_04</t>
  </si>
  <si>
    <t>Prozánětlivý typ s převahou vrozené imunity - MON-linie (&gt;50%) a vysokým podílem LYM (36%).</t>
  </si>
  <si>
    <t>2020_02_05</t>
  </si>
  <si>
    <t>CCR3/CCR6/-/CCR1/CCR7/CCR5/11b/CXCR5/CXCR4/HLA-DR/15/16/14/45</t>
  </si>
  <si>
    <t>3/16+56/123/127/90/HLA-DR/11b/64/25/45/15/4/14/8</t>
  </si>
  <si>
    <t>výpotek, med. men. +</t>
  </si>
  <si>
    <t>punkce + DEPO</t>
  </si>
  <si>
    <t>režimové opatření</t>
  </si>
  <si>
    <t>ChemRec</t>
  </si>
  <si>
    <t>Zánětlivý typ s převahou antigenně-specif. imunity (LYM&gt;60%).</t>
  </si>
  <si>
    <t>parc. lat. menisektomie</t>
  </si>
  <si>
    <t>opakované punkce s DEPO</t>
  </si>
  <si>
    <t>výpotek, lat. men. +</t>
  </si>
  <si>
    <t>od 25.9.2019-4.11.2020</t>
  </si>
  <si>
    <t>k ASK gen.l.sin</t>
  </si>
  <si>
    <t>5 let</t>
  </si>
  <si>
    <t>opakované punkce + DEPO</t>
  </si>
  <si>
    <t>2020_02_07</t>
  </si>
  <si>
    <t>6 měsíců</t>
  </si>
  <si>
    <t>Skoupil</t>
  </si>
  <si>
    <t>Zánětlivý typ se shodným podílem antigenně-specifické (LYM 52%) a vrozené imunity (MON-linie 20%, NEU 26%).</t>
  </si>
  <si>
    <t>Zánětlivý typ s převahou antigenně-specif. imunity (LYM&gt;60%) a vysokým podílem MON-linie (34%).</t>
  </si>
  <si>
    <t>parc. med. menisektomie</t>
  </si>
  <si>
    <t>méně než 2 roky</t>
  </si>
  <si>
    <t>opakované punkce s DEPO a viscosuplementací + ASK</t>
  </si>
  <si>
    <t>7.2.2020-6.3.2020</t>
  </si>
  <si>
    <t>punkce + DEPO + viscosuplementace</t>
  </si>
  <si>
    <t>k UNI/TEP gen.l.dx.</t>
  </si>
  <si>
    <t>NO</t>
  </si>
  <si>
    <t>Palánek</t>
  </si>
  <si>
    <t>2020_02_11</t>
  </si>
  <si>
    <t>Prozánětlivý typ s převahou vrozené imunity - MON-linie (&gt;50%), vysokým podílem LYM (36 %) a NK buněk.</t>
  </si>
  <si>
    <t>M750</t>
  </si>
  <si>
    <t>2020_02_17</t>
  </si>
  <si>
    <t>3x(53)</t>
  </si>
  <si>
    <t>Zánětlivý typ s převahou antigenně-specif. imunity (LYM&gt;60%) a vysokým podílem MON-linie (30%).</t>
  </si>
  <si>
    <t>med. et lat. menisektomie</t>
  </si>
  <si>
    <t>17.11.2019, 2005</t>
  </si>
  <si>
    <t>víc než 10 let</t>
  </si>
  <si>
    <t>opakované obstřiky 20 mg DEPO a Ask revize kloubu</t>
  </si>
  <si>
    <t>od 6.1.2019 do 12.10.2020</t>
  </si>
  <si>
    <t>Labonková</t>
  </si>
  <si>
    <t>2020_02_19</t>
  </si>
  <si>
    <t>Zánětlivý typ se shodným podílem antigenně-specifické (LYM 50%) a vrozené imunity (MON-linie 25%, NEU 23%).</t>
  </si>
  <si>
    <t>opakované punkce s DEPO a viscosuplementací</t>
  </si>
  <si>
    <t>ad revmatologie- seronegat. RA</t>
  </si>
  <si>
    <t>Absolon</t>
  </si>
  <si>
    <t>2020_02_20</t>
  </si>
  <si>
    <t>Prozánětlivý typ s převahou vrozené imunity (MON-linie 53%, NEU 19%), některé populace nehodnotitelné.</t>
  </si>
  <si>
    <t>M171, M1900</t>
  </si>
  <si>
    <t>6.1.2020-20.2.2020</t>
  </si>
  <si>
    <t>Běžná analgetika</t>
  </si>
  <si>
    <t>Mírné pobolívání</t>
  </si>
  <si>
    <t>Ziegler</t>
  </si>
  <si>
    <t>M171, M5447</t>
  </si>
  <si>
    <t>Prozánětlivý typ s převahou vrozené imunity (MON-linie 42%, NEU 14%) a vysokým podílem LYM (44%).</t>
  </si>
  <si>
    <t>opakované punkce + DEPO + ASK</t>
  </si>
  <si>
    <t>punkce + DEPO + ASK</t>
  </si>
  <si>
    <t>2020_02_24</t>
  </si>
  <si>
    <t>Luža</t>
  </si>
  <si>
    <t>M171, Y792</t>
  </si>
  <si>
    <t>2020_02_25</t>
  </si>
  <si>
    <t>M1914, M6534</t>
  </si>
  <si>
    <t>Zánětlivý typ s převahou antigenně-specif. imunity (LYM 58%) a vysokým podílem MON-linie (35%).</t>
  </si>
  <si>
    <t>2012 ASK plastika LCP, 2014 ASK synovektomie, 2014 OWOT, Extrakce metalli 2016</t>
  </si>
  <si>
    <t>2012,2014,2014,2016</t>
  </si>
  <si>
    <t>méně než 10 let</t>
  </si>
  <si>
    <t>punkce + DEPO+ ASK plastika LCP+ OWOT</t>
  </si>
  <si>
    <t>Zánětlivý typ se shodným podílem antig.-specifické (LYM 51%, převaha typu CD8 a NK) a vrozené imunity (MON-linie 46%).</t>
  </si>
  <si>
    <t>M2350, M2351</t>
  </si>
  <si>
    <t>Imunofenotyp s převahou NEU (&gt;70%) a nízkou buněčností.</t>
  </si>
  <si>
    <t>Zánětlivý typ s převahou antigenně-specif. imunity (LYM&gt;80%) a vysokou buněčností.</t>
  </si>
  <si>
    <t>Prozánětlivý typ s převahou vrozené imunity (MON-linie&gt;60%).</t>
  </si>
  <si>
    <t>výpotek, med. Kl. Šterbina +</t>
  </si>
  <si>
    <t>Hostaša</t>
  </si>
  <si>
    <t>2020_02_27</t>
  </si>
  <si>
    <t>Prozánětlivý typ s převahou vrozené imunity (MON-linie 42%, NEU 15%) a vysokým podílem LYM (42%).</t>
  </si>
  <si>
    <t>Prozánětlivý typ s převahou vrozené imunity (MON-linie 54%, NEU 5%) a vysokým podílem LYM (40%).</t>
  </si>
  <si>
    <t>od 5.9.2019-12.3.2020</t>
  </si>
  <si>
    <t>2020_03_02</t>
  </si>
  <si>
    <t>týden</t>
  </si>
  <si>
    <t>konzerv. terapie artrózy</t>
  </si>
  <si>
    <t>Rončák</t>
  </si>
  <si>
    <t>Zánětlivý typ s převahou antigenně-specif. imunity (LYM 66%) a vysokým podílem MON-linie (30%).</t>
  </si>
  <si>
    <t>2020_03_03</t>
  </si>
  <si>
    <t>Prozánětlivý typ s převahou vrozené imunity (MON-linie&gt;60%) a vysokým podílem LYM (36%).</t>
  </si>
  <si>
    <t>2020_03_04</t>
  </si>
  <si>
    <t>1x(53, 2x(54)</t>
  </si>
  <si>
    <t>Prozánětlivý typ s příspěvkem vrozené (MON-linie 24%, NEU 32%) a antig.-specif. (LYM 43%) imunity, vysoké NK.</t>
  </si>
  <si>
    <t xml:space="preserve">aerobní kultivace-Staphylococcus  epidermidis </t>
  </si>
  <si>
    <t>bez výpotku, bolesti</t>
  </si>
  <si>
    <t>punkce + DEPO + viskosuplementace</t>
  </si>
  <si>
    <t>punkce + DEPO+ viskosuplementace</t>
  </si>
  <si>
    <t>Smýkal</t>
  </si>
  <si>
    <t>M7046, M2556</t>
  </si>
  <si>
    <t>3x(54)</t>
  </si>
  <si>
    <t>Imunofenotyp s převahou NEU (&gt;50%), vysokou buněčností a T-LYM převážně typu CD4.</t>
  </si>
  <si>
    <t>ASK gen.l.sin.</t>
  </si>
  <si>
    <t>bez známek výpotku</t>
  </si>
  <si>
    <t>4.3.2020-9.9.2020</t>
  </si>
  <si>
    <t>Breburda</t>
  </si>
  <si>
    <t>Prozánětlivý typ s převahou vrozené imunity (MON-linie&gt;50%) a vysokým podílem LYM (33%) a NK buněk.</t>
  </si>
  <si>
    <t>Novotná</t>
  </si>
  <si>
    <t>Danuše</t>
  </si>
  <si>
    <t>Imunofenotyp s převahou NEU (&gt;60%) a nízkou buněčností.</t>
  </si>
  <si>
    <t>parc. lat. meniskektomie, Priediho návrty, shaving</t>
  </si>
  <si>
    <t>ASK + punkce + depo + viskosuplementace</t>
  </si>
  <si>
    <t>výpotek, artrotický vzhled</t>
  </si>
  <si>
    <t>6.3.2020-30.4.2020</t>
  </si>
  <si>
    <t>konzervat. Th. Artrózy</t>
  </si>
  <si>
    <t>Prozánětlivý typ s převahou vrozené imunity (MON-linie 43%, NEU 12%) a vysokým podílem LYM (44%).</t>
  </si>
  <si>
    <t>4.3.2020-14.8.2020</t>
  </si>
  <si>
    <t>Petřeková</t>
  </si>
  <si>
    <t>M171, M161, M2546</t>
  </si>
  <si>
    <t>Imunofenotyp s převahou NEU (59%) a MON-linie (38%) a vysokou buněčností.</t>
  </si>
  <si>
    <t>M172</t>
  </si>
  <si>
    <t>opakované obstřiky 20 mg DEPO</t>
  </si>
  <si>
    <t>výpotek, bez proteplení</t>
  </si>
  <si>
    <t>9.2.2020,11.2.2020, 4.3.2020</t>
  </si>
  <si>
    <t>11.2.2020-13.2.2020 Dalacin C 300 tbl.</t>
  </si>
  <si>
    <t>2020_03_05</t>
  </si>
  <si>
    <t>Lošťák</t>
  </si>
  <si>
    <t>Zánětlivý typ s převahou antigenně-specif. imunity (LYM 54%), T-lym převážně typu CD8, vysoký podíl MON-linie (42%).</t>
  </si>
  <si>
    <t>chondropatie pately G III-IV, sulku G III, CMF G III, CMT G III-IV a CLT G II- provedena parc. Med. Men.</t>
  </si>
  <si>
    <t>výpotek + artrot. Defigurace</t>
  </si>
  <si>
    <t>konzervat. Th. Artrózy + indikace k TEP gen.l.dx.</t>
  </si>
  <si>
    <t>Bokůvková</t>
  </si>
  <si>
    <t>2020_03_06</t>
  </si>
  <si>
    <t>Prozánětlivý typ s převahou vrozené imunity (MON-linie&gt;50%) a vysokým podílem LYM (31%).</t>
  </si>
  <si>
    <t>part. Med. Menisektomie, chondropatie III-IV CMF</t>
  </si>
  <si>
    <t>ASK gen.l.dx.+ opakované punkce + DEPO + visko</t>
  </si>
  <si>
    <t>26.6.2020-29.1.2021</t>
  </si>
  <si>
    <t>opakované punkce + DEPO + visko</t>
  </si>
  <si>
    <t>konzerv. terapie artrózy, objednán k ASK</t>
  </si>
  <si>
    <t>Bradová</t>
  </si>
  <si>
    <t>2020_03_09</t>
  </si>
  <si>
    <t>Prozánětlivý typ s převahou vrozené imunity (MON-linie&gt;50%) a vysokým podílem LYM (33%).</t>
  </si>
  <si>
    <t>20.112019-9.3.2020</t>
  </si>
  <si>
    <t>RHB, postupně plná zátěž</t>
  </si>
  <si>
    <t>Prečová</t>
  </si>
  <si>
    <t>2020_03_11</t>
  </si>
  <si>
    <t>2x(54)</t>
  </si>
  <si>
    <t>Prozánětlivý typ s převahou vrozené imunity (MON-linie&gt;50%) a vysokým podílem LYM (43%).</t>
  </si>
  <si>
    <t>3 roky</t>
  </si>
  <si>
    <t>6 let potíže</t>
  </si>
  <si>
    <r>
      <t xml:space="preserve">3/16+56/123/127/TCR </t>
    </r>
    <r>
      <rPr>
        <sz val="8.5"/>
        <rFont val="Calibri"/>
        <family val="2"/>
      </rPr>
      <t>γ-δ</t>
    </r>
    <r>
      <rPr>
        <sz val="8.5"/>
        <rFont val="Calibri"/>
        <family val="2"/>
        <charset val="238"/>
      </rPr>
      <t>/HLA-DR/11b/64/25/45/15/4/14/8</t>
    </r>
  </si>
  <si>
    <t>2020_04_20</t>
  </si>
  <si>
    <t>2020_05_04</t>
  </si>
  <si>
    <t>Prozánětlivý typ s převahou vrozené imunity (MON-linie&gt;70%), T-lym převážně typu CD8.</t>
  </si>
  <si>
    <t>pHrodo + chem NEU, kultivace, sort</t>
  </si>
  <si>
    <t>med. et lat. Menisektomie, chondropatie II-III</t>
  </si>
  <si>
    <t>opakovaná punkce + DEPO, ASK gen.l.dx.</t>
  </si>
  <si>
    <t>punkce+ DEPO</t>
  </si>
  <si>
    <t>nelze hodnotit-viskozní,kalný</t>
  </si>
  <si>
    <t>2020_05_06</t>
  </si>
  <si>
    <t>Prozánětlivý typ s převahou vrozené imunity (MON-linie 45%, NEU 29%).</t>
  </si>
  <si>
    <t>viskosuplementace a DEPO od 11.9.2017</t>
  </si>
  <si>
    <t>k TEP gen.l.sin</t>
  </si>
  <si>
    <t>Kadláčková</t>
  </si>
  <si>
    <t>Prozánětlivý typ s převahou vrozené imunity (MON-linie 60%) a vysokým podílem LYM (32%).</t>
  </si>
  <si>
    <t>Schwarzer</t>
  </si>
  <si>
    <t>3x(55)</t>
  </si>
  <si>
    <t>Prozánětlivý typ s převahou vrozené imunity (MON-linie 49%, NEU 22%), T-lym převážně typu CD8.</t>
  </si>
  <si>
    <t>Špirudová</t>
  </si>
  <si>
    <t>M7065, M171</t>
  </si>
  <si>
    <t>2x(55)</t>
  </si>
  <si>
    <t>Prozánětlivý typ s převahou vrozené imunity (MON-linie&gt;60%) a vysokým podílem LYM (33%).</t>
  </si>
  <si>
    <t>Zánětlivý typ s převahou antigenně-specif. imunity (LYM&gt;70%) a vysokou buněčností.</t>
  </si>
  <si>
    <t>M171, W0100</t>
  </si>
  <si>
    <t>6.5.20-6.1.21</t>
  </si>
  <si>
    <t>Koutský</t>
  </si>
  <si>
    <t>2020_05_07</t>
  </si>
  <si>
    <t>Prozánětlivý typ s převahou vrozené imunity (MON-linie 60%) a vysokým podílem LYM (35%).</t>
  </si>
  <si>
    <t>Mazuchová</t>
  </si>
  <si>
    <t>2020_05_11</t>
  </si>
  <si>
    <t>Zánětlivý typ s převahou antigenně-specif. imunity (LYM&gt;50%) a velkým podílem MON-linie (27%).</t>
  </si>
  <si>
    <t>part. med. Menisektomie</t>
  </si>
  <si>
    <t>k HTO</t>
  </si>
  <si>
    <t>Prozánětlivý typ s převahou vrozené imunity (MON-linie&gt;60%) a vysokým podílem LYM (30%).</t>
  </si>
  <si>
    <t>k TEP gen.l.sin.</t>
  </si>
  <si>
    <t>2020_05_13</t>
  </si>
  <si>
    <t>M170, M2322</t>
  </si>
  <si>
    <t>Prozánětlivý typ s převahou vroz. imunity (MON-linie&gt;50%) a vysokým podílem LYM (35%), převážně typu CD8 a NK buněk.</t>
  </si>
  <si>
    <t>opakované punkce s DEPO + ASK</t>
  </si>
  <si>
    <t>2020_05_14</t>
  </si>
  <si>
    <t>Šebesta</t>
  </si>
  <si>
    <t>Eduard</t>
  </si>
  <si>
    <t>M170, M6534</t>
  </si>
  <si>
    <t>Prozánětlivý typ s převahou vrozené imunity (MON-linie&gt;50%) a vysokým podílem LYM (35%), převážně typu CD8.</t>
  </si>
  <si>
    <t>plastika LCA gen.l.dx</t>
  </si>
  <si>
    <t>opakované punkce s DEPO + ASK + OWOT 2016</t>
  </si>
  <si>
    <t>Grulichová</t>
  </si>
  <si>
    <t>2020_05_15</t>
  </si>
  <si>
    <t>Zánětlivý typ s vysokým podílem antigenně-specif. imunity (LYM 49%) a MON-linie (42%), T-lym převážně typu CD8.</t>
  </si>
  <si>
    <t>Forejtová</t>
  </si>
  <si>
    <t>2020_05_20</t>
  </si>
  <si>
    <t>M160, M170, M5447</t>
  </si>
  <si>
    <t>Prozánětlivý typ s převahou vrozené imunity (MON-linie 25%, NEU 27%) a vysokým podílem LYM (47%), převážně typu CD8.</t>
  </si>
  <si>
    <t>výpotek, bolestivé man. na men</t>
  </si>
  <si>
    <t>20.5.2020, 5.8.2020</t>
  </si>
  <si>
    <t>Chmelík</t>
  </si>
  <si>
    <t>Zánětlivý typ s převahou antigenně-specif. imunity (LYM 53%) a vysokým podílem MON-linie (44%).</t>
  </si>
  <si>
    <t>diskrétny výpotek</t>
  </si>
  <si>
    <t>Prozánětlivý typ s převahou vrozené imunity (MON-linie 29 %, NEU 53%) a nízkou buněčností.</t>
  </si>
  <si>
    <t>2x pce, 2x obstřik DM 20mg ia.</t>
  </si>
  <si>
    <t>Scholaster</t>
  </si>
  <si>
    <t>málo dat</t>
  </si>
  <si>
    <t>Zánětlivý typ s vysokým podílem antigenně-specif. imunity (LYM 64%) a MON-linie (32%). Ostatní populace nehodnoceny - málo materiálu.</t>
  </si>
  <si>
    <t>Vysloužil</t>
  </si>
  <si>
    <t>M171, M2323</t>
  </si>
  <si>
    <t>5let</t>
  </si>
  <si>
    <t>20.5.2020-16.6.2021</t>
  </si>
  <si>
    <t>2020_05_21</t>
  </si>
  <si>
    <t>Prozánětlivý typ s převahou vrozené imunity (MON-linie 76%).</t>
  </si>
  <si>
    <t>part. med. menisektomie, pridieho navrty</t>
  </si>
  <si>
    <t>indikován k ASK gen.l.dx.</t>
  </si>
  <si>
    <t>Sirotek</t>
  </si>
  <si>
    <t>2020_05_22</t>
  </si>
  <si>
    <t>Prozánětlivý typ s převahou vrozené imunity (MON-linie 53%) a vysokým podílem LYM (38%).</t>
  </si>
  <si>
    <t>výpotek, med. men. +, LCA +</t>
  </si>
  <si>
    <t>22.5.2020-16.10.2020</t>
  </si>
  <si>
    <t>2020_05_27</t>
  </si>
  <si>
    <t>3/16+56/123/127/TCR γ-δ/HLA-DR/11b/64/25/45/15/4/14/8</t>
  </si>
  <si>
    <t>3x(56)</t>
  </si>
  <si>
    <t>Prozánětlivý typ s převahou vrozené imunity (MON-linie&gt;70%).</t>
  </si>
  <si>
    <t>M170, W0102</t>
  </si>
  <si>
    <t>Prozánětlivý typ s převahou vrozené imunity (MON-linie 46%, NEU 22%) a vysokým podílem LYM (29%), převážně typu CD8.</t>
  </si>
  <si>
    <t>Jakubec</t>
  </si>
  <si>
    <t>M2323, M171</t>
  </si>
  <si>
    <t>Zánětlivý typ se shodným podílem vrozené (MON-linie 46%) a antig.-specif. imunity (LYM 49%), převaha CD8 a NK buněk.</t>
  </si>
  <si>
    <t>Soušek</t>
  </si>
  <si>
    <t>Prozánětlivý typ s převahou vrozené imunity (MON-linie 37%, NEU 26%) a vysokým podílem LYM (37%) a NK buněk.</t>
  </si>
  <si>
    <t>2020_05_28</t>
  </si>
  <si>
    <t>M2321, M171, M161</t>
  </si>
  <si>
    <t>Zánětlivý typ s vysokým podílem antigenně-specif. imunity (LYM 55%) a MON-linie (42%).</t>
  </si>
  <si>
    <t>bez výpotku, med. men. +/-</t>
  </si>
  <si>
    <t>23.4.2020-10.9.2020</t>
  </si>
  <si>
    <t>3 týdny</t>
  </si>
  <si>
    <t>Dupalová</t>
  </si>
  <si>
    <t>2020_06_03</t>
  </si>
  <si>
    <t>Zánětlivý typ s vysokým podílem antigenně-specif. imunity (LYM 52%) a MON-linie (43%).</t>
  </si>
  <si>
    <t>Zánětlivý typ s převahou antigenně-specif. imunity (LYM 60%) a vysokým podílem MON-linie (33%).</t>
  </si>
  <si>
    <t>Brachová</t>
  </si>
  <si>
    <t>2020_06_04</t>
  </si>
  <si>
    <t>M171, I159</t>
  </si>
  <si>
    <t>Zánětlivý typ se shodným podílem vrozené (MON-linie 46%) a antig.-specif. imunity (LYM 48%).</t>
  </si>
  <si>
    <t>M2326, M7737</t>
  </si>
  <si>
    <t>Zánětlivý typ se shodným podílem vrozené (MON-linie 49%) a antig.-specif. imunity (LYM 48%).</t>
  </si>
  <si>
    <t>ústup potíží, ASK gen.l.dx.</t>
  </si>
  <si>
    <t>Kučerová</t>
  </si>
  <si>
    <t>2020_06_10</t>
  </si>
  <si>
    <t>S832, W0100, C437</t>
  </si>
  <si>
    <t>Zánětlivý typ s převahou antigenně-specif. imunity (LYM&gt;70%).</t>
  </si>
  <si>
    <t>parc. lat. menisektomie, shaving</t>
  </si>
  <si>
    <t>Hladil</t>
  </si>
  <si>
    <t>Žibrita</t>
  </si>
  <si>
    <t>2020_06_15</t>
  </si>
  <si>
    <t>Prozánětlivý typ s převahou vrozené imunity (MON-linie&gt;90%).</t>
  </si>
  <si>
    <t>bez výpotku, med. men. +</t>
  </si>
  <si>
    <t>15.6.2020-27.7.2020</t>
  </si>
  <si>
    <t>2020_06_16</t>
  </si>
  <si>
    <t>M205, M0680, M161</t>
  </si>
  <si>
    <t>Prozánětlivý typ s převahou vrozené imunity (MON-linie&gt;80%) a vysokou buněčností, T-lym převážně typu CD4.</t>
  </si>
  <si>
    <t>M069 (RA)</t>
  </si>
  <si>
    <t>M2564</t>
  </si>
  <si>
    <t>&lt;  5,0</t>
  </si>
  <si>
    <t>Jarmarová</t>
  </si>
  <si>
    <t>2020_06_18</t>
  </si>
  <si>
    <t>M170, lymeská arthritis</t>
  </si>
  <si>
    <t>M2546/A692</t>
  </si>
  <si>
    <t>méňe než rok</t>
  </si>
  <si>
    <t>18.6.2020-14.9.2020</t>
  </si>
  <si>
    <t>24+12</t>
  </si>
  <si>
    <t>Prozánětlivý typ s převahou vrozené imunity (MON-linie 31%, NEU 34%) a vysokým podílem LYM (34%).</t>
  </si>
  <si>
    <t>rpt. Med a lat. Menisku, chondropatie III-IV</t>
  </si>
  <si>
    <t>potvrzená LB-  Inf. Odd. Prostějov</t>
  </si>
  <si>
    <t>Libicher</t>
  </si>
  <si>
    <t>3x(57)</t>
  </si>
  <si>
    <t>Prozánětlivý typ s převahou vrozené imunity (MON-linie&gt;70%), T-lym převážně typu CD4.</t>
  </si>
  <si>
    <t>Matějíčková</t>
  </si>
  <si>
    <t>2020_06_22</t>
  </si>
  <si>
    <t>M2320, M5312</t>
  </si>
  <si>
    <t>Zánětlivý typ s převahou antigenně-specif. imunity (LYM 67%) a vysokým podílem MON-linie (31%), vysoký podíl NK buněk.</t>
  </si>
  <si>
    <t>part. med. Menisektomie,  defect chondralis</t>
  </si>
  <si>
    <t>22.6.2020-3.8.2020</t>
  </si>
  <si>
    <t>při potížích HTO</t>
  </si>
  <si>
    <t>Důbrava</t>
  </si>
  <si>
    <t>2020_06_24</t>
  </si>
  <si>
    <t>M2321, M171, M170</t>
  </si>
  <si>
    <t>Zánětlivý typ s převahou antigenně-specif. imunity (LYM 69%).</t>
  </si>
  <si>
    <t>part. med. menisektomie, shaving</t>
  </si>
  <si>
    <t xml:space="preserve">méně než 5 let </t>
  </si>
  <si>
    <t>1.6.2020, 26.6.-5.8.2020</t>
  </si>
  <si>
    <t>ASK gen. l.sin + punkce + DEPO+ visko</t>
  </si>
  <si>
    <t>režimové opatření, k TEP gen.l.dx.</t>
  </si>
  <si>
    <t>Šťastná</t>
  </si>
  <si>
    <t>19.5.2020-19.8.2020</t>
  </si>
  <si>
    <t>Kolašínová</t>
  </si>
  <si>
    <t>2020_06_29</t>
  </si>
  <si>
    <t>Prozánětlivý typ s převahou vrozené imunity (MON-linie 48%) a vysokým podílem LYM (36%, převážně typu CD8).</t>
  </si>
  <si>
    <t>part. med.  A lat. Menisektomie, plastika LCA</t>
  </si>
  <si>
    <t>29.6.2020-3.8.2020</t>
  </si>
  <si>
    <t>punkce + DEPO + ASK plastika LCA</t>
  </si>
  <si>
    <t>Dobroslava</t>
  </si>
  <si>
    <t>2020_06_30</t>
  </si>
  <si>
    <t>M2526</t>
  </si>
  <si>
    <t>Prozánětlivý typ s převahou vrozené imunity (MON-linie 45%) a vysokým podílem LYM (38%, převážně typu CD8).</t>
  </si>
  <si>
    <t>M2320, M160</t>
  </si>
  <si>
    <t>Prozánětlivý typ s převahou vrozené imunity (MON-linie 53%) a vysokým podílem LYM (39%).</t>
  </si>
  <si>
    <t>ASK debridement, gonitida</t>
  </si>
  <si>
    <t>punkce + ASK debridement</t>
  </si>
  <si>
    <t>25.4.2020-30.6.2020</t>
  </si>
  <si>
    <t>punkce +ASK debridement+ viscosuplementace</t>
  </si>
  <si>
    <t>Vymětalík</t>
  </si>
  <si>
    <t>2020_07_08</t>
  </si>
  <si>
    <t>7.7.2020-26.10.2020</t>
  </si>
  <si>
    <t>k TEP gen.l.dx.</t>
  </si>
  <si>
    <t>Soldán</t>
  </si>
  <si>
    <t>2020_07_10</t>
  </si>
  <si>
    <t>Prozánětlivý typ s převahou vrozené imunity (MON-linie 46 %, NEU 31%), T-LYM jsou převážně typu CD8.</t>
  </si>
  <si>
    <t>8.6.2020-30.9.2020</t>
  </si>
  <si>
    <t>k Ask gen.l.sin</t>
  </si>
  <si>
    <t>Hejtmanová</t>
  </si>
  <si>
    <t>2020_07_15</t>
  </si>
  <si>
    <t>méné než 5 let</t>
  </si>
  <si>
    <t>viskosuplementace a DEPO od 20.9.2017</t>
  </si>
  <si>
    <t>15.7., 9.9.2020</t>
  </si>
  <si>
    <t>Huvr</t>
  </si>
  <si>
    <t>2020_07_17</t>
  </si>
  <si>
    <t>S834, W0182, M7204</t>
  </si>
  <si>
    <t>Zánětlivý typ s vysokým podílem antigenně-specif. imunity (LYM 54%) a MON-linie (44%). T-LYM převážně typu CD8.</t>
  </si>
  <si>
    <t>2 mésíce</t>
  </si>
  <si>
    <t xml:space="preserve">opakované punkce </t>
  </si>
  <si>
    <t>výpotek, bolest, med. nestabilita</t>
  </si>
  <si>
    <t>punkce, punkce + DEPO</t>
  </si>
  <si>
    <t>Nechvíle</t>
  </si>
  <si>
    <t>2020_07_23</t>
  </si>
  <si>
    <t>M2331</t>
  </si>
  <si>
    <t xml:space="preserve">Prozánětlivý typ s převahou vrozené imunity (MON-linie 51%) a vysokým podílem LYM (31%, převážně typu CD8). </t>
  </si>
  <si>
    <t>Prouza</t>
  </si>
  <si>
    <t>2020_08_05</t>
  </si>
  <si>
    <t>M2351, W0111</t>
  </si>
  <si>
    <t>SORT+kultivace 11b-;14-16-;14+16-,[14+16+ iCRYO á 1M]</t>
  </si>
  <si>
    <t>asi levé koleno</t>
  </si>
  <si>
    <t>Prozánětlivý typ s převahou vrozené imunity (MON-linie 60%) a vysokou buněčností.</t>
  </si>
  <si>
    <t>2020_08_10</t>
  </si>
  <si>
    <t>Loserová</t>
  </si>
  <si>
    <t>Zánětlivý typ s převahou antigenně-specif. imunity (LYM 68%), vysoký podíl NK buněk.</t>
  </si>
  <si>
    <t>Kubišta</t>
  </si>
  <si>
    <t>2020_08_11</t>
  </si>
  <si>
    <t>Zánětlivý typ se shodným podílem antig.-specif. (LYM 51%) a vrozené  imunity (MON-linie 36%, NEU 13%).</t>
  </si>
  <si>
    <t xml:space="preserve">aerobní kultivace-Pseudomonas  aeruginosa </t>
  </si>
  <si>
    <t>3x(58)</t>
  </si>
  <si>
    <t>2020_08_12</t>
  </si>
  <si>
    <t>Sušír</t>
  </si>
  <si>
    <t>M7126 M2557</t>
  </si>
  <si>
    <t>Prozánětlivý typ s převahou vrozené imunity (MON-linie 64%) a vysokým podílem LYM (33%, převážně typu CD8).</t>
  </si>
  <si>
    <t>Hretu</t>
  </si>
  <si>
    <t>Ecaterina</t>
  </si>
  <si>
    <t>2020_08_13</t>
  </si>
  <si>
    <t>Prozánětlivý typ s převahou vrozené imunity (MON-linie 59%) a vysokým podílem LYM (37%).</t>
  </si>
  <si>
    <t xml:space="preserve">aerobní kultivace-Klebsiella  pneumoniae </t>
  </si>
  <si>
    <t>Malý</t>
  </si>
  <si>
    <t>2020_08_14</t>
  </si>
  <si>
    <t>Zánětlivý typ s převahou antigenně-specif. imunity (LYM 60%, převážně typu CD8) a vysokým podílem MON-linie (39%).</t>
  </si>
  <si>
    <t xml:space="preserve">Prozánětlivý typ s převahou vrozené imunity (MON-linie 58%) a vysokým podílem LYM (36%), vysoký podíl NK buněk. </t>
  </si>
  <si>
    <t>Žbánková</t>
  </si>
  <si>
    <t>Imunofenotyp se shodným podílem vrozené (MON-linie 46%) a antigenně-specif. imunity (LYM 40%), vysoký podíl NK.</t>
  </si>
  <si>
    <t>aerobní kultivace - Dermacoccus  nishinomiyaensis   po pomnožení</t>
  </si>
  <si>
    <t>Marika</t>
  </si>
  <si>
    <t>2020_08_18</t>
  </si>
  <si>
    <t>M2351, S832</t>
  </si>
  <si>
    <t>Prozánětlivý typ s převahou vrozené imunity (MON-linie 37 %, NEU 57%), T-LYM převážně typu CD8.</t>
  </si>
  <si>
    <t>Porč</t>
  </si>
  <si>
    <t>Imunofenotyp se shodným podílem vrozené (MON-linie 40%) a antigenně-specif. imunity (LYM 47%, převážně typu CD8).</t>
  </si>
  <si>
    <t>Mrňka</t>
  </si>
  <si>
    <t>2020_08_19</t>
  </si>
  <si>
    <t>Prozánětlivý typ s převahou vrozené imunity (MON-linie 73%), T-LYM převážně typu CD8.</t>
  </si>
  <si>
    <t>Prozánětlivý typ s převahou vrozené imunity (MON-linie 55%) a vysokým podílem LYM (43%).</t>
  </si>
  <si>
    <t>2020_08_20</t>
  </si>
  <si>
    <t>Elvíra</t>
  </si>
  <si>
    <t>Prozánětlivý typ s převahou vrozené imunity (MON-linie 60%).</t>
  </si>
  <si>
    <t>3/16+56/123/127/15/HLA-DR/11b/64/25/45/TREM1/4/14/8</t>
  </si>
  <si>
    <t>2020_09_07</t>
  </si>
  <si>
    <t>M171, M1901, M2326</t>
  </si>
  <si>
    <t>aerobní kultivace - Staphylococcus  haemolyticus   po pomnožení</t>
  </si>
  <si>
    <t>2020_09_09</t>
  </si>
  <si>
    <t>M171, W1001</t>
  </si>
  <si>
    <t>Prozánětlivý typ s převahou vrozené imunity (MON-linie 58%) a vysokým podílem LYM (35%, převážně typu CD8).</t>
  </si>
  <si>
    <t>Špičák</t>
  </si>
  <si>
    <t>Prozánětlivý typ s převahou vrozené imunity (MON-linie 53%, NEU 25%) a vysokým podílem LYM (39%, převážně typu CD8).</t>
  </si>
  <si>
    <t>Malíková</t>
  </si>
  <si>
    <t>M171, M7065, S800</t>
  </si>
  <si>
    <t>2+4</t>
  </si>
  <si>
    <t>Prozánětlivý typ s převahou vrozené imunity (MON-linie 50 %, NEU 40%).</t>
  </si>
  <si>
    <t>2020_09_11</t>
  </si>
  <si>
    <t>Zábranská</t>
  </si>
  <si>
    <t>Zánětlivý typ s převahou antigenně-specif. imunity (LYM 60%).</t>
  </si>
  <si>
    <t>2020_09_16</t>
  </si>
  <si>
    <t>M2326, M2322</t>
  </si>
  <si>
    <t>Zánětlivý typ s převahou antigenně-specif. imunity (LYM 57%) a vysokým podílem MON-linie (34%).</t>
  </si>
  <si>
    <t>2020_09_17</t>
  </si>
  <si>
    <t>3x(59)</t>
  </si>
  <si>
    <t>Prozánětlivý typ s převahou vrozené imunity (MON-linie 54 %, NEU 30%).</t>
  </si>
  <si>
    <t>pHRODO Z+EC, chemokines, aktivace</t>
  </si>
  <si>
    <t>2020_10_07</t>
  </si>
  <si>
    <t>Petríková</t>
  </si>
  <si>
    <t>Smyslil</t>
  </si>
  <si>
    <t>Božetěch</t>
  </si>
  <si>
    <t>2020_10_09</t>
  </si>
  <si>
    <t>Prozánětlivý typ s převahou vrozené imunity (MON-linie 56 %, NEU 22%).</t>
  </si>
  <si>
    <t>Škoda</t>
  </si>
  <si>
    <t>Prozánětlivý typ s převahou vrozené imunity (MON-linie 32%, NEU 26%) a vysokým podílem LYM (42%).</t>
  </si>
  <si>
    <t>Langer</t>
  </si>
  <si>
    <t>2020_10_22</t>
  </si>
  <si>
    <t>M254</t>
  </si>
  <si>
    <t>Biomet optipac</t>
  </si>
  <si>
    <t>22.10.2020 -4.2.21</t>
  </si>
  <si>
    <t>řízená RHB, vyloučena infekce po TEP gen.l.sin</t>
  </si>
  <si>
    <t>Zánětlivý typ s převahou antigenně-specif. imunity (LYM 49%) a vysokým podílem MON-linie (34%).</t>
  </si>
  <si>
    <t>Winklerová</t>
  </si>
  <si>
    <t>2020_10_29</t>
  </si>
  <si>
    <t>Z479, M2546, M161</t>
  </si>
  <si>
    <t>Imunofenotyp se shodným podílem vrozené (MON-linie 43%) a antigenně-specif. imunity (LYM 47%).</t>
  </si>
  <si>
    <t>Alois</t>
  </si>
  <si>
    <t>2020_11_03</t>
  </si>
  <si>
    <t>Mazák</t>
  </si>
  <si>
    <t>M171, M674, S461</t>
  </si>
  <si>
    <t>Prozánětlivý typ s převahou vrozené imunity (MON-linie 40 %, NEU 34%).</t>
  </si>
  <si>
    <t>2020_11_04</t>
  </si>
  <si>
    <t>3/16+56/45RO/45/15/88/11b/14/TLT-2/HLA-DR/TREM1/4/IREM-2/8</t>
  </si>
  <si>
    <t>povrchová eroze CMF</t>
  </si>
  <si>
    <t>punkce, obstřik,chondroceutika po</t>
  </si>
  <si>
    <t>režimová opatření</t>
  </si>
  <si>
    <t>Kuncová</t>
  </si>
  <si>
    <t>Josefa</t>
  </si>
  <si>
    <t>Prozánětlivý typ s převahou vrozené imunity (MON-linie&gt;70%). T-LYM převážně typu CD8.</t>
  </si>
  <si>
    <t>med</t>
  </si>
  <si>
    <t>5M</t>
  </si>
  <si>
    <t>1x pce a obstřik DM</t>
  </si>
  <si>
    <t>výpotek, omez hyb., med men +</t>
  </si>
  <si>
    <t>med + PF</t>
  </si>
  <si>
    <t>1M</t>
  </si>
  <si>
    <t>Štafa</t>
  </si>
  <si>
    <t>2020_11_09</t>
  </si>
  <si>
    <t>M7126, M171, M6534</t>
  </si>
  <si>
    <t>Prozánětlivý typ s převahou vrozené imunity (MON-linie 56%) a vysokým podílem LYM (33%).</t>
  </si>
  <si>
    <t>Zatloukal</t>
  </si>
  <si>
    <t>Prozánětlivý typ s převahou vrozené imunity (MON-linie 29%, NEU 30%), vysokým podílem LYM (40%, převážně typu CD4) a vysokou buněčností.</t>
  </si>
  <si>
    <t>aerobní kultivace - Enterococcus  faecalis   po pomnožení</t>
  </si>
  <si>
    <t>trikomp</t>
  </si>
  <si>
    <t>3M</t>
  </si>
  <si>
    <t>v minulosti opak. operace - není dostup. Dokum.</t>
  </si>
  <si>
    <t>varozita, výpotek, omez. Hyb.</t>
  </si>
  <si>
    <t>indikován k TEP</t>
  </si>
  <si>
    <t>2020_11_11</t>
  </si>
  <si>
    <t>3x(60)</t>
  </si>
  <si>
    <t>Prozánětlivý typ s převahou vrozené imunity (MON-linie 40%, NEU 22%) a vysokým podílem LYM (38%).</t>
  </si>
  <si>
    <t>med+PF</t>
  </si>
  <si>
    <t>4R</t>
  </si>
  <si>
    <t>opakovaně pce, obstřik depomedrol (DM), VS</t>
  </si>
  <si>
    <t>indikovaná k TEP</t>
  </si>
  <si>
    <t>Vacula</t>
  </si>
  <si>
    <t>Zánětlivý typ s převahou antigenně-specif. imunity (LYM&gt;65%), T-LYM převážně typu CD8.</t>
  </si>
  <si>
    <t>Kotulek</t>
  </si>
  <si>
    <t xml:space="preserve">Zánětlivý typ se shodným podílem antig.-specif. (LYM 50%) a vrozené  imunity (MON-linie 48%), vysoký podíl NK buněk. </t>
  </si>
  <si>
    <t>M171, S832</t>
  </si>
  <si>
    <t>Prozánětlivý typ s převahou vrozené imunity (MON-linie 48%, NEU 41%) a vysokou buněčností.</t>
  </si>
  <si>
    <t>2020_11_12</t>
  </si>
  <si>
    <t>punkce, obstřik, viskouplementace</t>
  </si>
  <si>
    <t>režimová opatření, pravidelná visko</t>
  </si>
  <si>
    <t>Továrková</t>
  </si>
  <si>
    <t>Prozánětlivý typ s převahou vrozené imunity (MON-linie&gt;65%).</t>
  </si>
  <si>
    <t>Voráč</t>
  </si>
  <si>
    <t>Prozánětlivý typ s převahou vrozené imunity (MON-linie 54%, NEU 29%) a vysokou buněčností, T-LYM převážně typu CD4.</t>
  </si>
  <si>
    <t>M255.6</t>
  </si>
  <si>
    <t>léčí se s DNOU, spontánní otok kolena</t>
  </si>
  <si>
    <t>obstřik depo+ meso</t>
  </si>
  <si>
    <t>3/16+56/123/127/-/HLA-DR/11b/64/25/45/15/4/14/8</t>
  </si>
  <si>
    <t>Ščudla</t>
  </si>
  <si>
    <t>2020_11_20</t>
  </si>
  <si>
    <t>n</t>
  </si>
  <si>
    <t>punkce + Trispan</t>
  </si>
  <si>
    <t>Šlezar</t>
  </si>
  <si>
    <t>2020_11_23</t>
  </si>
  <si>
    <t>Zánětlivý typ s převahou antigenně-specif. imunity (LYM 65%, převážně typu CD8) a vysokým podílem MON-linie (33%).</t>
  </si>
  <si>
    <t>RMM, chondropatie CMF</t>
  </si>
  <si>
    <t>6M</t>
  </si>
  <si>
    <t>opakovaně pce + obstřik DM, ASK 9/20</t>
  </si>
  <si>
    <t>pce + DM</t>
  </si>
  <si>
    <t>11.1.20 - 31.5.21</t>
  </si>
  <si>
    <t>opakovaně pce + obstřik DM, Condrosulf</t>
  </si>
  <si>
    <t>Rišica</t>
  </si>
  <si>
    <t>2020_11_25</t>
  </si>
  <si>
    <t>Prozánětlivý typ s převahou vrozené imunity (MON-linie&gt;85%).</t>
  </si>
  <si>
    <t>aerobní kultivace - Staphylococcus  capitis   po pomnožení</t>
  </si>
  <si>
    <t>Černohous</t>
  </si>
  <si>
    <t>2020_12_03</t>
  </si>
  <si>
    <t>M171, M7702, M7737</t>
  </si>
  <si>
    <t>Prozánětlivý typ s převahou vrozené imunity (MON-linie 64%) a vysokým podílem LYM (32%).</t>
  </si>
  <si>
    <t>5R</t>
  </si>
  <si>
    <t>2020_12_04</t>
  </si>
  <si>
    <t>Prozánětlivý typ s převahou vrozené imunity (MON-linie 56%) a vysokým podílem LYM (39%).</t>
  </si>
  <si>
    <t>RMM, RML, chondropatie povšechná</t>
  </si>
  <si>
    <t>&gt;3R</t>
  </si>
  <si>
    <t>ASK, opakovaně obstřiky DM, VS</t>
  </si>
  <si>
    <t>pce, obstřik DM, VS</t>
  </si>
  <si>
    <t>trvající potíže - konzerv. Th. Arthrosy</t>
  </si>
  <si>
    <t>2020_12_09</t>
  </si>
  <si>
    <t>3/16+56/123/127/p75/HLA-DR/11b/64/25/45/15/4/14/8</t>
  </si>
  <si>
    <t>pce, obstřik DM</t>
  </si>
  <si>
    <t>RMM, povšechná chondropatie</t>
  </si>
  <si>
    <t>33M</t>
  </si>
  <si>
    <t>ASK, opakovaně pce, DM, VS</t>
  </si>
  <si>
    <t>varozita</t>
  </si>
  <si>
    <t>obstřik DM, VS</t>
  </si>
  <si>
    <t>lehké pobolívání</t>
  </si>
  <si>
    <t>Zánětlivý typ s převahou antigenně-specif. imunity (LYM 58%, převážně typu CD8) a vysokým podílem MON-linie (37%), vysoký podíl NK.</t>
  </si>
  <si>
    <t>režimové opatření, individ RHB</t>
  </si>
  <si>
    <t>Tesař</t>
  </si>
  <si>
    <t>2020_12_10</t>
  </si>
  <si>
    <t>M2506, W0191</t>
  </si>
  <si>
    <t>Prozánětlivý typ s převahou vrozené imunity (MON-linie 43%, NEU 24%), vysokým podílem LYM (31%, převážně typu CD8) a vysokou buněčností.</t>
  </si>
  <si>
    <t>M2506</t>
  </si>
  <si>
    <t>2 týdny</t>
  </si>
  <si>
    <t>Holibka</t>
  </si>
  <si>
    <t>2020_12_11</t>
  </si>
  <si>
    <t>M170, M5450</t>
  </si>
  <si>
    <t>chondropatie, stp.parciální menisektomii bilat</t>
  </si>
  <si>
    <t>stp.ASK, OWOT tibiae, opakované obstřiky, viskosuplemetace</t>
  </si>
  <si>
    <t>vyskosuplementace</t>
  </si>
  <si>
    <t>visko</t>
  </si>
  <si>
    <t>vsikosuplmentace bilat</t>
  </si>
  <si>
    <t>režimová opatření, Tep nechce</t>
  </si>
  <si>
    <t>Sležek</t>
  </si>
  <si>
    <t>M171, M2559</t>
  </si>
  <si>
    <t>Zánětlivý typ s převahou antigenně-specif. imunity (LYM&gt;80%), T-LYM převážně typu CD8.</t>
  </si>
  <si>
    <t>víc než rok</t>
  </si>
  <si>
    <t>ASK gen.l.dx rozsáhlé defekty, indikován k TEP</t>
  </si>
  <si>
    <t>výpotek čirý</t>
  </si>
  <si>
    <t>indikován k TEP, waiting list</t>
  </si>
  <si>
    <t>režim, indikován k TEP</t>
  </si>
  <si>
    <t>2020_12_14</t>
  </si>
  <si>
    <t>Vymětalová</t>
  </si>
  <si>
    <t>Prozánětlivý typ s převahou vrozené imunity (MON-linie&gt;75%).</t>
  </si>
  <si>
    <t>1R</t>
  </si>
  <si>
    <t>pce, obstřik, VS</t>
  </si>
  <si>
    <t>20.5., 16.6.2021</t>
  </si>
  <si>
    <t>zmírnění potíží.</t>
  </si>
  <si>
    <t>2020_12_15</t>
  </si>
  <si>
    <t>Zemánek</t>
  </si>
  <si>
    <t>3x(61)</t>
  </si>
  <si>
    <t>Zánětlivý typ s převahou antigenně-specif. imunity (LYM 85%), vysokým podílem NK a vysokou buněčností.</t>
  </si>
  <si>
    <t>režimové opatření, kontrola s výsledky serologie- nedostavil se</t>
  </si>
  <si>
    <t>2020_12_16</t>
  </si>
  <si>
    <t>Dlabal</t>
  </si>
  <si>
    <t>Prozánětlivý typ s převahou vrozené imunity (MON-linie 67%) a vysokým podílem LYM (30%).</t>
  </si>
  <si>
    <t>poz.</t>
  </si>
  <si>
    <t>aer.kultivace - Staphylococcus  haemolyticus   po pomnožení</t>
  </si>
  <si>
    <t>4M</t>
  </si>
  <si>
    <t>med. Men.</t>
  </si>
  <si>
    <t>pce, DM, VS</t>
  </si>
  <si>
    <t>Richter</t>
  </si>
  <si>
    <t>punkce, obstřiky, rhb, viskosuplementace</t>
  </si>
  <si>
    <t>čirý výpotek bilat</t>
  </si>
  <si>
    <t xml:space="preserve"> viskosuplemetace bilat</t>
  </si>
  <si>
    <t>režim, rhb, viskosuplemetace pravidelně</t>
  </si>
  <si>
    <t>Schinerová</t>
  </si>
  <si>
    <t>2021_01_04</t>
  </si>
  <si>
    <t>M2550, M2147</t>
  </si>
  <si>
    <t>3x(74)</t>
  </si>
  <si>
    <t>2021_01_12</t>
  </si>
  <si>
    <t>Prozánětlivý typ s převahou vrozené imunity (MON-linie 57%), vysokým podílem LYM (40%, převážně typu CD8), vysoký podíl NK.</t>
  </si>
  <si>
    <t>12M</t>
  </si>
  <si>
    <t>obstřik DM, chondroprotektiva</t>
  </si>
  <si>
    <t>indikována k TEP</t>
  </si>
  <si>
    <t>Balabán</t>
  </si>
  <si>
    <t>2021_01_13</t>
  </si>
  <si>
    <t>M174, M170</t>
  </si>
  <si>
    <t>Zánětlivý typ s převahou antigenně-specif. imunity (LYM 60%) a vysokým podílem MON-linie (38%), vysoká buněčnost.</t>
  </si>
  <si>
    <t>M174</t>
  </si>
  <si>
    <t>11M</t>
  </si>
  <si>
    <t>prepat. Burza</t>
  </si>
  <si>
    <t>Bulejková</t>
  </si>
  <si>
    <t>Prozánětlivý typ s převahou vrozené imunity (MON-linie 47%) a vysokým podílem LYM (32%).</t>
  </si>
  <si>
    <t>aerob.kultivace - Staphylococcus  epidermidis</t>
  </si>
  <si>
    <t xml:space="preserve">   po pomnožení </t>
  </si>
  <si>
    <t>Neček</t>
  </si>
  <si>
    <t>2021_01_14</t>
  </si>
  <si>
    <t>Zánětlivý typ s vysokým podílem antigenně-specif. imunity (LYM 50%) a NEU (34%), vysoká buněčnost.</t>
  </si>
  <si>
    <t>14dní</t>
  </si>
  <si>
    <t>2021_01_20</t>
  </si>
  <si>
    <t>&lt;4,0</t>
  </si>
  <si>
    <t>Buršík</t>
  </si>
  <si>
    <t>Prozánětlivý typ s převahou vrozené imunity (MON-linie&gt;80%).</t>
  </si>
  <si>
    <t>nedostavil se, bez obtíží</t>
  </si>
  <si>
    <t>puncke, obstřik</t>
  </si>
  <si>
    <t>Kulatá</t>
  </si>
  <si>
    <t>2021_01_27</t>
  </si>
  <si>
    <t>M171, S833</t>
  </si>
  <si>
    <t>Zánětlivý typ s převahou antigenně-specif. imunity (LYM 60%) a vysokým podílem NK buněk.</t>
  </si>
  <si>
    <t>2021_01_28</t>
  </si>
  <si>
    <t>Polehla</t>
  </si>
  <si>
    <t>Zánětlivý typ s převahou antigenně-specif. imunity (LYM 56%) a vysokým podílem MON-linie (34%).</t>
  </si>
  <si>
    <t>aerobní kultivace - Staphylococcus  hominis</t>
  </si>
  <si>
    <t xml:space="preserve">   po pomnožení</t>
  </si>
  <si>
    <t>2021_02_03</t>
  </si>
  <si>
    <t>Antoníček</t>
  </si>
  <si>
    <t>Zánětlivý typ s převahou antigenně-specif. imunity (LYM 66%) a vysokým podílem NK buněk.</t>
  </si>
  <si>
    <t>chondropathie III + rpt,.men medialis</t>
  </si>
  <si>
    <t>při potížích k TEP</t>
  </si>
  <si>
    <t>2021_02_04</t>
  </si>
  <si>
    <t>Dohnálek</t>
  </si>
  <si>
    <t>trokomp</t>
  </si>
  <si>
    <t>10R</t>
  </si>
  <si>
    <t>obstřiky, pce, VS, byla indikace TEP</t>
  </si>
  <si>
    <t>Ganiecová</t>
  </si>
  <si>
    <t>2021_02_09</t>
  </si>
  <si>
    <t>Prozánětlivý typ s převahou vrozené imunity (MON-linie 55%) a vysokým podílem LYM (33%).</t>
  </si>
  <si>
    <t>neuvedeno</t>
  </si>
  <si>
    <t>výpotek, omez hyb.</t>
  </si>
  <si>
    <t>2021_02_10</t>
  </si>
  <si>
    <t>3x(62)</t>
  </si>
  <si>
    <t>&gt;2R</t>
  </si>
  <si>
    <t>opakovaně pce, obstřik DM, VS</t>
  </si>
  <si>
    <t>výpotek, varozita, omez. Hybnost</t>
  </si>
  <si>
    <t>pce</t>
  </si>
  <si>
    <t>7/21 - TEP</t>
  </si>
  <si>
    <t>M171, M1901</t>
  </si>
  <si>
    <t>Prozánětlivý typ s převahou vrozené imunity (MON-linie 46%, NEU 23%).</t>
  </si>
  <si>
    <t>Marija</t>
  </si>
  <si>
    <t>Prozánětlivý typ s převahou vrozené imunity (MON-linie 61%) a vysokým podílem LYM (34%, převážně typu CD8) a NK buněk.</t>
  </si>
  <si>
    <t>24.2. - 23.6.2021</t>
  </si>
  <si>
    <t>opak. Pce, DM, 1x VS</t>
  </si>
  <si>
    <t>trvající bolesti, recid. Výpotky.</t>
  </si>
  <si>
    <t>Lubor</t>
  </si>
  <si>
    <t>2021_02_12</t>
  </si>
  <si>
    <t>Zánětlivý typ s převahou antigenně-specif. imunity (LYM 64%) a vysokým podílem MON-linie (33%), vysoký podíl NK buněk.</t>
  </si>
  <si>
    <t>2021_02_15</t>
  </si>
  <si>
    <t>Zánětlivý typ s převahou antigenně-specif. imunity (LYM 65%) a vysokým podílem MON-linie (32%), vysoký podíl NK buněk.</t>
  </si>
  <si>
    <t>chondropatie gr II. Rpt med menisku</t>
  </si>
  <si>
    <t>stp.ASK, punkce, obstřik</t>
  </si>
  <si>
    <t>obstřik, rhb, viskosuplemetace</t>
  </si>
  <si>
    <t>2021_02_17</t>
  </si>
  <si>
    <t>režimová opatření, pravidelné kontroly</t>
  </si>
  <si>
    <t>M171, M2322, M2351</t>
  </si>
  <si>
    <t>chondropathie</t>
  </si>
  <si>
    <t xml:space="preserve">1rok </t>
  </si>
  <si>
    <t>punkce,obstřik, rhb, viskosuplemetace</t>
  </si>
  <si>
    <t>2021_02_18</t>
  </si>
  <si>
    <t>Zánětlivý typ s převahou antigenně-specif. imunity (LYM 53%) a vysokým podílem MON-linie (41%), vysoký podíl NK buněk.</t>
  </si>
  <si>
    <t>? - není dostupná dokumentace</t>
  </si>
  <si>
    <t>18.2.2021 - ?</t>
  </si>
  <si>
    <t>Peč</t>
  </si>
  <si>
    <t>M2546, M2326, M171</t>
  </si>
  <si>
    <t>Prozánětlivý typ s převahou vrozené imunity (MON-linie&gt;65%), T-LYM převážně typu CD8.</t>
  </si>
  <si>
    <t>punkce, obstřik, indikace k OWOT</t>
  </si>
  <si>
    <t>Gajdošík</t>
  </si>
  <si>
    <t>2021_02_22</t>
  </si>
  <si>
    <t>S832, W0112, M2321</t>
  </si>
  <si>
    <t>Imunofenotyp s převahou NEU (60%) a vysokou buněčností.</t>
  </si>
  <si>
    <t xml:space="preserve">M2406, M171,M2322, M171 </t>
  </si>
  <si>
    <t>chondropatie gr II-III rpt.med.menisku</t>
  </si>
  <si>
    <t>2roky</t>
  </si>
  <si>
    <t>stp.Ask, punkce, obstřik</t>
  </si>
  <si>
    <t>ASK, punkce, obstřik, viskosuplementace</t>
  </si>
  <si>
    <t>Galatík</t>
  </si>
  <si>
    <t>Prozánětlivý typ s převahou vrozené imunity (MON-linie 56%) a vysokým podílem LYM (35%, převážně typu CD8).</t>
  </si>
  <si>
    <t>FP chondropatie IV st, mediálně chondropatie III st.</t>
  </si>
  <si>
    <t>M2350, U6975</t>
  </si>
  <si>
    <t>Zánětlivý typ s převahou antigenně-specif. imunity (LYM 75%) a vysokou buněčností.</t>
  </si>
  <si>
    <t>M2350, M2410</t>
  </si>
  <si>
    <t>chondropatie, rpt.LCA</t>
  </si>
  <si>
    <t>stp.ASK plastice LCA</t>
  </si>
  <si>
    <t>punkce po OP</t>
  </si>
  <si>
    <t>punkce, obstřik, viskosuplementace</t>
  </si>
  <si>
    <t>2021_02_24</t>
  </si>
  <si>
    <t>Prozánětlivý typ s převahou vrozené imunity (MON-linie 41%, NEU 28%) a vysokým podílem LYM (30%).</t>
  </si>
  <si>
    <t>aerobní kultivace - Rothia  terrae</t>
  </si>
  <si>
    <t>Žádník</t>
  </si>
  <si>
    <t>2021_02_25</t>
  </si>
  <si>
    <t>Z479,M161</t>
  </si>
  <si>
    <t>2021_03_03</t>
  </si>
  <si>
    <t>Podivínský</t>
  </si>
  <si>
    <t>Prozánětlivý typ s převahou vrozené imunity (MON-linie 56%) a vysokým podílem LYM (41%).</t>
  </si>
  <si>
    <t>pce, obstřiky, VS</t>
  </si>
  <si>
    <t xml:space="preserve">stp. TEP gen </t>
  </si>
  <si>
    <t>Ženožička</t>
  </si>
  <si>
    <t>Prozánětlivý typ s převahou vrozené imunity (MON-linie 42%, NEU 18%) a vysokým podílem LYM (39%, převážně typu CD8).</t>
  </si>
  <si>
    <t>opakovaně pce, DM, VS</t>
  </si>
  <si>
    <t>2021_03_04</t>
  </si>
  <si>
    <t>Rolek</t>
  </si>
  <si>
    <t>2021_03_05</t>
  </si>
  <si>
    <t>S832,W0100,M171</t>
  </si>
  <si>
    <t>3x(63)</t>
  </si>
  <si>
    <t>Zánětlivý typ s převahou antigenně-specif. imunity (LYM 58%) a vysokým podílem MON-linie (32%), vysoký podíl NK buněk.</t>
  </si>
  <si>
    <t>Zánětlivý typ s převahou antigenně-specif. imunity (LYM 55%) a vysokým podílem MON-linie (37%).</t>
  </si>
  <si>
    <t>Sedláková</t>
  </si>
  <si>
    <t>Oldřiška</t>
  </si>
  <si>
    <t>S832,W0111,M7737</t>
  </si>
  <si>
    <t>Prozánětlivý typ s převahou vrozené imunity (MON-linie 55%, NEU 19%), T-LYM převážně typu CD4.</t>
  </si>
  <si>
    <t>2021_03_08</t>
  </si>
  <si>
    <t>Neumann</t>
  </si>
  <si>
    <t>M171, W0111</t>
  </si>
  <si>
    <t>Prozánětlivý typ s převahou vrozené imunity (MON-linie&gt;80%) a vysokou buněčností.</t>
  </si>
  <si>
    <t>M171, M224, M2320</t>
  </si>
  <si>
    <t>Prozánětlivý typ s převahou vrozené imunity (MON-linie 45%, NEU 13%) a vysokým podílem LYM (40%).</t>
  </si>
  <si>
    <t>2021_03_10</t>
  </si>
  <si>
    <t>Skopalíková</t>
  </si>
  <si>
    <t>M2320, M235</t>
  </si>
  <si>
    <t>Zánětlivý typ s převahou antigenně-specif. imunity (LYM 74%), T-LYM převážně typu CD8.</t>
  </si>
  <si>
    <t>Prozánětlivý typ s převahou vrozené imunity (MON-linie 55%) a vysokým podílem LYM (39%).</t>
  </si>
  <si>
    <t>Eigenerová</t>
  </si>
  <si>
    <t>M1901, M170, M7046</t>
  </si>
  <si>
    <t>Prozánětlivý typ s převahou vrozené imunity (MON-linie 50%, NEU 16%) a vysokým podílem LYM (33%).</t>
  </si>
  <si>
    <t>Krčálová</t>
  </si>
  <si>
    <t>2021_03_12</t>
  </si>
  <si>
    <t>Prozánětlivý typ s převahou vrozené imunity (MON-linie 58%) a vysokým podílem LYM (41%, převážně typu CD8), vysoký podíl NK buněk.</t>
  </si>
  <si>
    <t>Lenhart</t>
  </si>
  <si>
    <t>M170, M1927</t>
  </si>
  <si>
    <t>Prozánětlivý typ s převahou vrozené imunity (MON-linie 36%, NEU 36%).</t>
  </si>
  <si>
    <t>2021_03_17</t>
  </si>
  <si>
    <t>Bartíková</t>
  </si>
  <si>
    <t>lavé koleno</t>
  </si>
  <si>
    <t>Prozánětlivý typ s převahou vrozené imunity (MON-linie 49%, NEU 7%), vysokým podílem LYM (41%) a NK buněk.</t>
  </si>
  <si>
    <t>Deutscherová</t>
  </si>
  <si>
    <t>M181</t>
  </si>
  <si>
    <t>Prozánětlivý typ s převahou vrozené imunity (MON-linie 60%) a vysokým podílem LYM (31%).</t>
  </si>
  <si>
    <t>RML, chondropatie PF, laterálně</t>
  </si>
  <si>
    <t>2R</t>
  </si>
  <si>
    <t>ASK, opakovaně pce, obstřik DM</t>
  </si>
  <si>
    <t>Barochová</t>
  </si>
  <si>
    <t>Regina</t>
  </si>
  <si>
    <t>2021_03_18</t>
  </si>
  <si>
    <t>M2556, M171, M2321</t>
  </si>
  <si>
    <t>Prozánětlivý typ s převahou vrozené imunity (MON-linie 65%) a vysokou buněčností.</t>
  </si>
  <si>
    <t>pozitivní</t>
  </si>
  <si>
    <t>aerovní kultivace- Aerococcus  viridans   po pomnožení</t>
  </si>
  <si>
    <t>aerovní kultivace-Staphylococcus  hominis   po pomnožení</t>
  </si>
  <si>
    <t>Klosová</t>
  </si>
  <si>
    <t>Zánětlivý typ s převahou antigenně-specif. imunity (LYM 62%), T-LYM převážně typu CD8.</t>
  </si>
  <si>
    <t>výpotek ad K+C</t>
  </si>
  <si>
    <t xml:space="preserve">režimová opatření, aktuálně stp.TEP coxae </t>
  </si>
  <si>
    <t>2021_03_19</t>
  </si>
  <si>
    <t>Paprota</t>
  </si>
  <si>
    <t>S836, W0199</t>
  </si>
  <si>
    <t>2021_03_22</t>
  </si>
  <si>
    <t>ŠPATNÝ KOULE</t>
  </si>
  <si>
    <t>Zánětlivý typ s převahou antigenně-specif. imunity (LYM 67%) a vysokým podílem MON-linie (30%).</t>
  </si>
  <si>
    <t>aerovní kultivace-Enterococcus  faecium   po pomnožení</t>
  </si>
  <si>
    <t>chondropathie III + rpt,.men medialis+ release pately</t>
  </si>
  <si>
    <t>stp.ASK gen.ldx 19, viskosuplemenatce, obstřiky</t>
  </si>
  <si>
    <t>3x(64)</t>
  </si>
  <si>
    <t>2021_03_25</t>
  </si>
  <si>
    <t>M2386</t>
  </si>
  <si>
    <t>Prozánětlivý typ s převahou vrozené imunity (MON-linie 56%, NEU 26%) a vysokou buněčností.</t>
  </si>
  <si>
    <t>chondropatie gr III + rpt men.bilat</t>
  </si>
  <si>
    <t>2 oky</t>
  </si>
  <si>
    <t>ASK,punkce obstřik</t>
  </si>
  <si>
    <t>ASK, punkce, obstřik, inidikován k reASk a implantaci umělé chrupavky</t>
  </si>
  <si>
    <t>čekatel na re ASK</t>
  </si>
  <si>
    <t>Mathonová</t>
  </si>
  <si>
    <t>Prozánětlivý typ s převahou vrozené imunity (MON-linie 53%) a vysokým podílem LYM (36%, převážně typu CD8).</t>
  </si>
  <si>
    <t>2021_03_26</t>
  </si>
  <si>
    <t>M171, M2322, S835</t>
  </si>
  <si>
    <t>Zánětlivý typ s převahou antigenně-specif. imunity (LYM 70%).</t>
  </si>
  <si>
    <t>Robová</t>
  </si>
  <si>
    <t>2021_03_30</t>
  </si>
  <si>
    <t>M1917, M2147</t>
  </si>
  <si>
    <t>Zánětlivý typ s převahou antigenně-specif. imunity (LYM 79%), T-LYM převážně typu CD8.</t>
  </si>
  <si>
    <t>Baloun</t>
  </si>
  <si>
    <t>2021_03_31</t>
  </si>
  <si>
    <t>MACRO na Cantu</t>
  </si>
  <si>
    <t>Prozánětlivý typ s převahou vrozené imunity (MON-linie 57%) a vysokým podílem LYM (39%).</t>
  </si>
  <si>
    <t>Prozánětlivý typ s převahou vrozené imunity (MON-linie 31%, NEU 24%), vysokým podílem LYM (42%, převážně typu CD4).</t>
  </si>
  <si>
    <t>Galásek</t>
  </si>
  <si>
    <t>Zánětlivý typ s převahou antigenně-specif. imunity (LYM 77%), T-LYM převážně typu CD8.</t>
  </si>
  <si>
    <t>Chytil</t>
  </si>
  <si>
    <t>Prozánětlivý typ s převahou vrozené imunity (MON-linie 91%).</t>
  </si>
  <si>
    <t>Půlpánová</t>
  </si>
  <si>
    <t>Prozánětlivý typ s převahou vrozené imunity (NEU 59%, MON-linie 35%) a vysokou buněčností.</t>
  </si>
  <si>
    <t>Rašková</t>
  </si>
  <si>
    <t>Z479, S8210</t>
  </si>
  <si>
    <t>Beranová</t>
  </si>
  <si>
    <t>2021_04_07</t>
  </si>
  <si>
    <t>M171, M7703, S833</t>
  </si>
  <si>
    <t>Prozánětlivý typ s převahou vrozené imunity (MON-linie 64%), vysokým podílem LYM (31%, převážně typu CD8).</t>
  </si>
  <si>
    <t>Zánětlivý typ s převahou antigenně-specif. imunity (LYM 60%), T-LYM převážně typu CD8.</t>
  </si>
  <si>
    <t>Čapek</t>
  </si>
  <si>
    <t>2021_04_09</t>
  </si>
  <si>
    <t>Kozel</t>
  </si>
  <si>
    <t>M1907, M755</t>
  </si>
  <si>
    <t>Zánětlivý typ s převahou antigenně-specif. imunity (LYM 59%), T-LYM převážně typu CD8  a vysokým podílem NK buněk.</t>
  </si>
  <si>
    <t>Zánětlivý typ s převahou antigenně-specif. imunity (LYM 85%) a vysokým podílem NK buněk.</t>
  </si>
  <si>
    <t>Šnupárek</t>
  </si>
  <si>
    <t>M161, M7195</t>
  </si>
  <si>
    <t>2021_04_16</t>
  </si>
  <si>
    <t>M2326,M2322</t>
  </si>
  <si>
    <t>Prozánětlivý typ s převahou vrozené imunity (MON-linie 64%), vysokým podílem LYM (31%).</t>
  </si>
  <si>
    <t>Petrová</t>
  </si>
  <si>
    <t>Prozánětlivý typ s převahou vrozené imunity (MON-linie 59%), vysokým podílem LYM (39%, převážně typu CD8).</t>
  </si>
  <si>
    <t>Malota</t>
  </si>
  <si>
    <t>2021_04_19</t>
  </si>
  <si>
    <t>Zánětlivý typ se shodným podílem antigenně-specif. imunity (LYM 52%) a vrozené imunity (MON-linie 34%, NEU 13%).</t>
  </si>
  <si>
    <t>Zánětlivý typ s převahou antigenně-specif. imunity (LYM 69%), T-LYM převážně typu CD8.</t>
  </si>
  <si>
    <t>Drmola</t>
  </si>
  <si>
    <t>2021_04_21</t>
  </si>
  <si>
    <t>3x(65)</t>
  </si>
  <si>
    <t>Figlár</t>
  </si>
  <si>
    <t>2021_04_22</t>
  </si>
  <si>
    <t>Prozánětlivý typ s převahou vrozené imunity (MON-linie 63%), vysokým podílem LYM (33%, převážně typu CD8).</t>
  </si>
  <si>
    <t>Zálešáková</t>
  </si>
  <si>
    <t>2021_04_23</t>
  </si>
  <si>
    <t>Prozánětlivý typ s převahou vrozené imunity (MON-linie 82%).</t>
  </si>
  <si>
    <t>Branžovský</t>
  </si>
  <si>
    <t>2021_04_26</t>
  </si>
  <si>
    <t>M2380, S835</t>
  </si>
  <si>
    <t>Prozánětlivý typ s převahou vrozené imunity (MON-linie 54%), vysokým podílem LYM (41%).</t>
  </si>
  <si>
    <t>Mikulka</t>
  </si>
  <si>
    <t>M2320, M170</t>
  </si>
  <si>
    <t>Zánětlivý typ s převahou antigenně-specif. imunity (LYM 67%) a vysokým podílem NK buněk.</t>
  </si>
  <si>
    <t>2021_04_29</t>
  </si>
  <si>
    <t>Prozánětlivý typ se shodným podílem vrozené imunity (MON-linie 38%, NEU 15%) a antigenně-specif. imunity (LYM 46%, převážně typu CD8).</t>
  </si>
  <si>
    <t>Prozánětlivý typ s převahou vrozené imunity (MON-linie 83%).</t>
  </si>
  <si>
    <t>&gt;10R</t>
  </si>
  <si>
    <t>opakovaně pce a viscosuplementace (VS)</t>
  </si>
  <si>
    <t>VS</t>
  </si>
  <si>
    <t>indiován k TEP</t>
  </si>
  <si>
    <t>Vernerová</t>
  </si>
  <si>
    <t>Prozánětlivý typ s převahou vrozené imunity (MON-linie 93%).</t>
  </si>
  <si>
    <t>2021_04_30</t>
  </si>
  <si>
    <t>9+3</t>
  </si>
  <si>
    <t>Prozánětlivý typ s převahou vrozené imunity (MON-linie 64%).</t>
  </si>
  <si>
    <t>Krmela</t>
  </si>
  <si>
    <t>Prozánětlivý typ s převahou vrozené imunity (MON-linie 79%).</t>
  </si>
  <si>
    <t>2021_05_04</t>
  </si>
  <si>
    <t>Gregorová</t>
  </si>
  <si>
    <t xml:space="preserve">Marie </t>
  </si>
  <si>
    <t>M171, M2546, M755</t>
  </si>
  <si>
    <t>Prozánětlivý typ s převahou vrozené imunity (MON-linie 38%, NEU 45%).</t>
  </si>
  <si>
    <t>MN171</t>
  </si>
  <si>
    <t>chondropathie III</t>
  </si>
  <si>
    <t>Holouš</t>
  </si>
  <si>
    <t>2021_05_06</t>
  </si>
  <si>
    <t>Prozánětlivý typ s převahou vrozené imunity (MON-linie 84%).</t>
  </si>
  <si>
    <t>Vachutková</t>
  </si>
  <si>
    <t>Prozánětlivý typ s převahou vrozené imunity (MON-linie 56%, NEU 29%).</t>
  </si>
  <si>
    <t>2021_05_10</t>
  </si>
  <si>
    <t>Zánětlivý typ se shodným podílem antigenně-specif. imunity (LYM 52%) a vrozené imunity (MON-linie 41%, NEU 5%).</t>
  </si>
  <si>
    <t>2021_05_12</t>
  </si>
  <si>
    <t>Prozánětlivý typ se shodným podílem vrozené (MON-linie 45%) a antigenně-specif. imunity (LYM 44%).</t>
  </si>
  <si>
    <t>Kořínková</t>
  </si>
  <si>
    <t>2021_05_13</t>
  </si>
  <si>
    <t>Zánětlivý typ s převahou antigenně-specif. imunity (LYM 59%, převážně typu CD8) a vysokým podílem MON-linie (38%).</t>
  </si>
  <si>
    <t>2021_05_19</t>
  </si>
  <si>
    <t>3x(66)</t>
  </si>
  <si>
    <t>Prozánětlivý typ s převahou vrozené imunity (NEU 59%, MON-linie 19%).</t>
  </si>
  <si>
    <t>Zánětlivý typ s převahou antigenně-specif. imunity (LYM 78%), T-LYM převážně typu CD8.</t>
  </si>
  <si>
    <t>aerobní kultivace-Corynebacterium  aurimucosum   po pomnožení</t>
  </si>
  <si>
    <t>Sporina</t>
  </si>
  <si>
    <t>2021_05_20</t>
  </si>
  <si>
    <t>Zánětlivý typ s převahou antigenně-specif. imunity (LYM 54%, převážně typu CD8), vysokým podílem MON-linie (41%) a NK.</t>
  </si>
  <si>
    <t>2021_05_27</t>
  </si>
  <si>
    <t>Prozánětlivý typ s převahou vrozené imunity (MON-linie 55%), vysokým podílem LYM (43%, převážně typu CD8) a NK buněk.</t>
  </si>
  <si>
    <t>2021_05_28</t>
  </si>
  <si>
    <t>Hachranová</t>
  </si>
  <si>
    <t>Prozánětlivý typ s převahou vrozené imunity (MON-linie 40%, NEU 47%).</t>
  </si>
  <si>
    <t>Prozánětlivý typ s převahou vrozené imunity (MON-linie 72%).</t>
  </si>
  <si>
    <t>Zánětlivý typ s převahou antigenně-specif. imunity (LYM 61%) a vysokou buněčností.</t>
  </si>
  <si>
    <t>2021_06_03</t>
  </si>
  <si>
    <t>Prozánětlivý typ s převahou vrozené imunity (MON-linie 79%), T-LYM převážně typu CD8.</t>
  </si>
  <si>
    <t>Prozánětlivý typ s převahou vrozené imunity (MON-linie 26%, NEU 48%), T-LYM převážně typu CD8.</t>
  </si>
  <si>
    <t>Filipová</t>
  </si>
  <si>
    <t>Lilia</t>
  </si>
  <si>
    <t>Zánětlivý typ s převahou antigenně-specif. imunity (LYM 56%) a vysokým podílem MON-linie (40%).</t>
  </si>
  <si>
    <t>Richtr</t>
  </si>
  <si>
    <t>Prozánětlivý typ s převahou vrozené imunity (MON-linie 56%) a vysokým podílem LYM (36%).</t>
  </si>
  <si>
    <t>2021_06_07</t>
  </si>
  <si>
    <t>M171, M1907</t>
  </si>
  <si>
    <t>Prozánětlivý typ se shodným podílem vrozené (MON-linie 48%) a antigenně-specif. imunity (LYM 47%).</t>
  </si>
  <si>
    <t>2021_06_09</t>
  </si>
  <si>
    <t>Prozánětlivý typ s převahou vrozené imunity (MON-linie 54%) a vysokým podílem LYM (34%).</t>
  </si>
  <si>
    <t>aerobní kultivace-Micrococcus  luteus   po pomnožení</t>
  </si>
  <si>
    <t>Prozánětlivý typ s převahou vrozené imunity (MON-linie 61%, NEU 24%).</t>
  </si>
  <si>
    <t>Tezzelová</t>
  </si>
  <si>
    <t>Prozánětlivý typ s převahou vrozené imunity (MON-linie 46%, NEU 28%).</t>
  </si>
  <si>
    <t>2021_06_10</t>
  </si>
  <si>
    <t>Hampl</t>
  </si>
  <si>
    <t>Zánětlivý typ s převahou antigenně-specif. imunity (LYM 63%, převážně typu CD8) a NK buněk.</t>
  </si>
  <si>
    <t>Malík</t>
  </si>
  <si>
    <t>Pavol</t>
  </si>
  <si>
    <t>2021_06_11</t>
  </si>
  <si>
    <t>Zánětlivý typ s převahou antigenně-specif. imunity (LYM 90%, převážně typu CD4), s vysokou buněčností.</t>
  </si>
  <si>
    <t>Beránek</t>
  </si>
  <si>
    <t>3x(67)</t>
  </si>
  <si>
    <t>Zánětlivý typ se shodným podílem antigenně-specif. imunity (LYM 50%, převážně typu CD8) a vrozené imunity (MON-linie 47%).</t>
  </si>
  <si>
    <t>Chalupa</t>
  </si>
  <si>
    <t>S832, W0199,M171</t>
  </si>
  <si>
    <t>Prozánětlivý typ s převahou vrozené imunity (MON-linie 42%, NEU 26%) a vysokým podílem LYM (31%).</t>
  </si>
  <si>
    <t>Monika</t>
  </si>
  <si>
    <t>Prozánětlivý typ s převahou vrozené imunity (MON-linie 81%).</t>
  </si>
  <si>
    <t>Ivanecká</t>
  </si>
  <si>
    <t>2021_06_21</t>
  </si>
  <si>
    <t>Prozánětlivý typ s převahou vrozené imunity (MON-linie 65%) a vysokým podílem LYM (32%).</t>
  </si>
  <si>
    <t>Hodinová</t>
  </si>
  <si>
    <t>2021_06_23</t>
  </si>
  <si>
    <t>Prozánětlivý typ se shodným podílem vrozené (MON-linie 41%, NEU 11%) a antigenně-specif. imunity (LYM 48%).</t>
  </si>
  <si>
    <t>2021_06_24</t>
  </si>
  <si>
    <t>M170, M1927, M170</t>
  </si>
  <si>
    <t>34/64/4/123/12/11b/45RO/33/TLR1/HLA-DR/86/16/14/45</t>
  </si>
  <si>
    <t>Prozánětlivý typ s převahou vrozené imunity (MON-linie 61%, NEU 28%), T-LYM převážně typu CD4.</t>
  </si>
  <si>
    <t>Kollert</t>
  </si>
  <si>
    <t>S832, W0191, S400</t>
  </si>
  <si>
    <t>Zánětlivý typ s převahou antigenně-specif. imunity (LYM 68%), T-LYM převážně typu CD8.</t>
  </si>
  <si>
    <t>Fritscher</t>
  </si>
  <si>
    <t>2021_06_29</t>
  </si>
  <si>
    <t>S831, W0100, M171</t>
  </si>
  <si>
    <t>Prozánětlivý typ s převahou vrozené imunity (MON-linie 52%, NEU 13%) a vysokým podílem LYM (34%).</t>
  </si>
  <si>
    <t>Macháček</t>
  </si>
  <si>
    <t>8+9+5</t>
  </si>
  <si>
    <t>Prozánětlivý typ se shodným podílem vrozené (MON-linie 41%, NEU 11%) a antigenně-specif. imunity (LYM 47%, převážně typu CD8).</t>
  </si>
  <si>
    <t>2021_06_30</t>
  </si>
  <si>
    <t>8+10</t>
  </si>
  <si>
    <t>Prozánětlivý typ s převahou vrozené imunity (MON-linie 71%).</t>
  </si>
  <si>
    <t>M1902, S5210</t>
  </si>
  <si>
    <t>Prozánětlivý typ s převahou vrozené imunity (MON-linie 52%, NEU 27%).</t>
  </si>
  <si>
    <t>Avratová</t>
  </si>
  <si>
    <t>M170, D172</t>
  </si>
  <si>
    <t>Prozánětlivý typ s převahou vrozené imunity (MON-linie 68%).</t>
  </si>
  <si>
    <t>Prozánětlivý typ se shodným podílem vrozené (MON-linie 51%) a antigenně-specif. imunity (LYM 45%, převážně typu CD8).</t>
  </si>
  <si>
    <t>M170, Z479</t>
  </si>
  <si>
    <t>Zánětlivý typ s převahou antigenně-specif. imunity (LYM 55%, převážně typu CD8) a vysokým podílem MON-linie (33%).</t>
  </si>
  <si>
    <t>Macháčová</t>
  </si>
  <si>
    <t>Emilie</t>
  </si>
  <si>
    <t>2021_07_01</t>
  </si>
  <si>
    <t>Prozánětlivý typ s převahou vrozené imunity (MON-linie 54%, NEU 22%).</t>
  </si>
  <si>
    <t>Smolka</t>
  </si>
  <si>
    <t>Luděk</t>
  </si>
  <si>
    <t>M170, M7126</t>
  </si>
  <si>
    <t>Prozánětlivý typ s převahou vrozené imunity (MON-linie 54%) a vysokým podílem LYM (43%, převážně typu CD8).</t>
  </si>
  <si>
    <t>Kociánová</t>
  </si>
  <si>
    <t>Aranka</t>
  </si>
  <si>
    <t>Prozánětlivý typ s převahou vrozené imunity (MON-linie 46%, NEU 16%) a vysokým podílem LYM (37%) a NK buněk.</t>
  </si>
  <si>
    <t>2021_07_07</t>
  </si>
  <si>
    <t>Prozánětlivý typ s převahou vrozené imunity (MON-linie 51%, NEU 8%) a vysokým podílem LYM (41%, převážně typu CD8).</t>
  </si>
  <si>
    <t>M2322, M6587</t>
  </si>
  <si>
    <t>3x(68)</t>
  </si>
  <si>
    <t>Imunofenotyp s převahou NEU (66%) a vysokou buněčností.</t>
  </si>
  <si>
    <t>Gramata</t>
  </si>
  <si>
    <t>Imunofenotyp s převahou NEU (66%) a nízkou buněčností.</t>
  </si>
  <si>
    <t>viskozní,nelze hodnotit</t>
  </si>
  <si>
    <t>Valovičová</t>
  </si>
  <si>
    <t>M170, M7065</t>
  </si>
  <si>
    <t>Prozánětlivý typ s převahou vrozené imunity (MON-linie 50%, NEU19%) a vysokým podílem LYM (31%, převážně typu CD8).</t>
  </si>
  <si>
    <t>Houfek</t>
  </si>
  <si>
    <t>2021_07_08</t>
  </si>
  <si>
    <t>M2322, M171, W0102</t>
  </si>
  <si>
    <t>Zánětlivý typ s převahou antigenně-specif. imunity (LYM 54%), T-LYM převážně typu CD4, s vysokou buněčností.</t>
  </si>
  <si>
    <t>2021_07_20</t>
  </si>
  <si>
    <t>Prozánětlivý typ se shodným podílem vrozené (MON-linie 43%) a antigenně-specif. imunity (LYM 46%).</t>
  </si>
  <si>
    <t>TLR panel</t>
  </si>
  <si>
    <t>Prozánětlivý typ s převahou vrozené imunity (MON-linie 57%) a vysokým podílem LYM (40%, převážně typu CD8).</t>
  </si>
  <si>
    <t>Brablíková</t>
  </si>
  <si>
    <t>2021_07_21</t>
  </si>
  <si>
    <t>Prozánětlivý typ se shodným podílem vrozené (MON-linie 44%) a antigenně-specif. imunity (LYM 44%).</t>
  </si>
  <si>
    <t>Zánětlivý typ s převahou antigenně-specif. imunity (LYM 58%) a vysokým podílem MON-linie (32%) a NK buněk.</t>
  </si>
  <si>
    <t>Nedomová</t>
  </si>
  <si>
    <t>M2326 M2147</t>
  </si>
  <si>
    <t>Zánětlivý typ se shodným podílem antigenně-specif. imunity (LYM 47%, převážně typu CD8) a vrozené imunity (MON-linie 38%, NEU 12%).</t>
  </si>
  <si>
    <t>2021_07_22</t>
  </si>
  <si>
    <t>Prozánětlivý typ s převahou vrozené imunity (MON-linie 40%, NEU 21%) a vysokým podílem LYM (38%).</t>
  </si>
  <si>
    <t>M2352, W0130</t>
  </si>
  <si>
    <t>Zánětlivý typ s převahou antigenně-specif. imunity (LYM 85%), T-LYM převážně typu CD8.</t>
  </si>
  <si>
    <t>Poláková</t>
  </si>
  <si>
    <t>Zánětlivý typ se shodným podílem antigenně-specif. imunity (LYM 50%) a vrozené imunity (MON-linie 34%, NEU 14%).</t>
  </si>
  <si>
    <t>2021_07_23</t>
  </si>
  <si>
    <t>Prozánětlivý typ s převahou vrozené imunity (MON-linie 48%, NEU 11%) a vysokým podílem LYM (41%, převážně typu CD8).</t>
  </si>
  <si>
    <t>aerobní kultivace-Staphylococcus  hominis   po pomnožení</t>
  </si>
  <si>
    <t>Balušík</t>
  </si>
  <si>
    <t>2021_07_26</t>
  </si>
  <si>
    <t>Zánětlivý typ s převahou antigenně-specif. imunity (LYM 54%) a vysokým podílem MON-linie (44%) a NK buněk.</t>
  </si>
  <si>
    <t>Růžička</t>
  </si>
  <si>
    <t>Prozánětlivý typ s převahou vrozené imunity (MON-linie 40%, NEU 19%) a vysokým podílem LYM (40%, převážně typu CD8).</t>
  </si>
  <si>
    <t>2021_07_28</t>
  </si>
  <si>
    <t>Prozánětlivý typ s převahou vrozené imunity (NEU 42%, MON-linie 23%) a vysokým podílem LYM (35%).</t>
  </si>
  <si>
    <t>Burín</t>
  </si>
  <si>
    <t>M2351, W0162</t>
  </si>
  <si>
    <t>Zánětlivý typ s převahou antigenně-specif. imunity (LYM 55%) a vysokým podílem MON-linie (32%).</t>
  </si>
  <si>
    <t>Ostrčil</t>
  </si>
  <si>
    <t>Prozánětlivý typ s převahou vrozené imunity (MON-linie 89%), T-LYM převážně typu CD8.</t>
  </si>
  <si>
    <t>2021_07_29</t>
  </si>
  <si>
    <t>Drtíková</t>
  </si>
  <si>
    <t>M170, M2546, M2326</t>
  </si>
  <si>
    <t>Prozánětlivý typ s převahou vrozené imunity (MON-linie 39%, NEU 25%) a vysokým podílem LYM (34%).</t>
  </si>
  <si>
    <t>Skokánková</t>
  </si>
  <si>
    <t>Zánětlivý typ s převahou antigenně-specif. imunity (LYM 76%), T-LYM převážně typu CD8.</t>
  </si>
  <si>
    <t>Palička</t>
  </si>
  <si>
    <t>Prozánětlivý typ se shodným podílem vrozené (MON-linie 48%) a antigenně-specif. imunity (LYM 44%).</t>
  </si>
  <si>
    <t>3x(69)</t>
  </si>
  <si>
    <t>Prozánětlivý typ s převahou vrozené imunity (MON-linie 44%, NEU 20%) a vysokým podílem LYM (34%, převážně typu CD8).</t>
  </si>
  <si>
    <t>Kamler</t>
  </si>
  <si>
    <t>2021_07_30</t>
  </si>
  <si>
    <t>M171, M1927, M2147</t>
  </si>
  <si>
    <t>Zánětlivý typ se shodným podílem antigenně-specif. imunity (LYM 52%, převážně typu CD8) a vrozené imunity (MON-linie 28%, NEU 16%).</t>
  </si>
  <si>
    <t>2021_08_16</t>
  </si>
  <si>
    <t>Zánětlivý typ se shodným podílem antigenně-specif. imunity (LYM 52%) a vrozené imunity (MON-linie 42%, NEU 5%).</t>
  </si>
  <si>
    <t>Janouch</t>
  </si>
  <si>
    <t>Prozánětlivý typ s převahou vrozené imunity (MON-linie 37%, NEU 31%) a vysokým podílem LYM (31%).</t>
  </si>
  <si>
    <t>Brandýs</t>
  </si>
  <si>
    <t>2021_08_18</t>
  </si>
  <si>
    <t>Prozánětlivý typ s převahou vrozené imunity (NEU 59%, MON-linie 25%).</t>
  </si>
  <si>
    <t>Hlava</t>
  </si>
  <si>
    <t>2021_08_19</t>
  </si>
  <si>
    <t>Prozánětlivý typ s převahou vrozené imunity (MON-linie 77%).</t>
  </si>
  <si>
    <t xml:space="preserve">      </t>
  </si>
  <si>
    <t>2021_08_20</t>
  </si>
  <si>
    <t>Prozánětlivý typ s převahou vrozené imunity (MON-linie 22%, NEU 33%) a vysokým podílem LYM (43%).</t>
  </si>
  <si>
    <t>Mačkal</t>
  </si>
  <si>
    <t>2021_08_23</t>
  </si>
  <si>
    <t>Zánětlivý typ s převahou antigenně-specif. imunity (LYM 61%, převážně typu CD8), vysokým podílem MON-linie (32%) a NK buněk.</t>
  </si>
  <si>
    <t>Žídek</t>
  </si>
  <si>
    <t>Fišnerová</t>
  </si>
  <si>
    <t>Prozánětlivý typ s převahou vrozené imunity (MON-linie 46%, NEU 27%) a vysokým podílem LYM (27%, převážně typu CD8).</t>
  </si>
  <si>
    <t>&lt; 4,0</t>
  </si>
  <si>
    <t>Pavla</t>
  </si>
  <si>
    <t>2021_08_25</t>
  </si>
  <si>
    <t>7,5</t>
  </si>
  <si>
    <t>M160, M161</t>
  </si>
  <si>
    <t>Prozánětlivý typ s převahou vrozené imunity (MON-linie 64%, NEU 11%).</t>
  </si>
  <si>
    <t>Cilečková</t>
  </si>
  <si>
    <t>Ošťádalová</t>
  </si>
  <si>
    <t>2021_08_27</t>
  </si>
  <si>
    <t>M1907, M201</t>
  </si>
  <si>
    <t>Prozánětlivý typ s převahou vrozené imunity (MON-linie 32%, NEU 34%) a vysokým podílem LYM (33%).</t>
  </si>
  <si>
    <t>2021_09_01</t>
  </si>
  <si>
    <t>M171, M7196</t>
  </si>
  <si>
    <t>Prozánětlivý typ s převahou vrozené imunity (MON-linie 61%) a vysokým podílem LYM (35%, převážně typu CD8).</t>
  </si>
  <si>
    <t>Navara</t>
  </si>
  <si>
    <t>Radoslav</t>
  </si>
  <si>
    <t>Prozánětlivý typ s převahou vrozené imunity (MON-linie 57%, NEU 13%).</t>
  </si>
  <si>
    <t>Pachnerová</t>
  </si>
  <si>
    <t>2021_09_02</t>
  </si>
  <si>
    <t>M170, M7126, M1317</t>
  </si>
  <si>
    <t>3x(70)</t>
  </si>
  <si>
    <t>Prozánětlivý typ s převahou vrozené imunity (MON-linie 42%, NEU 19%), s vysokým podílem LYM (38%, převážně typu CD4) a NK buněk.</t>
  </si>
  <si>
    <t>2021_09_03</t>
  </si>
  <si>
    <t>Masarová</t>
  </si>
  <si>
    <t>Prozánětlivý typ s převahou vrozené imunity (MON-linie 47%, NEU 44%).</t>
  </si>
  <si>
    <t>2021_09_06</t>
  </si>
  <si>
    <t>Jančeková</t>
  </si>
  <si>
    <t>M1901, M170, M1911</t>
  </si>
  <si>
    <t>Prozánětlivý typ s převahou vrozené imunity (MON-linie 40%, NEU 19%) a vysokým podílem LYM (40%).</t>
  </si>
  <si>
    <t>Tománek</t>
  </si>
  <si>
    <t>Prozánětlivý typ s převahou vrozené imunity (MON-linie 66%, NEU 18%).</t>
  </si>
  <si>
    <t>2021_09_08</t>
  </si>
  <si>
    <t>Hilšerová</t>
  </si>
  <si>
    <t>M171,M170</t>
  </si>
  <si>
    <t>Feiková</t>
  </si>
  <si>
    <t>M171,M2322,M2321</t>
  </si>
  <si>
    <t>Prozánětlivý typ s převahou vrozené imunity (MON-linie 62%, NEU 13%).</t>
  </si>
  <si>
    <t>2021_09_09</t>
  </si>
  <si>
    <t>Langr</t>
  </si>
  <si>
    <t>M170,M2322</t>
  </si>
  <si>
    <t>Prozánětlivý typ s převahou vrozené imunity (MON-linie 54%, NEU 9%), s vysokým podílem LYM (35%, převážně typu CD8).</t>
  </si>
  <si>
    <t>Jahodová</t>
  </si>
  <si>
    <t>2021_09_10</t>
  </si>
  <si>
    <t>BS</t>
  </si>
  <si>
    <t>Flajšarová</t>
  </si>
  <si>
    <t>2021_09_13</t>
  </si>
  <si>
    <t>M171,M2321,M2321</t>
  </si>
  <si>
    <t>Zánětlivý typ s převahou antigenně-specif. imunity (LYM 63%) a vysokým podílem MON-linie (30%).</t>
  </si>
  <si>
    <t>2021_09_15</t>
  </si>
  <si>
    <t>RM</t>
  </si>
  <si>
    <t>Prozánětlivý typ s převahou vrozené imunity (MON-linie 36%, NEU 32%), s vysokým podílem LYM (31%).</t>
  </si>
  <si>
    <t>Šímová</t>
  </si>
  <si>
    <t>Prozánětlivý typ se shodným podílem vrozené (MON-linie 50%) a antigenně-specif. imunity (LYM 48%).</t>
  </si>
  <si>
    <t>2021_09_16</t>
  </si>
  <si>
    <t>M171,M171</t>
  </si>
  <si>
    <t>Prozánětlivý typ s převahou vrozené imunity (MON-linie 66%).</t>
  </si>
  <si>
    <t>2021_09_17</t>
  </si>
  <si>
    <t>Prozánětlivý typ s převahou vrozené imunity (MON-linie 83%), T-LYM převážně typu CD4.</t>
  </si>
  <si>
    <t>S837,W0130</t>
  </si>
  <si>
    <t>Zánětlivý typ s převahou antigenně-specif. imunity (LYM 64%), vysokým podílem MON-linie (32%) a NK buněk.</t>
  </si>
  <si>
    <t>2021_09_27</t>
  </si>
  <si>
    <t>Prozánětlivý typ s převahou vrozené imunity (MON-linie 81%), T-LYM převážně typu CD8.</t>
  </si>
  <si>
    <t>M171,M2320</t>
  </si>
  <si>
    <t>Prozánětlivý typ s převahou vrozené imunity (MON-linie 65%), s vysokým podílem LYM (32%).</t>
  </si>
  <si>
    <t>Chrobok</t>
  </si>
  <si>
    <t>Prozánětlivý typ se shodným podílem vrozené (MON-linie 53%) a antigenně-specif. imunity (LYM 47%, převážně typu CD8 a NK).</t>
  </si>
  <si>
    <t>Holásek</t>
  </si>
  <si>
    <t>S834,W0101</t>
  </si>
  <si>
    <t>2+3+11</t>
  </si>
  <si>
    <t>Prozánětlivý typ s převahou vrozené imunity (MON-linie 71%), T-LYM převážně typu CD8.</t>
  </si>
  <si>
    <t>Švalbach</t>
  </si>
  <si>
    <t>M171,M755</t>
  </si>
  <si>
    <t>2+9</t>
  </si>
  <si>
    <t>Prozánětlivý typ s převahou vrozené imunity (MON-linie 51%, NEU 19%), T-LYM převážně typu CD8.</t>
  </si>
  <si>
    <t>2021_09_29</t>
  </si>
  <si>
    <t>Hulín</t>
  </si>
  <si>
    <t>M170,M7196</t>
  </si>
  <si>
    <t>3x(71)</t>
  </si>
  <si>
    <t>Prozánětlivý typ s převahou vrozené imunity (NEU 49%, MON-linie 15%), s vysokým podílem LYM (34%).</t>
  </si>
  <si>
    <t>Imunofenotyp s převahou NEU (62%) a nízkou buněčností.</t>
  </si>
  <si>
    <t>Němeček</t>
  </si>
  <si>
    <t>M171,M2329</t>
  </si>
  <si>
    <t>Prozánětlivý typ se shodným podílem vrozené (MON-linie 40%, NEU 12%) a antigenně-specif. imunity (LYM 46%).</t>
  </si>
  <si>
    <t>2021_09_30</t>
  </si>
  <si>
    <t>Prozánětlivý typ s převahou vrozené imunity (MON-linie 58%), s vysokým podílem LYM (30%).</t>
  </si>
  <si>
    <t>Zapletalová</t>
  </si>
  <si>
    <t>M171,M2546,Z038</t>
  </si>
  <si>
    <t>Prozánětlivý typ s převahou vrozené imunity (MON-linie 51%, NEU 30%).</t>
  </si>
  <si>
    <t>Valášková</t>
  </si>
  <si>
    <t>Zánětlivý typ s převahou antigenně-specif. imunity (LYM 60%, převážnš typu CD8) a vysokým podílem MON-linie (34%).</t>
  </si>
  <si>
    <t>Habáňová</t>
  </si>
  <si>
    <t>2021_10_04</t>
  </si>
  <si>
    <t>Prozánětlivý typ s převahou vrozené imunity (MON-linie 67%).</t>
  </si>
  <si>
    <t>Prozánětlivý typ s převahou vrozené imunity (MON-linie 74%), T-LYM převážně typu CD8.</t>
  </si>
  <si>
    <t>Kúdelová</t>
  </si>
  <si>
    <t>2021_10_05</t>
  </si>
  <si>
    <t>M161,M171,Z966</t>
  </si>
  <si>
    <t>Zánětlivý typ se shodným podílem antigenně-specif. imunity (LYM 49%) a vrozené imunity (MON-linie 25%, NEU 26%).</t>
  </si>
  <si>
    <t>2021_10_06</t>
  </si>
  <si>
    <t>Zánětlivý typ s převahou antigenně-specif. imunity (LYM 60%, převážně typu CD8).</t>
  </si>
  <si>
    <t>2021_10_07</t>
  </si>
  <si>
    <t>M171,M2546,M7712</t>
  </si>
  <si>
    <t>Prozánětlivý typ s převahou vrozené imunity (MON-linie 54%), s vysokým podílem LYM (41%).</t>
  </si>
  <si>
    <t>Juroška</t>
  </si>
  <si>
    <t>Prozánětlivý typ s převahou vrozené imunity (NEU 42%, MON-linie 18%), s vysokým podílem LYM (39%).</t>
  </si>
  <si>
    <t>Frodl</t>
  </si>
  <si>
    <t>2021_10_11</t>
  </si>
  <si>
    <t>Prozánětlivý typ s převahou vrozené imunity (MON-linie 63%, NEU 13%).</t>
  </si>
  <si>
    <t>Kimmelova</t>
  </si>
  <si>
    <t>2021_10_13</t>
  </si>
  <si>
    <t>M161,M204</t>
  </si>
  <si>
    <t>Prozánětlivý typ s převahou vrozené imunity (NEU 48%, MON-linie 11%), s vysokým podílem LYM (40%).</t>
  </si>
  <si>
    <t>Psota</t>
  </si>
  <si>
    <t>M751,M755</t>
  </si>
  <si>
    <t>Prozánětlivý typ s převahou vrozené imunity (MON-linie 43%, NEU 23%), s vysokým podílem LYM (33%).</t>
  </si>
  <si>
    <t>S832,W0100,M2556</t>
  </si>
  <si>
    <t>Prozánětlivý typ s převahou vrozené imunity (MON-linie 60%), s vysokým podílem LYM (30%, převážně typu CD8).</t>
  </si>
  <si>
    <t>Matula</t>
  </si>
  <si>
    <t>Zánětlivý typ s převahou antigenně-specif. imunity (LYM 74%), převážně typu CD8 a NK buněk.</t>
  </si>
  <si>
    <t>Jireš</t>
  </si>
  <si>
    <t>Prozánětlivý typ s převahou vrozené imunity (NEU 42%, MON-linie 31%), s vysokým podílem LYM (26%, převážně typu CD8).</t>
  </si>
  <si>
    <t>S835,W0100,M2556</t>
  </si>
  <si>
    <t>Zánětlivý typ se shodným podílem antigenně-specif. imunity (LYM 49%) a vrozené imunity (MON-linie 43%), vysoký podíl NK.</t>
  </si>
  <si>
    <t>Burda</t>
  </si>
  <si>
    <t>Prozánětlivý typ s převahou vrozené imunity (MON-linie 53%, NEU 6%), s vysokým podílem LYM (40%).</t>
  </si>
  <si>
    <t>Prozánětlivý typ s převahou vrozené imunity (MON-linie 56%, NEU 6%), s vysokým podílem LYM (37%) a NK buněk.</t>
  </si>
  <si>
    <t>Risnarová</t>
  </si>
  <si>
    <t>2021_10_18</t>
  </si>
  <si>
    <t>Prozánětlivý typ s převahou vrozené imunity (MON-linie 67%), s vysokým podílem LYM (31%, převážně typu CD8).</t>
  </si>
  <si>
    <t>3x(72)</t>
  </si>
  <si>
    <t>Benetka</t>
  </si>
  <si>
    <t>2021_10_25</t>
  </si>
  <si>
    <t>M171,M161,S832</t>
  </si>
  <si>
    <t>Zánětlivý typ s převahou antigenně-specif. imunity (LYM 60%) a vysokým podílem MON-linie (37%).</t>
  </si>
  <si>
    <t>Zánětlivý typ s převahou antigenně-specif. imunity (LYM 61%) a vysokým podílem MON-linie (35%) a NK buněk.</t>
  </si>
  <si>
    <t>2021_10_27</t>
  </si>
  <si>
    <t>Prozánětlivý typ s převahou vrozené imunity (MON-linie 48%, NEU 21%), s vysokým podílem LYM (31%).</t>
  </si>
  <si>
    <t>2021_11_02</t>
  </si>
  <si>
    <t>Prozánětlivý typ s převahou vrozené imunity (MON-linie 53%, NEU 14%), s vysokým podílem LYM (34%).</t>
  </si>
  <si>
    <t>2021_11_03</t>
  </si>
  <si>
    <t>Jež</t>
  </si>
  <si>
    <t>Prozánětlivý typ s převahou vrozené imunity (NEU 42%, MON-linie 25%), s vysokým podílem LYM (32%, převážně typu CD8).</t>
  </si>
  <si>
    <t>Johnová</t>
  </si>
  <si>
    <t>Prozánětlivý typ s převahou vrozené imunity (MON-linie 43%, NEU 25%).</t>
  </si>
  <si>
    <t>2021_11_04</t>
  </si>
  <si>
    <t>M171, W0122</t>
  </si>
  <si>
    <t>2021_11_05</t>
  </si>
  <si>
    <t>Prozánětlivý typ s převahou vrozené imunity (MON-linie 70%).</t>
  </si>
  <si>
    <t>2021_11_09</t>
  </si>
  <si>
    <t>M2380, M2320</t>
  </si>
  <si>
    <t>Imunofenotyp s převahou NEU (70%) a nízkou buněčností.</t>
  </si>
  <si>
    <t>2021_11_10</t>
  </si>
  <si>
    <t>Prozánětlivý typ s převahou vrozené imunity (MON-linie 74%), s vysokým podílem NK buněk.</t>
  </si>
  <si>
    <t>Čechová</t>
  </si>
  <si>
    <t>2021_11_11</t>
  </si>
  <si>
    <t>S837, W0191, M2546</t>
  </si>
  <si>
    <t>Zánětlivý typ s převahou antigenně-specif. imunity (LYM 76%), s vysokým podílem NK buněk.</t>
  </si>
  <si>
    <t>Prozánětlivý typ s převahou vrozené imunity (MON-linie 73%).</t>
  </si>
  <si>
    <t>Zánětlivý typ s převahou antigenně-specif. imunity (LYM 81%).</t>
  </si>
  <si>
    <t>2021_11_16</t>
  </si>
  <si>
    <t>Prozánětlivý typ s převahou vrozené imunity (MON-linie 68%, NEU 9%).</t>
  </si>
  <si>
    <t>2021_11_18</t>
  </si>
  <si>
    <t>2+8+11</t>
  </si>
  <si>
    <t>Zánětlivý typ s převahou antigenně-specif. imunity (LYM 61%).</t>
  </si>
  <si>
    <t>2021_11_25</t>
  </si>
  <si>
    <t>M2322, M2351, Z479</t>
  </si>
  <si>
    <t>Zánětlivý typ s převahou antigenně-specif. imunity (LYM 92%), T-LYM převážně typu CD8.</t>
  </si>
  <si>
    <t>2021_11_29</t>
  </si>
  <si>
    <t>Krekaničová</t>
  </si>
  <si>
    <t>2021_12_01</t>
  </si>
  <si>
    <t>3x(73)</t>
  </si>
  <si>
    <t>TrkB/TrkC/HLA-DR/3/p75/TrkA/11b/64/25/45/15/4/14/8</t>
  </si>
  <si>
    <t>M171, M2322, M752</t>
  </si>
  <si>
    <t>Prozánětlivý typ se shodným podílem vrozené (MON-linie 43%, NEU 9%) a antigenně-specif. imunity (LYM 48%).</t>
  </si>
  <si>
    <t>2021_12_02</t>
  </si>
  <si>
    <t>Kyják</t>
  </si>
  <si>
    <t>M2323, M171, M2326</t>
  </si>
  <si>
    <t>Prozánětlivý typ s převahou vrozené imunity (MON-linie 54%, NEU 23%), T-LYM převážně typu CD4, vysoká buněčnost.</t>
  </si>
  <si>
    <t>2021_12_08</t>
  </si>
  <si>
    <t>Prozánětlivý typ s převahou vrozené imunity (MON-linie 56%, NEU 24%).</t>
  </si>
  <si>
    <t>Zánětlivý typ s převahou antigenně-specif. imunity (LYM 55%) a vysokým podílem MON-linie (40%), T-LYM převážně typu CD8.</t>
  </si>
  <si>
    <t xml:space="preserve">Hilšerová </t>
  </si>
  <si>
    <t>M7757, M171, M170</t>
  </si>
  <si>
    <t>Prozánětlivý typ s převahou vrozené imunity (MON-linie 51%, NEU 6%), s vysokým podílem LYM (42%, převážně typu CD8).</t>
  </si>
  <si>
    <t>2021_12_09</t>
  </si>
  <si>
    <t>M6586</t>
  </si>
  <si>
    <t>M171, M2326, M171</t>
  </si>
  <si>
    <t>Jareš</t>
  </si>
  <si>
    <t>M2326, M2410, M2356</t>
  </si>
  <si>
    <t>Zánětlivý typ s převahou antigenně-specif. imunity (LYM 66%), T-LYM převážně typu CD4, vysoká buněčnost.</t>
  </si>
  <si>
    <t>2021_12_15</t>
  </si>
  <si>
    <t>Zánětlivý typ s převahou antigenně-specif. imunity (LYM 56%) a vysokým podílem MON-linie (42%) a NK, T-LYM převážně typu CD4.</t>
  </si>
  <si>
    <t>Konvičková</t>
  </si>
  <si>
    <t>Prozánětlivý typ s převahou vrozené imunity (MON-linie 40%, NEU 32%).</t>
  </si>
  <si>
    <t>Prozánětlivý typ s převahou vrozené imunity (MON-linie 70%), vysoké zastoupení NK buněk.</t>
  </si>
  <si>
    <t>Hlobil</t>
  </si>
  <si>
    <t>Prozánětlivý typ s převahou vrozené imunity (MON-linie 64%), s vysokým podílem LYM (33%).</t>
  </si>
  <si>
    <t>Knapek</t>
  </si>
  <si>
    <t>M170, M138</t>
  </si>
  <si>
    <t>Prozánětlivý typ s převahou vrozené imunity (MON-linie 51%), s vysokým podílem LYM (41%) a NK buněk.</t>
  </si>
  <si>
    <t>Hrdina</t>
  </si>
  <si>
    <t>2021_12_17</t>
  </si>
  <si>
    <t>Prozánětlivý typ s převahou vrozené imunity (MON-linie 39%, NEU 24%), s vysokým podílem LYM (35%, převážně typu CD8).</t>
  </si>
  <si>
    <t>Prozánětlivý typ s převahou vrozené imunity (MON-linie 51%, NEU 30%), T-LYM převážně typu CD8.</t>
  </si>
  <si>
    <t xml:space="preserve">aerobní kultivace-Staphylococcus  capitis   po pomnožení
</t>
  </si>
  <si>
    <t>2021_12_21</t>
  </si>
  <si>
    <t>Prozánětlivý typ s převahou vrozené imunity (MON-linie 43%, NEU 25%), s vysokým podílem LYM (30%, převážně typu CD8).</t>
  </si>
  <si>
    <t>Albrecht</t>
  </si>
  <si>
    <t>2022_01_03</t>
  </si>
  <si>
    <t>Zánětlivý typ s převahou antigenně-specif. imunity (LYM 57%), T-LYM převážně typu CD8.</t>
  </si>
  <si>
    <t>2022_01_04</t>
  </si>
  <si>
    <t>Prozánětlivý typ s převahou vrozené imunity (MON-linie 69%), , T-LYM převážně typu CD8.</t>
  </si>
  <si>
    <t>2022_01_10</t>
  </si>
  <si>
    <t>Prozánětlivý typ s převahou vrozené imunity (MON-linie 54%, NEU 7%), s vysokým podílem LYM (38%).</t>
  </si>
  <si>
    <t>2022_01_12</t>
  </si>
  <si>
    <t>Prozánětlivý typ s převahou vrozené imunity (MON-linie 64%, NEU 15%).</t>
  </si>
  <si>
    <t>Zánětlivý typ s převahou antigenně-specif. imunity (LYM 58%) a vysokým podílem NK buněk.</t>
  </si>
  <si>
    <t>Prozánětlivý typ s převahou vrozené imunity (MON-linie 59%), s vysokým podílem LYM (38%) a NK buněk.</t>
  </si>
  <si>
    <t>Wernerová</t>
  </si>
  <si>
    <t>Zánětlivý typ s převahou antigenně-specif. imunity (LYM 72%), T-LYM převážně typu CD8, vysoký podíl NK buněk.</t>
  </si>
  <si>
    <t>Benešová</t>
  </si>
  <si>
    <t>2022_01_13</t>
  </si>
  <si>
    <t>Prozánětlivý typ s převahou vrozené imunity (NEU 63%, MON-linie 19%).</t>
  </si>
  <si>
    <t>Heger</t>
  </si>
  <si>
    <t>2022_01_20</t>
  </si>
  <si>
    <t>S832, W0191, M2546</t>
  </si>
  <si>
    <t>DR/CCR4/123/CXCR3/8/11b/CCR5/16/25/45/15/4/14/3</t>
  </si>
  <si>
    <t>Palík</t>
  </si>
  <si>
    <t>Zánětlivý typ se shodným podílem antigenně-specif. imunity (LYM 50%, převážně typu CD8) a vrozené imunity (MON-linie 48%).</t>
  </si>
  <si>
    <t>2022_01_24</t>
  </si>
  <si>
    <t>Chrzan</t>
  </si>
  <si>
    <t>2022_01_26</t>
  </si>
  <si>
    <t>M171, M6584</t>
  </si>
  <si>
    <t>Prozánětlivý typ s převahou vrozené imunity (MON-linie 64%, NEU 10%).</t>
  </si>
  <si>
    <t>Drímajová</t>
  </si>
  <si>
    <t>S832, W0100, M2660</t>
  </si>
  <si>
    <t>Prozánětlivý typ s převahou vrozené imunity (MON-linie 69%), T-LYM převážně typu CD8.</t>
  </si>
  <si>
    <t>M161, M171, M7712</t>
  </si>
  <si>
    <t>Prozánětlivý typ s převahou vrozené imunity (MON-linie 38%, NEU 23%), s vysokým podílem LYM (38%).</t>
  </si>
  <si>
    <t>2022_02_02</t>
  </si>
  <si>
    <t>Zánětlivý typ se shodným podílem antigenně-specif. imunity (LYM 52%, převážně typu CD8) a vrozené imunity (MON-linie 31%, NEU 17%), vysoký podíl NK.</t>
  </si>
  <si>
    <t>2022_02_03</t>
  </si>
  <si>
    <t>M2326, M2506</t>
  </si>
  <si>
    <t>Prozánětlivý typ se shodným podílem vrozené (MON-linie 48%) a antigenně-specif. imunity (LYM 48%, převážně typu CD4).</t>
  </si>
  <si>
    <t>2022_02_14</t>
  </si>
  <si>
    <t>3x(75)</t>
  </si>
  <si>
    <t>Zánětlivý typ se shodným podílem antigenně-specif. imunity (LYM 52%) a vrozené imunity (MON-linie 38%, NEU 8%).</t>
  </si>
  <si>
    <t>Lulek</t>
  </si>
  <si>
    <t>2022_02_15</t>
  </si>
  <si>
    <t>Prozánětlivý typ s převahou vrozené imunity (MON-linie 66%, NEU 9%), T-LYM převážně typu CD8.</t>
  </si>
  <si>
    <t>2022_02_16</t>
  </si>
  <si>
    <t>M2147, M161</t>
  </si>
  <si>
    <t>Zánětlivý typ se shodným podílem antigenně-specif. imunity (LYM 52%, převážně typu CD8) a vrozené imunity (MON-linie 33%, NEU 14%).</t>
  </si>
  <si>
    <t>Rašťák</t>
  </si>
  <si>
    <t>2022_02_23</t>
  </si>
  <si>
    <t>Prozánětlivý typ s převahou vrozené imunity (MON-linie 45%, NEU 9%), s vysokým podílem LYM (44%) a NK buněk.</t>
  </si>
  <si>
    <t>Šlézar</t>
  </si>
  <si>
    <t>Prozánětlivý typ s převahou vrozené imunity (NEU 55%, MON-linie 36%), T-LYM převážně typu CD8.</t>
  </si>
  <si>
    <t>CCR3/30/DR/CXCR3/CCR6/CCR5/56/3/161/CCR4/45/4/16/8</t>
  </si>
  <si>
    <t>11c/-/DR/11b/1c/FceRIa/56/206/64/45/16/-/14/3</t>
  </si>
  <si>
    <t>2022_02_25</t>
  </si>
  <si>
    <t>Planičková</t>
  </si>
  <si>
    <t>M171, M2322, M6543</t>
  </si>
  <si>
    <t>Prozánětlivý typ s převahou vrozené imunity (MON-linie 74%).</t>
  </si>
  <si>
    <t>Bibrle</t>
  </si>
  <si>
    <t>2022_02_28</t>
  </si>
  <si>
    <t>Zánětlivý typ s převahou antigenně-specif. imunity (LYM 65%), s vysokým podílem MON-linie (30%) a NK buněk.</t>
  </si>
  <si>
    <t>M171, M1917</t>
  </si>
  <si>
    <t>2+3+7</t>
  </si>
  <si>
    <t>Zánětlivý typ s převahou antigenně-specif. imunity (LYM 84%, převážně typu CD4), s vysokým podílem NK buněk.</t>
  </si>
  <si>
    <t>Klímová</t>
  </si>
  <si>
    <t>2022_03_02</t>
  </si>
  <si>
    <t>Zánětlivý typ s převahou antigenně-specif. imunity (LYM 56%), s vysokým podílem MON-linie (39%).</t>
  </si>
  <si>
    <t>2022_03_09</t>
  </si>
  <si>
    <t>Prozánětlivý typ s převahou vrozené imunity (MON-linie 59%, NEU 15%), T-LYM převážně typu CD8.</t>
  </si>
  <si>
    <t>2022_03_11</t>
  </si>
  <si>
    <t>Prozánětlivý typ s převahou vrozené imunity (MON-linie 87%).</t>
  </si>
  <si>
    <t>Karola</t>
  </si>
  <si>
    <t>2022_03_14</t>
  </si>
  <si>
    <t>Prozánětlivý typ s převahou vrozené imunity (MON-linie 53%, NEU 8%), s vysokým podílem LYM (38%) a NK buněk.</t>
  </si>
  <si>
    <t>Mikulášková</t>
  </si>
  <si>
    <t>2022_03_16</t>
  </si>
  <si>
    <t>Prozánětlivý typ s převahou vrozené imunity (MON-linie 45%, NEU 11%), s vysokým podílem LYM (43%, převážně typu CD8).</t>
  </si>
  <si>
    <t>M171, M6543, M171</t>
  </si>
  <si>
    <t>Prozánětlivý typ s převahou vrozené imunity (MON-linie 45%, NEU 19%), s vysokým podílem LYM (35%).</t>
  </si>
  <si>
    <t>Prozánětlivý typ s převahou vrozené imunity (MON-linie 45%, NEU 37%), T-LYM převážně typu CD8.</t>
  </si>
  <si>
    <t>Majíček</t>
  </si>
  <si>
    <t>2022_03_17</t>
  </si>
  <si>
    <t>M2322, S431</t>
  </si>
  <si>
    <t>Prozánětlivý typ s převahou vrozené imunity (MON-linie 64%), s vysokým podílem LYM (32%, převážně typu CD8).</t>
  </si>
  <si>
    <t>2022_03_22</t>
  </si>
  <si>
    <t>M161, M171, Z966</t>
  </si>
  <si>
    <t>3x(76)</t>
  </si>
  <si>
    <t>Zánětlivý typ s převahou antigenně-specif. imunity (LYM 63%).</t>
  </si>
  <si>
    <t>Prozánětlivý typ s převahou vrozené imunity (MON-linie 65%, NEU 7%).</t>
  </si>
  <si>
    <t>Štoplová</t>
  </si>
  <si>
    <t>M170, M7065, M170</t>
  </si>
  <si>
    <t>Prozánětlivý typ s převahou vrozené imunity (NEU 52%, MON-linie 23%).</t>
  </si>
  <si>
    <t>Obšilová</t>
  </si>
  <si>
    <t>2022_03_24</t>
  </si>
  <si>
    <t>Prozánětlivý typ s převahou vrozené imunity (NEU 45%, MON-linie 8%), s vysokým podílem LYM (45%) a vysokou buněčností.</t>
  </si>
  <si>
    <t>2022_03_29</t>
  </si>
  <si>
    <t>2+5+11</t>
  </si>
  <si>
    <t>3/16+56/CXCR4/127/CCR7/HLA-DR/11b/64/25/45/15/4/14/8</t>
  </si>
  <si>
    <t>2022_03_30</t>
  </si>
  <si>
    <t>Jelínková</t>
  </si>
  <si>
    <t>2022_03_31</t>
  </si>
  <si>
    <t>M171, W0199</t>
  </si>
  <si>
    <t>Milták</t>
  </si>
  <si>
    <r>
      <t xml:space="preserve">Antibiotika v době odběru </t>
    </r>
    <r>
      <rPr>
        <b/>
        <sz val="11"/>
        <color rgb="FFFF33CC"/>
        <rFont val="Calibri"/>
        <family val="2"/>
        <charset val="238"/>
      </rPr>
      <t>ano=1 / ne=0</t>
    </r>
  </si>
  <si>
    <t>2022_04_06</t>
  </si>
  <si>
    <t>M171, M7065, M2322</t>
  </si>
  <si>
    <t>M170, M160, M170</t>
  </si>
  <si>
    <t>2022_04_11</t>
  </si>
  <si>
    <t>nativka + 14col</t>
  </si>
  <si>
    <t>Švarcová</t>
  </si>
  <si>
    <t>Andelika</t>
  </si>
  <si>
    <t>Steigerová</t>
  </si>
  <si>
    <t>Magda</t>
  </si>
  <si>
    <t>3x(77)</t>
  </si>
  <si>
    <t>2022_04_14</t>
  </si>
  <si>
    <t>Grygarová</t>
  </si>
  <si>
    <t>Z479, M161</t>
  </si>
  <si>
    <t>Halmová</t>
  </si>
  <si>
    <t>Radvanský</t>
  </si>
  <si>
    <t>M171, M2548, M2322</t>
  </si>
  <si>
    <t>2022_04_19</t>
  </si>
  <si>
    <t>M171, E118</t>
  </si>
  <si>
    <t>2022_04_20</t>
  </si>
  <si>
    <t>M160</t>
  </si>
  <si>
    <t>Friedrichová</t>
  </si>
  <si>
    <t>M171, S800</t>
  </si>
  <si>
    <t>CCR2/CCR1/CXCR4/CXCR1/CXCR2/CCR5/11b/62L/45/CCR7/15/16/14/3</t>
  </si>
  <si>
    <t>2022_04_27</t>
  </si>
  <si>
    <t>Pejčičová</t>
  </si>
  <si>
    <t>Alice</t>
  </si>
  <si>
    <t>Sudický</t>
  </si>
  <si>
    <t>Ferdinand</t>
  </si>
  <si>
    <t>Dosoudil</t>
  </si>
  <si>
    <t>2022_04_28</t>
  </si>
  <si>
    <t>M1316, M2546</t>
  </si>
  <si>
    <t>?0</t>
  </si>
  <si>
    <t>&lt;2,7</t>
  </si>
  <si>
    <t>2022_04_29</t>
  </si>
  <si>
    <t>viskozní nelze vyšetřit</t>
  </si>
  <si>
    <t>Papicová</t>
  </si>
  <si>
    <t>Svatava</t>
  </si>
  <si>
    <t>2022_05_02</t>
  </si>
  <si>
    <t>2022_05_04</t>
  </si>
  <si>
    <t>5+8</t>
  </si>
  <si>
    <t>Kočtářová</t>
  </si>
  <si>
    <t>M171, M7156</t>
  </si>
  <si>
    <t>Povýšil</t>
  </si>
  <si>
    <t>M171, M751</t>
  </si>
  <si>
    <t>Jeřábek</t>
  </si>
  <si>
    <t>2022_05_05</t>
  </si>
  <si>
    <t>M2546, M171, M7214</t>
  </si>
  <si>
    <t>Strupek</t>
  </si>
  <si>
    <t>5+8+10</t>
  </si>
  <si>
    <t>Ježková</t>
  </si>
  <si>
    <t>2022_05_12</t>
  </si>
  <si>
    <t>M175</t>
  </si>
  <si>
    <t>3x(78)</t>
  </si>
  <si>
    <t>Brauner</t>
  </si>
  <si>
    <t>2022_05_25</t>
  </si>
  <si>
    <t>S832, W0100, M750</t>
  </si>
  <si>
    <t>11c/-/HLA-DR/11b/1c/FcERIa/56/206/64/45/-/16/14/3</t>
  </si>
  <si>
    <t>11c/86/123/303/1c/141/11b/33/TLR1/HLA-DR/TREM1/16/14/45</t>
  </si>
  <si>
    <t>Danielová</t>
  </si>
  <si>
    <t>M170, M2321</t>
  </si>
  <si>
    <t>Štaffa</t>
  </si>
  <si>
    <t>2022_05_30</t>
  </si>
  <si>
    <t>ZM+OJ</t>
  </si>
  <si>
    <t>Duong</t>
  </si>
  <si>
    <t>Thi Hai Yen</t>
  </si>
  <si>
    <t>2022_06_01</t>
  </si>
  <si>
    <t>Kovaříková</t>
  </si>
  <si>
    <t>S7200, W0191, M171</t>
  </si>
  <si>
    <t>Ocelková</t>
  </si>
  <si>
    <t>Bílek</t>
  </si>
  <si>
    <t>Bedřich</t>
  </si>
  <si>
    <t>2022_06_02</t>
  </si>
  <si>
    <t>M171, M2321</t>
  </si>
  <si>
    <t>2022_06_03</t>
  </si>
  <si>
    <t>Majerová</t>
  </si>
  <si>
    <t>M2320, M2351</t>
  </si>
  <si>
    <t>2022_06_06</t>
  </si>
  <si>
    <t>Maria</t>
  </si>
  <si>
    <t>S834, W0100</t>
  </si>
  <si>
    <t>M171, M2351, M2322</t>
  </si>
  <si>
    <t>Doležalová</t>
  </si>
  <si>
    <t>2022_06_08</t>
  </si>
  <si>
    <t>Jarolímová</t>
  </si>
  <si>
    <t>dlohodobě bolesti</t>
  </si>
  <si>
    <t>za rok RTG</t>
  </si>
  <si>
    <t>za rok RTG, indikace k TEP</t>
  </si>
  <si>
    <t>M7126, M6534</t>
  </si>
  <si>
    <t xml:space="preserve">Pachnerová </t>
  </si>
  <si>
    <t>2022_06_09</t>
  </si>
  <si>
    <t>2022_06_14</t>
  </si>
  <si>
    <t>Andrýsek</t>
  </si>
  <si>
    <t>Lumír</t>
  </si>
  <si>
    <t>2022_06_15</t>
  </si>
  <si>
    <t>M2351, S800</t>
  </si>
  <si>
    <t>M2320, M171, M170</t>
  </si>
  <si>
    <t>Hybenová</t>
  </si>
  <si>
    <t>2022_06_16</t>
  </si>
  <si>
    <t>M2321, M2546, M7702</t>
  </si>
  <si>
    <t>Legner</t>
  </si>
  <si>
    <t>3x(79)</t>
  </si>
  <si>
    <t>11c/86/123/80/1c/141/11b/33/TLR1/HLA-DR/TREM1/16/14/45</t>
  </si>
  <si>
    <t>Bérešová</t>
  </si>
  <si>
    <t>2022_06_22</t>
  </si>
  <si>
    <t>Papoušková</t>
  </si>
  <si>
    <t>M171, M7737, M202</t>
  </si>
  <si>
    <t>Plašil</t>
  </si>
  <si>
    <t>2022_06_23</t>
  </si>
  <si>
    <t>S832, W0192, W0191</t>
  </si>
  <si>
    <t>2022_06_24</t>
  </si>
  <si>
    <t>aerobní kultivace - Streptococcus  oralis   po pomnožení</t>
  </si>
  <si>
    <t>Kovařík</t>
  </si>
  <si>
    <t>2022_06_28</t>
  </si>
  <si>
    <t>Lebiš</t>
  </si>
  <si>
    <t>2022_07_07</t>
  </si>
  <si>
    <t>M2324</t>
  </si>
  <si>
    <t>M2556, M171, M0006</t>
  </si>
  <si>
    <t>Šperlich</t>
  </si>
  <si>
    <t>2022_07_11</t>
  </si>
  <si>
    <t>Filip</t>
  </si>
  <si>
    <t>2022_07_18</t>
  </si>
  <si>
    <t>M2320, S832</t>
  </si>
  <si>
    <t>Freiová</t>
  </si>
  <si>
    <t>Irma</t>
  </si>
  <si>
    <t>2022_07_19</t>
  </si>
  <si>
    <t>Babor</t>
  </si>
  <si>
    <t>Patrik</t>
  </si>
  <si>
    <t>2022_07_20</t>
  </si>
  <si>
    <t>Blažková</t>
  </si>
  <si>
    <t>M2320, M171</t>
  </si>
  <si>
    <t>Dostalík</t>
  </si>
  <si>
    <t>M2322, M170, S832</t>
  </si>
  <si>
    <t>M181, W0100, S832</t>
  </si>
  <si>
    <t>Fülepová</t>
  </si>
  <si>
    <t>2022_07_22</t>
  </si>
  <si>
    <t>M171, M7703, M2320</t>
  </si>
  <si>
    <t>Číhalová</t>
  </si>
  <si>
    <t>2022_07_26</t>
  </si>
  <si>
    <t>M2321, M2322</t>
  </si>
  <si>
    <t>3x(80)</t>
  </si>
  <si>
    <t xml:space="preserve">Dvořák </t>
  </si>
  <si>
    <t>M2556, M161</t>
  </si>
  <si>
    <t>Přikryl</t>
  </si>
  <si>
    <t>2022_07_28</t>
  </si>
  <si>
    <t>M171, M2546, M2426</t>
  </si>
  <si>
    <t>Zlámal</t>
  </si>
  <si>
    <t>M170, S930</t>
  </si>
  <si>
    <t>Ohlídal</t>
  </si>
  <si>
    <t>2022_07_29</t>
  </si>
  <si>
    <t>Svrchokrylová</t>
  </si>
  <si>
    <t>2022_08_15</t>
  </si>
  <si>
    <t>M170, M674</t>
  </si>
  <si>
    <t>1x Lipidy</t>
  </si>
  <si>
    <t>Chudáček</t>
  </si>
  <si>
    <t>2022_08_23</t>
  </si>
  <si>
    <t>M7969</t>
  </si>
  <si>
    <t>2022_08_24</t>
  </si>
  <si>
    <t>Veselá</t>
  </si>
  <si>
    <t>8+5+6</t>
  </si>
  <si>
    <t>Chernenko</t>
  </si>
  <si>
    <t>Valentyna</t>
  </si>
  <si>
    <t>2022_08_29</t>
  </si>
  <si>
    <t>Heinz</t>
  </si>
  <si>
    <t>2022_08_30</t>
  </si>
  <si>
    <t>M171, M2380</t>
  </si>
  <si>
    <t>M1096</t>
  </si>
  <si>
    <t>2022_08_31</t>
  </si>
  <si>
    <t>2+3+5</t>
  </si>
  <si>
    <t>Valentová</t>
  </si>
  <si>
    <t>8+3+5</t>
  </si>
  <si>
    <t>S832, W1002, S834</t>
  </si>
  <si>
    <t>Hrubá</t>
  </si>
  <si>
    <t>Klára</t>
  </si>
  <si>
    <t>2022_09_05</t>
  </si>
  <si>
    <t>Horáčková</t>
  </si>
  <si>
    <t>Miluše</t>
  </si>
  <si>
    <t>2022_09_07</t>
  </si>
  <si>
    <t>3x(81)</t>
  </si>
  <si>
    <t>Hándlová</t>
  </si>
  <si>
    <t>2022_09_09</t>
  </si>
  <si>
    <t>M174, M0096</t>
  </si>
  <si>
    <t>2022_09_13</t>
  </si>
  <si>
    <t>Beníček</t>
  </si>
  <si>
    <t>2022_09_15</t>
  </si>
  <si>
    <t>Flašarová</t>
  </si>
  <si>
    <t>Lucie</t>
  </si>
  <si>
    <t>Vánská</t>
  </si>
  <si>
    <t>Přichystal</t>
  </si>
  <si>
    <t>2022_09_16</t>
  </si>
  <si>
    <t>M171, L031</t>
  </si>
  <si>
    <t>2022_09_26</t>
  </si>
  <si>
    <t>Pavlas</t>
  </si>
  <si>
    <t>Kaláb</t>
  </si>
  <si>
    <t>Aleš</t>
  </si>
  <si>
    <t>2022_09_30</t>
  </si>
  <si>
    <t>M2556, W0191</t>
  </si>
  <si>
    <t>Šamalík</t>
  </si>
  <si>
    <t>Vítezslav</t>
  </si>
  <si>
    <t>Makrofágy abs.p./ul</t>
  </si>
  <si>
    <t>Monocyty abs.p./ul</t>
  </si>
  <si>
    <t>mDC abs.p./ul</t>
  </si>
  <si>
    <t>Dlouhodobá ortopedická léčba před odběrem SF</t>
  </si>
  <si>
    <t>F105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</si>
  <si>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</si>
  <si>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</si>
  <si>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</si>
  <si>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</si>
  <si>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</si>
  <si>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</si>
  <si>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</si>
  <si>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</si>
  <si>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</si>
  <si>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</si>
  <si>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</si>
  <si>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</si>
  <si>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</si>
  <si>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</si>
  <si>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</si>
  <si>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</si>
  <si>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</si>
  <si>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</si>
  <si>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</si>
  <si>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</si>
  <si>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</si>
  <si>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</si>
  <si>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</si>
  <si>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</si>
  <si>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</si>
  <si>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F200</t>
  </si>
  <si>
    <t>F201</t>
  </si>
  <si>
    <t>F202</t>
  </si>
  <si>
    <t>F203</t>
  </si>
  <si>
    <t>F204</t>
  </si>
  <si>
    <t>F205</t>
  </si>
  <si>
    <t>F206</t>
  </si>
  <si>
    <t>F207</t>
  </si>
  <si>
    <t>F208</t>
  </si>
  <si>
    <t>F209</t>
  </si>
  <si>
    <t>F210</t>
  </si>
  <si>
    <t>F211</t>
  </si>
  <si>
    <t>F212</t>
  </si>
  <si>
    <t>F213</t>
  </si>
  <si>
    <t>F214</t>
  </si>
  <si>
    <t>F215</t>
  </si>
  <si>
    <t>F216</t>
  </si>
  <si>
    <t>F217</t>
  </si>
  <si>
    <t>F218</t>
  </si>
  <si>
    <t>F219</t>
  </si>
  <si>
    <t>F220</t>
  </si>
  <si>
    <t>F221</t>
  </si>
  <si>
    <t>F222</t>
  </si>
  <si>
    <t>F223</t>
  </si>
  <si>
    <t>F224</t>
  </si>
  <si>
    <t>F225</t>
  </si>
  <si>
    <t>F226</t>
  </si>
  <si>
    <t>F227</t>
  </si>
  <si>
    <t>F228</t>
  </si>
  <si>
    <t>F229</t>
  </si>
  <si>
    <t>F230</t>
  </si>
  <si>
    <t>F231</t>
  </si>
  <si>
    <t>F232</t>
  </si>
  <si>
    <t>F233</t>
  </si>
  <si>
    <t>F234</t>
  </si>
  <si>
    <t>F235</t>
  </si>
  <si>
    <t>F236</t>
  </si>
  <si>
    <t>F237</t>
  </si>
  <si>
    <t>F238</t>
  </si>
  <si>
    <t>F239</t>
  </si>
  <si>
    <t>F240</t>
  </si>
  <si>
    <t>F241</t>
  </si>
  <si>
    <t>F242</t>
  </si>
  <si>
    <t>F243</t>
  </si>
  <si>
    <t>F244</t>
  </si>
  <si>
    <t>F245</t>
  </si>
  <si>
    <t>F246</t>
  </si>
  <si>
    <t>F247</t>
  </si>
  <si>
    <t>F248</t>
  </si>
  <si>
    <t>F249</t>
  </si>
  <si>
    <t>F250</t>
  </si>
  <si>
    <t>F251</t>
  </si>
  <si>
    <t>F252</t>
  </si>
  <si>
    <t>F253</t>
  </si>
  <si>
    <t>F254</t>
  </si>
  <si>
    <t>F255</t>
  </si>
  <si>
    <t>F256</t>
  </si>
  <si>
    <t>F257</t>
  </si>
  <si>
    <t>F258</t>
  </si>
  <si>
    <t>F259</t>
  </si>
  <si>
    <t>F260</t>
  </si>
  <si>
    <t>F261</t>
  </si>
  <si>
    <t>F262</t>
  </si>
  <si>
    <t>F263</t>
  </si>
  <si>
    <t>F264</t>
  </si>
  <si>
    <t>F265</t>
  </si>
  <si>
    <t>F266</t>
  </si>
  <si>
    <t>F267</t>
  </si>
  <si>
    <t>F268</t>
  </si>
  <si>
    <t>F269</t>
  </si>
  <si>
    <t>F270</t>
  </si>
  <si>
    <t>F271</t>
  </si>
  <si>
    <t>F272</t>
  </si>
  <si>
    <t>F273</t>
  </si>
  <si>
    <t>F274</t>
  </si>
  <si>
    <t>F275</t>
  </si>
  <si>
    <t>F276</t>
  </si>
  <si>
    <t>F277</t>
  </si>
  <si>
    <t>F278</t>
  </si>
  <si>
    <t>F279</t>
  </si>
  <si>
    <t>F280</t>
  </si>
  <si>
    <t>F281</t>
  </si>
  <si>
    <t>F282</t>
  </si>
  <si>
    <t>F283</t>
  </si>
  <si>
    <t>F284</t>
  </si>
  <si>
    <t>F285</t>
  </si>
  <si>
    <t>F286</t>
  </si>
  <si>
    <t>F287</t>
  </si>
  <si>
    <t>F288</t>
  </si>
  <si>
    <t>F289</t>
  </si>
  <si>
    <t>F290</t>
  </si>
  <si>
    <t>F291</t>
  </si>
  <si>
    <t>F292</t>
  </si>
  <si>
    <t>F293</t>
  </si>
  <si>
    <t>F294</t>
  </si>
  <si>
    <t>F295</t>
  </si>
  <si>
    <t>F296</t>
  </si>
  <si>
    <t>F297</t>
  </si>
  <si>
    <t>F298</t>
  </si>
  <si>
    <t>F299</t>
  </si>
  <si>
    <t>F300</t>
  </si>
  <si>
    <t>F301</t>
  </si>
  <si>
    <t>F302</t>
  </si>
  <si>
    <t>F304</t>
  </si>
  <si>
    <t>F305</t>
  </si>
  <si>
    <t>F306</t>
  </si>
  <si>
    <t>Punktované koleno</t>
  </si>
  <si>
    <r>
      <t xml:space="preserve">Počet bb v SSC/CD45+ gate </t>
    </r>
    <r>
      <rPr>
        <b/>
        <sz val="11"/>
        <color rgb="FFFF0000"/>
        <rFont val="Calibri"/>
        <family val="2"/>
        <charset val="238"/>
      </rPr>
      <t>po filtr.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na 1 ul</t>
    </r>
  </si>
  <si>
    <r>
      <t>Celková buněčnost v tis.</t>
    </r>
    <r>
      <rPr>
        <b/>
        <sz val="11"/>
        <color rgb="FFFF0000"/>
        <rFont val="Calibri"/>
        <family val="2"/>
        <charset val="238"/>
      </rPr>
      <t xml:space="preserve"> po filtr.</t>
    </r>
    <r>
      <rPr>
        <b/>
        <sz val="11"/>
        <color rgb="FF000000"/>
        <rFont val="Calibri"/>
        <family val="2"/>
        <charset val="238"/>
      </rPr>
      <t xml:space="preserve"> / </t>
    </r>
    <r>
      <rPr>
        <b/>
        <sz val="11"/>
        <color rgb="FF7030A0"/>
        <rFont val="Calibri"/>
        <family val="2"/>
        <charset val="238"/>
      </rPr>
      <t>Nativní buň. Celková v tis.</t>
    </r>
  </si>
  <si>
    <t>Intraartikulární intervence v době punkce</t>
  </si>
  <si>
    <t>Šrom</t>
  </si>
  <si>
    <t>2018_01_04</t>
  </si>
  <si>
    <t>Vítek</t>
  </si>
  <si>
    <t>2018_01_25</t>
  </si>
  <si>
    <t>Krampol</t>
  </si>
  <si>
    <t>2018_02_07</t>
  </si>
  <si>
    <t>Kašpárek</t>
  </si>
  <si>
    <t>2018_03_07</t>
  </si>
  <si>
    <t>Studená</t>
  </si>
  <si>
    <t>2018_03_28</t>
  </si>
  <si>
    <t>Skopalová</t>
  </si>
  <si>
    <t>Adéla</t>
  </si>
  <si>
    <t>2018_04_04</t>
  </si>
  <si>
    <t>Husák</t>
  </si>
  <si>
    <t>Palinek</t>
  </si>
  <si>
    <t>2018_04_17</t>
  </si>
  <si>
    <t>Konečný</t>
  </si>
  <si>
    <t>Svatopluk</t>
  </si>
  <si>
    <t>2018_04_18</t>
  </si>
  <si>
    <t>Pařízek</t>
  </si>
  <si>
    <t>2018_05_10</t>
  </si>
  <si>
    <t>Švehlová</t>
  </si>
  <si>
    <t>Květoslava</t>
  </si>
  <si>
    <t>2018_05_22</t>
  </si>
  <si>
    <t>Krčmář</t>
  </si>
  <si>
    <t>2018_06_04</t>
  </si>
  <si>
    <t>Lant</t>
  </si>
  <si>
    <t>2018_06_08</t>
  </si>
  <si>
    <t>Poláš</t>
  </si>
  <si>
    <t>Štěpán</t>
  </si>
  <si>
    <t>Mareš</t>
  </si>
  <si>
    <t>2018_06_13</t>
  </si>
  <si>
    <t>Tomková</t>
  </si>
  <si>
    <t>2018_06_20</t>
  </si>
  <si>
    <t>Smékal</t>
  </si>
  <si>
    <t>2018_06_21</t>
  </si>
  <si>
    <t>Gajda</t>
  </si>
  <si>
    <t>2018_06_22</t>
  </si>
  <si>
    <t>Polášek</t>
  </si>
  <si>
    <t>Šteffek</t>
  </si>
  <si>
    <t>2018_07_23</t>
  </si>
  <si>
    <t>Sekaninová</t>
  </si>
  <si>
    <t>2018_08_07</t>
  </si>
  <si>
    <t>Obhlídal</t>
  </si>
  <si>
    <t>2018_08_21</t>
  </si>
  <si>
    <t>Hlaváček</t>
  </si>
  <si>
    <t>2018_08_22</t>
  </si>
  <si>
    <t>Vydra</t>
  </si>
  <si>
    <t>2018_08_31</t>
  </si>
  <si>
    <t>Dydowicz</t>
  </si>
  <si>
    <t>2018_09_06</t>
  </si>
  <si>
    <t>Opravil</t>
  </si>
  <si>
    <t>Macek</t>
  </si>
  <si>
    <t>2018_09_13</t>
  </si>
  <si>
    <t>2018_09_19</t>
  </si>
  <si>
    <t>Vodička</t>
  </si>
  <si>
    <t>2018_09_20</t>
  </si>
  <si>
    <t>2018_10_03</t>
  </si>
  <si>
    <t>Veber</t>
  </si>
  <si>
    <t>2018_10_04</t>
  </si>
  <si>
    <t>2018_10_11</t>
  </si>
  <si>
    <t>Tomečková</t>
  </si>
  <si>
    <t>Leona</t>
  </si>
  <si>
    <t>2018_10_24</t>
  </si>
  <si>
    <t>Lehký</t>
  </si>
  <si>
    <t>Ivo</t>
  </si>
  <si>
    <t>2018_10_25</t>
  </si>
  <si>
    <t>Navrátilová</t>
  </si>
  <si>
    <t>2018_11_15</t>
  </si>
  <si>
    <t>2018_11_29</t>
  </si>
  <si>
    <t>2018_12_05</t>
  </si>
  <si>
    <t>Válek</t>
  </si>
  <si>
    <t>2018_12_07</t>
  </si>
  <si>
    <t>Svoboda</t>
  </si>
  <si>
    <t>Dulava</t>
  </si>
  <si>
    <t>2018_12_20</t>
  </si>
  <si>
    <t>Jílek</t>
  </si>
  <si>
    <t>2018_12_21</t>
  </si>
  <si>
    <t>Spilková</t>
  </si>
  <si>
    <t>Pavlína</t>
  </si>
  <si>
    <t>2019_01_09</t>
  </si>
  <si>
    <t>2019_01_25</t>
  </si>
  <si>
    <t>Hejč</t>
  </si>
  <si>
    <t>Bohuslav</t>
  </si>
  <si>
    <t>2019_02_04</t>
  </si>
  <si>
    <t>Šindler</t>
  </si>
  <si>
    <t>Salač</t>
  </si>
  <si>
    <t>Vítězslav</t>
  </si>
  <si>
    <t>2019_02_06</t>
  </si>
  <si>
    <t>Novotný</t>
  </si>
  <si>
    <t>2019_02_18</t>
  </si>
  <si>
    <t>Valchář</t>
  </si>
  <si>
    <t>Vít</t>
  </si>
  <si>
    <t>2019_02_25</t>
  </si>
  <si>
    <t>Radim</t>
  </si>
  <si>
    <t>2019_02_26</t>
  </si>
  <si>
    <t>Lastovka</t>
  </si>
  <si>
    <t>2019_02_27</t>
  </si>
  <si>
    <t>Dohnal</t>
  </si>
  <si>
    <t>2019_03_05</t>
  </si>
  <si>
    <t>Ječný</t>
  </si>
  <si>
    <t>2019_03_08</t>
  </si>
  <si>
    <t>Bernátová</t>
  </si>
  <si>
    <t>2019_03_13</t>
  </si>
  <si>
    <t>Jaroměřský</t>
  </si>
  <si>
    <t>2019_03_19</t>
  </si>
  <si>
    <t>2019_03_26</t>
  </si>
  <si>
    <t>Kroček</t>
  </si>
  <si>
    <t>Vratislav</t>
  </si>
  <si>
    <t>2019_04_01</t>
  </si>
  <si>
    <t>Šoustal</t>
  </si>
  <si>
    <t>2019_04_05</t>
  </si>
  <si>
    <t>Přivrel</t>
  </si>
  <si>
    <t>2019_04_24</t>
  </si>
  <si>
    <t>Zábranský</t>
  </si>
  <si>
    <t>Lukáš</t>
  </si>
  <si>
    <t>2019_05_06</t>
  </si>
  <si>
    <t>Klec</t>
  </si>
  <si>
    <t>Tadeáš</t>
  </si>
  <si>
    <t>2019_05_10</t>
  </si>
  <si>
    <t>Lesáková</t>
  </si>
  <si>
    <t>2019_05_17</t>
  </si>
  <si>
    <t>Večeř</t>
  </si>
  <si>
    <t>2019_05_23</t>
  </si>
  <si>
    <t>2019_05_31</t>
  </si>
  <si>
    <t>Cahlíková</t>
  </si>
  <si>
    <t>2019_06_07</t>
  </si>
  <si>
    <t>Kubalíková</t>
  </si>
  <si>
    <t>2019_06_11</t>
  </si>
  <si>
    <t>Skřebská</t>
  </si>
  <si>
    <t>2019_07_03</t>
  </si>
  <si>
    <t>Skopal</t>
  </si>
  <si>
    <t>2019_07_04</t>
  </si>
  <si>
    <t>Švejdík</t>
  </si>
  <si>
    <t>2019_07_16</t>
  </si>
  <si>
    <t>Obšelová</t>
  </si>
  <si>
    <t>Tereza</t>
  </si>
  <si>
    <t>Klemš</t>
  </si>
  <si>
    <t>Potůček</t>
  </si>
  <si>
    <t>Václavek</t>
  </si>
  <si>
    <t>Köhlerová</t>
  </si>
  <si>
    <t>Rézner</t>
  </si>
  <si>
    <t>Döme</t>
  </si>
  <si>
    <t>Steiger</t>
  </si>
  <si>
    <t>Jursa</t>
  </si>
  <si>
    <t>Dobeš</t>
  </si>
  <si>
    <t>Hambálek</t>
  </si>
  <si>
    <t>Vranová</t>
  </si>
  <si>
    <t>Veronika</t>
  </si>
  <si>
    <t>Procházka</t>
  </si>
  <si>
    <t>Dominik</t>
  </si>
  <si>
    <t>Říhová</t>
  </si>
  <si>
    <t>Kalvoda</t>
  </si>
  <si>
    <t>Kopeček</t>
  </si>
  <si>
    <t>Krejčí</t>
  </si>
  <si>
    <t>Fiala</t>
  </si>
  <si>
    <t>Coufal</t>
  </si>
  <si>
    <t>Kucin</t>
  </si>
  <si>
    <t>Baláž</t>
  </si>
  <si>
    <t>Vránová</t>
  </si>
  <si>
    <t>Jaromíra</t>
  </si>
  <si>
    <t>Ovesný</t>
  </si>
  <si>
    <t>Pizúrová</t>
  </si>
  <si>
    <t>Henzlová</t>
  </si>
  <si>
    <t>Sabina</t>
  </si>
  <si>
    <t>Štefek</t>
  </si>
  <si>
    <t>Binderová</t>
  </si>
  <si>
    <t>Hildebrandová</t>
  </si>
  <si>
    <t>Račuch</t>
  </si>
  <si>
    <t>Vincent</t>
  </si>
  <si>
    <t>Kriegová</t>
  </si>
  <si>
    <t>685612xxxx</t>
  </si>
  <si>
    <t>Tomek</t>
  </si>
  <si>
    <t>Cvejn</t>
  </si>
  <si>
    <t>Slezák</t>
  </si>
  <si>
    <t>Štibora</t>
  </si>
  <si>
    <t>Staňková</t>
  </si>
  <si>
    <t>Kluková</t>
  </si>
  <si>
    <t>Aneta</t>
  </si>
  <si>
    <t>Drožnikov</t>
  </si>
  <si>
    <t>Jelenová</t>
  </si>
  <si>
    <t>Radana</t>
  </si>
  <si>
    <t>Cileček</t>
  </si>
  <si>
    <t>2019_09_09</t>
  </si>
  <si>
    <t>2019_10_30</t>
  </si>
  <si>
    <t>2019_11_12</t>
  </si>
  <si>
    <t>2020_02_21</t>
  </si>
  <si>
    <t>2020_05_12</t>
  </si>
  <si>
    <t>2020_06_11</t>
  </si>
  <si>
    <t>2020_10_12</t>
  </si>
  <si>
    <t>2021_01_25</t>
  </si>
  <si>
    <t>2021_04_06</t>
  </si>
  <si>
    <t>2021_06_15</t>
  </si>
  <si>
    <t>2022_01_06</t>
  </si>
  <si>
    <r>
      <rPr>
        <b/>
        <u/>
        <sz val="11"/>
        <color rgb="FF000000"/>
        <rFont val="Calibri"/>
        <family val="2"/>
        <charset val="238"/>
      </rPr>
      <t>CELKOVÝ</t>
    </r>
    <r>
      <rPr>
        <b/>
        <sz val="11"/>
        <color rgb="FF000000"/>
        <rFont val="Calibri"/>
        <family val="2"/>
        <charset val="238"/>
      </rPr>
      <t xml:space="preserve"> objem odebraného výpotku [ml]</t>
    </r>
  </si>
  <si>
    <t>Opakovaný odběr výpotku</t>
  </si>
  <si>
    <r>
      <t xml:space="preserve">Pain level </t>
    </r>
    <r>
      <rPr>
        <b/>
        <sz val="11"/>
        <color rgb="FFFF0000"/>
        <rFont val="Calibri"/>
        <family val="2"/>
        <charset val="238"/>
      </rPr>
      <t>0-3</t>
    </r>
  </si>
  <si>
    <t>Otok kloubu</t>
  </si>
  <si>
    <t>Výška [cm]</t>
  </si>
  <si>
    <t>Váha [kg]</t>
  </si>
  <si>
    <t>Historie operací na koleně</t>
  </si>
  <si>
    <t>LÉČBA DŮVODU NÁVŠTĚVY</t>
  </si>
  <si>
    <r>
      <t xml:space="preserve">Bolest kloubu stupnice VAS </t>
    </r>
    <r>
      <rPr>
        <b/>
        <sz val="11"/>
        <color rgb="FFFF00FF"/>
        <rFont val="Calibri"/>
        <family val="2"/>
        <charset val="238"/>
      </rPr>
      <t>0-10</t>
    </r>
  </si>
  <si>
    <r>
      <rPr>
        <b/>
        <sz val="11"/>
        <color rgb="FFFF00FF"/>
        <rFont val="Calibri"/>
        <family val="2"/>
        <charset val="238"/>
      </rPr>
      <t>Kdy byla Dg OA u</t>
    </r>
    <r>
      <rPr>
        <b/>
        <sz val="11"/>
        <rFont val="Calibri"/>
        <family val="2"/>
        <charset val="238"/>
      </rPr>
      <t xml:space="preserve"> </t>
    </r>
    <r>
      <rPr>
        <b/>
        <sz val="11"/>
        <color rgb="FFFF00FF"/>
        <rFont val="Calibri"/>
        <family val="2"/>
        <charset val="238"/>
      </rPr>
      <t>pravého kolena</t>
    </r>
    <r>
      <rPr>
        <b/>
        <sz val="11"/>
        <rFont val="Calibri"/>
        <family val="2"/>
        <charset val="238"/>
      </rPr>
      <t xml:space="preserve"> (MM/RRRR)</t>
    </r>
  </si>
  <si>
    <t>Kdy byla Dg OA u levého kolena (MM/RRRR)</t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</si>
  <si>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akutní potíže s </t>
    </r>
    <r>
      <rPr>
        <b/>
        <sz val="11"/>
        <color rgb="FFFF00FF"/>
        <rFont val="Calibri"/>
        <family val="2"/>
        <charset val="238"/>
      </rPr>
      <t>pravým kolenem</t>
    </r>
  </si>
  <si>
    <r>
      <rPr>
        <b/>
        <sz val="11"/>
        <color rgb="FFFF00FF"/>
        <rFont val="Calibri"/>
        <family val="2"/>
        <charset val="238"/>
      </rPr>
      <t>Jak dlouho</t>
    </r>
    <r>
      <rPr>
        <b/>
        <sz val="11"/>
        <rFont val="Calibri"/>
        <family val="2"/>
        <charset val="238"/>
      </rPr>
      <t xml:space="preserve"> udává akutní potíže s </t>
    </r>
    <r>
      <rPr>
        <b/>
        <sz val="11"/>
        <color rgb="FFFF00FF"/>
        <rFont val="Calibri"/>
        <family val="2"/>
        <charset val="238"/>
      </rPr>
      <t>levým kolenem</t>
    </r>
  </si>
  <si>
    <t>Datumy artroskopií a dalších operací</t>
  </si>
  <si>
    <t>Výsledek artroskopie, jiných operací kolena</t>
  </si>
  <si>
    <t>Typ ATB léčby od-do (před/po odběru)</t>
  </si>
  <si>
    <r>
      <t xml:space="preserve">Léčba během 1 měsíce před punkcí </t>
    </r>
    <r>
      <rPr>
        <b/>
        <sz val="11"/>
        <color rgb="FF7030A0"/>
        <rFont val="Calibri"/>
        <family val="2"/>
        <charset val="238"/>
      </rPr>
      <t>od-do</t>
    </r>
  </si>
  <si>
    <t>Typ léčby během 1 měsíce před punkcí                                               (datum punkce - sloupec "H")</t>
  </si>
  <si>
    <t>Léčba po punkci od-do</t>
  </si>
  <si>
    <r>
      <t xml:space="preserve">Bolest kloubu stupnice VAS </t>
    </r>
    <r>
      <rPr>
        <b/>
        <sz val="11"/>
        <color rgb="FFFF00FF"/>
        <rFont val="Calibri"/>
        <family val="2"/>
        <charset val="238"/>
      </rPr>
      <t>0-10 při následující kontrole</t>
    </r>
  </si>
  <si>
    <t>Poslední kontrola</t>
  </si>
  <si>
    <t>Stav při poslední kontrole</t>
  </si>
  <si>
    <t>klinika při poslední kontrole</t>
  </si>
  <si>
    <t>Name</t>
  </si>
  <si>
    <t>Kdy byly opakované výpotky</t>
  </si>
  <si>
    <t>Datum následující kontroly (od datumu punkce-sloupec H)</t>
  </si>
  <si>
    <t>Stav kolena na následující kontrole (ve srovnání s odběrem-sloupec 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</si>
</sst>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;@"/>
    <numFmt numFmtId="165" formatCode="0.0"/>
    <numFmt numFmtId="166" formatCode="[$-F800]dddd\,\ mmmm\ dd\,\ yyyy"/>
  </numFmts>
  <fonts count="59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1"/>
      <color rgb="FF7030A0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theme="0" tint="-0.249977111117893"/>
      <name val="Calibri"/>
      <family val="2"/>
      <charset val="238"/>
    </font>
    <font>
      <b/>
      <sz val="11"/>
      <color theme="4" tint="-0.249977111117893"/>
      <name val="Calibri"/>
      <family val="2"/>
      <charset val="238"/>
    </font>
    <font>
      <b/>
      <sz val="11"/>
      <color rgb="FF00B050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rgb="FF000000"/>
      <name val="Calibri"/>
      <family val="2"/>
      <charset val="1"/>
    </font>
    <font>
      <sz val="10"/>
      <name val="Arial"/>
      <family val="2"/>
      <charset val="238"/>
    </font>
    <font>
      <b/>
      <sz val="11"/>
      <color theme="1" tint="0.499984740745262"/>
      <name val="Calibri"/>
      <family val="2"/>
      <charset val="238"/>
    </font>
    <font>
      <sz val="10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1"/>
      <color rgb="FFFF00FF"/>
      <name val="Calibri"/>
      <family val="2"/>
      <charset val="238"/>
    </font>
    <font>
      <b/>
      <sz val="11"/>
      <color theme="9" tint="-0.249977111117893"/>
      <name val="Calibri"/>
      <family val="2"/>
      <charset val="238"/>
    </font>
    <font>
      <b/>
      <sz val="11"/>
      <color theme="0" tint="-0.34998626667073579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9"/>
      <color theme="0" tint="-0.34998626667073579"/>
      <name val="Calibri"/>
      <family val="2"/>
      <charset val="238"/>
    </font>
    <font>
      <b/>
      <sz val="9"/>
      <name val="Calibri"/>
      <family val="2"/>
      <charset val="238"/>
    </font>
    <font>
      <b/>
      <sz val="11"/>
      <color rgb="FF000000"/>
      <name val="Calibre"/>
    </font>
    <font>
      <b/>
      <sz val="11"/>
      <color theme="7" tint="0.59999389629810485"/>
      <name val="Calibre"/>
    </font>
    <font>
      <b/>
      <sz val="11"/>
      <color theme="7" tint="-0.499984740745262"/>
      <name val="Calibre"/>
    </font>
    <font>
      <b/>
      <sz val="11"/>
      <color theme="7" tint="0.59999389629810485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000000"/>
      <name val="Calibri"/>
      <family val="2"/>
      <charset val="238"/>
    </font>
    <font>
      <sz val="8.5"/>
      <color rgb="FF000000"/>
      <name val="Calibri"/>
      <family val="2"/>
      <charset val="238"/>
    </font>
    <font>
      <sz val="11"/>
      <color rgb="FF7030A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theme="0" tint="-0.249977111117893"/>
      <name val="Calibri"/>
      <family val="2"/>
      <charset val="238"/>
    </font>
    <font>
      <b/>
      <sz val="11"/>
      <color theme="7" tint="-0.499984740745262"/>
      <name val="Calibri"/>
      <family val="2"/>
      <charset val="238"/>
    </font>
    <font>
      <sz val="11"/>
      <color rgb="FF00B050"/>
      <name val="Calibri"/>
      <family val="2"/>
      <charset val="238"/>
    </font>
    <font>
      <sz val="11"/>
      <color theme="0" tint="-0.34998626667073579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4" tint="-0.249977111117893"/>
      <name val="Calibri"/>
      <family val="2"/>
      <charset val="238"/>
    </font>
    <font>
      <sz val="11"/>
      <color theme="1" tint="0.499984740745262"/>
      <name val="Calibri"/>
      <family val="2"/>
      <charset val="238"/>
    </font>
    <font>
      <sz val="8.5"/>
      <name val="Calibri"/>
      <family val="2"/>
      <charset val="238"/>
    </font>
    <font>
      <sz val="10"/>
      <name val="Calibri"/>
      <family val="2"/>
      <charset val="238"/>
    </font>
    <font>
      <sz val="11"/>
      <color rgb="FF000000"/>
      <name val="Calibri"/>
      <family val="2"/>
    </font>
    <font>
      <sz val="8.5"/>
      <color theme="0"/>
      <name val="Calibri"/>
      <family val="2"/>
      <charset val="238"/>
    </font>
    <font>
      <b/>
      <sz val="8.5"/>
      <name val="Calibri"/>
      <family val="2"/>
      <charset val="238"/>
    </font>
    <font>
      <sz val="8.5"/>
      <name val="Calibri"/>
      <family val="2"/>
    </font>
    <font>
      <sz val="9"/>
      <color theme="0" tint="-0.34998626667073579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rgb="FFFF33CC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</font>
    <font>
      <b/>
      <sz val="11"/>
      <name val="Arial"/>
      <family val="2"/>
      <charset val="238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u/>
      <sz val="11"/>
      <color rgb="FF000000"/>
      <name val="Calibri"/>
      <family val="2"/>
      <charset val="238"/>
    </font>
  </fonts>
  <fills count="68">
    <fill>
      <patternFill patternType="none"/>
    </fill>
    <fill>
      <patternFill patternType="gray125"/>
    </fill>
    <fill>
      <patternFill patternType="solid">
        <fgColor rgb="FF9DC3E6"/>
        <bgColor rgb="FF8DB3E2"/>
      </patternFill>
    </fill>
    <fill>
      <patternFill patternType="solid">
        <fgColor rgb="FFFFFF00"/>
        <bgColor rgb="FF8DB3E2"/>
      </patternFill>
    </fill>
    <fill>
      <patternFill patternType="solid">
        <fgColor theme="9" tint="0.79998168889431442"/>
        <bgColor rgb="FF8DB3E2"/>
      </patternFill>
    </fill>
    <fill>
      <patternFill patternType="solid">
        <fgColor theme="8" tint="0.79998168889431442"/>
        <bgColor rgb="FF8DB3E2"/>
      </patternFill>
    </fill>
    <fill>
      <patternFill patternType="solid">
        <fgColor theme="5" tint="0.59999389629810485"/>
        <bgColor rgb="FF8DB3E2"/>
      </patternFill>
    </fill>
    <fill>
      <patternFill patternType="solid">
        <fgColor theme="7" tint="0.59999389629810485"/>
        <bgColor rgb="FF8DB3E2"/>
      </patternFill>
    </fill>
    <fill>
      <patternFill patternType="solid">
        <fgColor rgb="FFFF9999"/>
        <bgColor indexed="64"/>
      </patternFill>
    </fill>
    <fill>
      <patternFill patternType="solid">
        <fgColor rgb="FFDBB7FF"/>
        <bgColor indexed="64"/>
      </patternFill>
    </fill>
    <fill>
      <patternFill patternType="solid">
        <fgColor rgb="FFC993FF"/>
        <bgColor indexed="64"/>
      </patternFill>
    </fill>
    <fill>
      <patternFill patternType="solid">
        <fgColor rgb="FF008DF6"/>
        <bgColor rgb="FF8DB3E2"/>
      </patternFill>
    </fill>
    <fill>
      <patternFill patternType="solid">
        <fgColor rgb="FF008DF6"/>
        <bgColor indexed="64"/>
      </patternFill>
    </fill>
    <fill>
      <patternFill patternType="solid">
        <fgColor rgb="FFFB800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CCFF"/>
        <bgColor rgb="FF8DB3E2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66FF66"/>
        <bgColor rgb="FF8DB3E2"/>
      </patternFill>
    </fill>
    <fill>
      <patternFill patternType="solid">
        <fgColor theme="8" tint="0.59999389629810485"/>
        <bgColor rgb="FF8DB3E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rgb="FF8DB3E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DBE5F1"/>
        <bgColor rgb="FFDCE6F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9C9C9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BD15B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7" tint="0.39997558519241921"/>
        <bgColor rgb="FF9DC3E6"/>
      </patternFill>
    </fill>
    <fill>
      <patternFill patternType="solid">
        <fgColor theme="7" tint="0.39997558519241921"/>
        <bgColor rgb="FFC3D69B"/>
      </patternFill>
    </fill>
    <fill>
      <patternFill patternType="solid">
        <fgColor theme="7" tint="0.39997558519241921"/>
        <bgColor rgb="FFFFE699"/>
      </patternFill>
    </fill>
    <fill>
      <patternFill patternType="solid">
        <fgColor theme="7" tint="0.39997558519241921"/>
        <bgColor rgb="FFBDD7EE"/>
      </patternFill>
    </fill>
    <fill>
      <patternFill patternType="solid">
        <fgColor theme="7" tint="0.39997558519241921"/>
        <bgColor rgb="FFFFFF00"/>
      </patternFill>
    </fill>
    <fill>
      <patternFill patternType="solid">
        <fgColor theme="7" tint="0.39997558519241921"/>
        <bgColor rgb="FF8DB3E2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rgb="FF8DB3E2"/>
      </patternFill>
    </fill>
    <fill>
      <patternFill patternType="solid">
        <fgColor rgb="FFFF66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rgb="FF8DB3E2"/>
      </patternFill>
    </fill>
    <fill>
      <patternFill patternType="solid">
        <fgColor theme="9" tint="0.39997558519241921"/>
        <bgColor rgb="FF8DB3E2"/>
      </patternFill>
    </fill>
    <fill>
      <patternFill patternType="solid">
        <fgColor rgb="FFFF66FF"/>
        <bgColor rgb="FF8DB3E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rgb="FF8DB3E2"/>
      </patternFill>
    </fill>
    <fill>
      <patternFill patternType="solid">
        <fgColor theme="5"/>
        <bgColor rgb="FF8DB3E2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rgb="FF8DB3E2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4" fillId="0" borderId="0"/>
    <xf numFmtId="0" fontId="4" fillId="0" borderId="0"/>
    <xf numFmtId="0" fontId="17" fillId="0" borderId="0"/>
    <xf numFmtId="0" fontId="1" fillId="0" borderId="0"/>
  </cellStyleXfs>
  <cellXfs count="251">
    <xf numFmtId="0" fontId="0" fillId="0" borderId="0" xfId="0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2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14" fontId="0" fillId="0" borderId="1" xfId="0" applyNumberFormat="1" applyBorder="1" applyAlignment="1">
      <alignment horizontal="center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0" fontId="20" fillId="0" borderId="1" xfId="2" applyFont="1" applyBorder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20" fillId="29" borderId="1" xfId="0" applyFont="1" applyFill="1" applyBorder="1" applyAlignment="1">
      <alignment horizontal="center"/>
    </xf>
    <xf numFmtId="0" fontId="4" fillId="33" borderId="1" xfId="0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1" xfId="0" applyFont="1" applyBorder="1"/>
    <xf numFmtId="14" fontId="4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19" fillId="32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left"/>
    </xf>
    <xf numFmtId="165" fontId="45" fillId="37" borderId="1" xfId="0" applyNumberFormat="1" applyFont="1" applyFill="1" applyBorder="1" applyAlignment="1">
      <alignment horizontal="center"/>
    </xf>
    <xf numFmtId="1" fontId="45" fillId="37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20" fillId="0" borderId="1" xfId="0" applyFont="1" applyBorder="1"/>
    <xf numFmtId="165" fontId="4" fillId="0" borderId="1" xfId="0" applyNumberFormat="1" applyFont="1" applyBorder="1" applyAlignment="1">
      <alignment horizontal="left"/>
    </xf>
    <xf numFmtId="165" fontId="4" fillId="0" borderId="1" xfId="0" applyNumberFormat="1" applyFont="1" applyBorder="1"/>
    <xf numFmtId="1" fontId="7" fillId="38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20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" fontId="20" fillId="0" borderId="1" xfId="0" applyNumberFormat="1" applyFont="1" applyBorder="1" applyAlignment="1">
      <alignment horizontal="center"/>
    </xf>
    <xf numFmtId="0" fontId="33" fillId="9" borderId="1" xfId="0" applyFont="1" applyFill="1" applyBorder="1" applyAlignment="1">
      <alignment horizontal="left"/>
    </xf>
    <xf numFmtId="0" fontId="33" fillId="16" borderId="1" xfId="0" applyFont="1" applyFill="1" applyBorder="1" applyAlignment="1">
      <alignment horizontal="left"/>
    </xf>
    <xf numFmtId="0" fontId="33" fillId="17" borderId="1" xfId="0" applyFont="1" applyFill="1" applyBorder="1" applyAlignment="1">
      <alignment horizontal="left"/>
    </xf>
    <xf numFmtId="0" fontId="43" fillId="40" borderId="1" xfId="0" applyFont="1" applyFill="1" applyBorder="1" applyAlignment="1">
      <alignment horizontal="left"/>
    </xf>
    <xf numFmtId="0" fontId="19" fillId="25" borderId="1" xfId="0" applyFont="1" applyFill="1" applyBorder="1" applyAlignment="1">
      <alignment horizontal="left"/>
    </xf>
    <xf numFmtId="0" fontId="44" fillId="41" borderId="1" xfId="0" applyFont="1" applyFill="1" applyBorder="1" applyAlignment="1">
      <alignment horizontal="left"/>
    </xf>
    <xf numFmtId="0" fontId="43" fillId="8" borderId="1" xfId="0" applyFont="1" applyFill="1" applyBorder="1" applyAlignment="1">
      <alignment horizontal="left"/>
    </xf>
    <xf numFmtId="0" fontId="43" fillId="34" borderId="1" xfId="0" applyFont="1" applyFill="1" applyBorder="1" applyAlignment="1">
      <alignment horizontal="left"/>
    </xf>
    <xf numFmtId="0" fontId="33" fillId="22" borderId="1" xfId="0" applyFont="1" applyFill="1" applyBorder="1" applyAlignment="1">
      <alignment horizontal="left"/>
    </xf>
    <xf numFmtId="0" fontId="43" fillId="14" borderId="1" xfId="0" applyFont="1" applyFill="1" applyBorder="1" applyAlignment="1">
      <alignment horizontal="left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0" fillId="36" borderId="1" xfId="2" applyFont="1" applyFill="1" applyBorder="1" applyAlignment="1">
      <alignment horizontal="center"/>
    </xf>
    <xf numFmtId="0" fontId="43" fillId="13" borderId="1" xfId="0" applyFont="1" applyFill="1" applyBorder="1" applyAlignment="1">
      <alignment horizontal="left"/>
    </xf>
    <xf numFmtId="165" fontId="35" fillId="0" borderId="1" xfId="0" applyNumberFormat="1" applyFont="1" applyBorder="1" applyAlignment="1">
      <alignment horizontal="center"/>
    </xf>
    <xf numFmtId="0" fontId="43" fillId="0" borderId="1" xfId="0" applyFont="1" applyBorder="1" applyAlignment="1">
      <alignment horizontal="left"/>
    </xf>
    <xf numFmtId="0" fontId="43" fillId="42" borderId="1" xfId="0" applyFont="1" applyFill="1" applyBorder="1" applyAlignment="1">
      <alignment horizontal="left"/>
    </xf>
    <xf numFmtId="14" fontId="20" fillId="36" borderId="1" xfId="2" applyNumberFormat="1" applyFont="1" applyFill="1" applyBorder="1" applyAlignment="1">
      <alignment horizontal="center"/>
    </xf>
    <xf numFmtId="0" fontId="33" fillId="43" borderId="1" xfId="0" applyFont="1" applyFill="1" applyBorder="1" applyAlignment="1">
      <alignment horizontal="left"/>
    </xf>
    <xf numFmtId="0" fontId="33" fillId="43" borderId="1" xfId="0" applyFont="1" applyFill="1" applyBorder="1" applyAlignment="1">
      <alignment horizontal="right"/>
    </xf>
    <xf numFmtId="0" fontId="43" fillId="12" borderId="1" xfId="0" applyFont="1" applyFill="1" applyBorder="1" applyAlignment="1">
      <alignment horizontal="left"/>
    </xf>
    <xf numFmtId="166" fontId="20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right"/>
    </xf>
    <xf numFmtId="1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5" fillId="44" borderId="1" xfId="0" applyFont="1" applyFill="1" applyBorder="1" applyAlignment="1">
      <alignment horizontal="center"/>
    </xf>
    <xf numFmtId="0" fontId="0" fillId="44" borderId="1" xfId="0" applyFill="1" applyBorder="1"/>
    <xf numFmtId="0" fontId="33" fillId="9" borderId="1" xfId="0" applyFont="1" applyFill="1" applyBorder="1" applyAlignment="1">
      <alignment horizontal="right"/>
    </xf>
    <xf numFmtId="0" fontId="33" fillId="45" borderId="1" xfId="0" applyFont="1" applyFill="1" applyBorder="1" applyAlignment="1">
      <alignment horizontal="left"/>
    </xf>
    <xf numFmtId="0" fontId="46" fillId="46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top"/>
    </xf>
    <xf numFmtId="0" fontId="5" fillId="40" borderId="1" xfId="0" applyFont="1" applyFill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4" fillId="40" borderId="1" xfId="0" applyFont="1" applyFill="1" applyBorder="1" applyAlignment="1">
      <alignment horizontal="center"/>
    </xf>
    <xf numFmtId="49" fontId="0" fillId="40" borderId="1" xfId="0" applyNumberFormat="1" applyFill="1" applyBorder="1" applyAlignment="1">
      <alignment horizontal="center"/>
    </xf>
    <xf numFmtId="0" fontId="9" fillId="21" borderId="1" xfId="0" applyFont="1" applyFill="1" applyBorder="1" applyAlignment="1">
      <alignment horizontal="center" vertical="center" wrapText="1"/>
    </xf>
    <xf numFmtId="0" fontId="23" fillId="21" borderId="1" xfId="0" applyFont="1" applyFill="1" applyBorder="1" applyAlignment="1">
      <alignment horizontal="center" vertical="center" wrapText="1"/>
    </xf>
    <xf numFmtId="0" fontId="19" fillId="54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horizontal="center" vertical="center" wrapText="1"/>
    </xf>
    <xf numFmtId="0" fontId="9" fillId="54" borderId="1" xfId="0" applyFont="1" applyFill="1" applyBorder="1" applyAlignment="1">
      <alignment horizontal="left" vertical="center" wrapText="1"/>
    </xf>
    <xf numFmtId="0" fontId="6" fillId="54" borderId="1" xfId="0" applyFont="1" applyFill="1" applyBorder="1" applyAlignment="1">
      <alignment horizontal="center" vertical="center" wrapText="1"/>
    </xf>
    <xf numFmtId="0" fontId="24" fillId="54" borderId="1" xfId="0" applyFont="1" applyFill="1" applyBorder="1" applyAlignment="1">
      <alignment horizontal="center" vertical="center" wrapText="1"/>
    </xf>
    <xf numFmtId="0" fontId="27" fillId="48" borderId="1" xfId="0" applyFont="1" applyFill="1" applyBorder="1" applyAlignment="1">
      <alignment horizontal="center" vertical="center" wrapText="1"/>
    </xf>
    <xf numFmtId="0" fontId="28" fillId="48" borderId="1" xfId="0" applyFont="1" applyFill="1" applyBorder="1" applyAlignment="1">
      <alignment horizontal="center" vertical="center" wrapText="1"/>
    </xf>
    <xf numFmtId="0" fontId="29" fillId="48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30" fillId="21" borderId="1" xfId="0" applyFont="1" applyFill="1" applyBorder="1" applyAlignment="1">
      <alignment horizontal="center" vertical="center" wrapText="1"/>
    </xf>
    <xf numFmtId="0" fontId="9" fillId="21" borderId="1" xfId="3" applyFont="1" applyFill="1" applyBorder="1" applyAlignment="1">
      <alignment horizontal="center" vertical="center" wrapText="1"/>
    </xf>
    <xf numFmtId="164" fontId="9" fillId="21" borderId="1" xfId="0" applyNumberFormat="1" applyFont="1" applyFill="1" applyBorder="1" applyAlignment="1">
      <alignment horizontal="center" vertical="center" wrapText="1"/>
    </xf>
    <xf numFmtId="0" fontId="16" fillId="49" borderId="1" xfId="0" applyFont="1" applyFill="1" applyBorder="1" applyAlignment="1">
      <alignment horizontal="center" vertical="center" wrapText="1"/>
    </xf>
    <xf numFmtId="0" fontId="5" fillId="50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2" borderId="1" xfId="0" applyFont="1" applyFill="1" applyBorder="1" applyAlignment="1">
      <alignment horizontal="center" vertical="center" wrapText="1"/>
    </xf>
    <xf numFmtId="0" fontId="5" fillId="53" borderId="1" xfId="3" applyFont="1" applyFill="1" applyBorder="1" applyAlignment="1">
      <alignment horizontal="center" vertical="center" wrapText="1"/>
    </xf>
    <xf numFmtId="0" fontId="5" fillId="21" borderId="1" xfId="0" applyFont="1" applyFill="1" applyBorder="1" applyAlignment="1">
      <alignment horizontal="center" vertical="center" wrapText="1"/>
    </xf>
    <xf numFmtId="0" fontId="5" fillId="54" borderId="1" xfId="0" applyFont="1" applyFill="1" applyBorder="1" applyAlignment="1">
      <alignment horizontal="center" vertical="center" wrapText="1"/>
    </xf>
    <xf numFmtId="0" fontId="7" fillId="54" borderId="1" xfId="0" applyFont="1" applyFill="1" applyBorder="1" applyAlignment="1">
      <alignment horizontal="center" vertical="center" wrapText="1"/>
    </xf>
    <xf numFmtId="0" fontId="18" fillId="54" borderId="1" xfId="0" applyFont="1" applyFill="1" applyBorder="1" applyAlignment="1">
      <alignment horizontal="center" vertical="center" wrapText="1"/>
    </xf>
    <xf numFmtId="0" fontId="11" fillId="54" borderId="1" xfId="0" applyFont="1" applyFill="1" applyBorder="1" applyAlignment="1">
      <alignment horizontal="center" vertical="center" wrapText="1"/>
    </xf>
    <xf numFmtId="49" fontId="5" fillId="54" borderId="1" xfId="0" applyNumberFormat="1" applyFont="1" applyFill="1" applyBorder="1" applyAlignment="1">
      <alignment horizontal="center" vertical="center" wrapText="1"/>
    </xf>
    <xf numFmtId="0" fontId="20" fillId="54" borderId="1" xfId="0" applyFont="1" applyFill="1" applyBorder="1" applyAlignment="1">
      <alignment horizontal="center" vertical="center" wrapText="1"/>
    </xf>
    <xf numFmtId="0" fontId="25" fillId="54" borderId="1" xfId="0" applyFont="1" applyFill="1" applyBorder="1" applyAlignment="1">
      <alignment horizontal="left" vertical="center" wrapText="1"/>
    </xf>
    <xf numFmtId="0" fontId="26" fillId="54" borderId="1" xfId="0" applyFont="1" applyFill="1" applyBorder="1" applyAlignment="1">
      <alignment horizontal="left" vertical="center" wrapText="1"/>
    </xf>
    <xf numFmtId="0" fontId="31" fillId="21" borderId="1" xfId="0" applyFont="1" applyFill="1" applyBorder="1" applyAlignment="1">
      <alignment vertical="center" wrapText="1"/>
    </xf>
    <xf numFmtId="0" fontId="4" fillId="14" borderId="1" xfId="0" applyFont="1" applyFill="1" applyBorder="1" applyAlignment="1">
      <alignment horizontal="center"/>
    </xf>
    <xf numFmtId="1" fontId="0" fillId="0" borderId="1" xfId="0" applyNumberFormat="1" applyBorder="1"/>
    <xf numFmtId="165" fontId="0" fillId="0" borderId="1" xfId="0" applyNumberFormat="1" applyBorder="1"/>
    <xf numFmtId="20" fontId="3" fillId="0" borderId="1" xfId="0" applyNumberFormat="1" applyFont="1" applyBorder="1" applyAlignment="1">
      <alignment horizontal="center"/>
    </xf>
    <xf numFmtId="0" fontId="15" fillId="10" borderId="1" xfId="0" applyFont="1" applyFill="1" applyBorder="1" applyAlignment="1">
      <alignment horizontal="center" wrapText="1"/>
    </xf>
    <xf numFmtId="0" fontId="5" fillId="24" borderId="1" xfId="0" applyFont="1" applyFill="1" applyBorder="1" applyAlignment="1">
      <alignment horizontal="left" vertical="center" wrapText="1"/>
    </xf>
    <xf numFmtId="0" fontId="0" fillId="25" borderId="1" xfId="0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165" fontId="9" fillId="26" borderId="1" xfId="0" applyNumberFormat="1" applyFont="1" applyFill="1" applyBorder="1" applyAlignment="1">
      <alignment horizontal="center"/>
    </xf>
    <xf numFmtId="165" fontId="9" fillId="27" borderId="1" xfId="0" applyNumberFormat="1" applyFont="1" applyFill="1" applyBorder="1" applyAlignment="1">
      <alignment horizontal="center"/>
    </xf>
    <xf numFmtId="165" fontId="9" fillId="28" borderId="1" xfId="0" applyNumberFormat="1" applyFont="1" applyFill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165" fontId="34" fillId="0" borderId="1" xfId="0" applyNumberFormat="1" applyFont="1" applyBorder="1" applyAlignment="1">
      <alignment horizontal="center"/>
    </xf>
    <xf numFmtId="165" fontId="37" fillId="0" borderId="1" xfId="0" applyNumberFormat="1" applyFont="1" applyBorder="1" applyAlignment="1">
      <alignment horizontal="center"/>
    </xf>
    <xf numFmtId="165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1" fontId="38" fillId="0" borderId="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0" fillId="0" borderId="1" xfId="0" applyFont="1" applyBorder="1" applyAlignment="1">
      <alignment horizontal="left"/>
    </xf>
    <xf numFmtId="0" fontId="20" fillId="0" borderId="1" xfId="0" applyFont="1" applyBorder="1" applyAlignment="1">
      <alignment vertical="center"/>
    </xf>
    <xf numFmtId="0" fontId="5" fillId="30" borderId="1" xfId="0" applyFont="1" applyFill="1" applyBorder="1" applyAlignment="1">
      <alignment horizontal="center"/>
    </xf>
    <xf numFmtId="0" fontId="34" fillId="9" borderId="1" xfId="0" applyFont="1" applyFill="1" applyBorder="1" applyAlignment="1">
      <alignment horizontal="center"/>
    </xf>
    <xf numFmtId="1" fontId="7" fillId="9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42" fillId="0" borderId="1" xfId="0" applyFont="1" applyBorder="1"/>
    <xf numFmtId="0" fontId="4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4" fillId="0" borderId="1" xfId="0" applyNumberFormat="1" applyFont="1" applyBorder="1" applyAlignment="1">
      <alignment horizontal="left"/>
    </xf>
    <xf numFmtId="2" fontId="8" fillId="0" borderId="1" xfId="0" applyNumberFormat="1" applyFont="1" applyBorder="1" applyAlignment="1">
      <alignment horizontal="center"/>
    </xf>
    <xf numFmtId="0" fontId="0" fillId="20" borderId="1" xfId="0" applyFill="1" applyBorder="1"/>
    <xf numFmtId="165" fontId="39" fillId="0" borderId="1" xfId="0" applyNumberFormat="1" applyFont="1" applyBorder="1" applyAlignment="1">
      <alignment horizontal="center"/>
    </xf>
    <xf numFmtId="165" fontId="42" fillId="0" borderId="1" xfId="0" applyNumberFormat="1" applyFont="1" applyBorder="1" applyAlignment="1">
      <alignment horizontal="center"/>
    </xf>
    <xf numFmtId="165" fontId="0" fillId="34" borderId="1" xfId="0" applyNumberForma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165" fontId="4" fillId="34" borderId="1" xfId="0" applyNumberFormat="1" applyFont="1" applyFill="1" applyBorder="1" applyAlignment="1">
      <alignment horizontal="center"/>
    </xf>
    <xf numFmtId="165" fontId="37" fillId="34" borderId="1" xfId="0" applyNumberFormat="1" applyFont="1" applyFill="1" applyBorder="1" applyAlignment="1">
      <alignment horizontal="center"/>
    </xf>
    <xf numFmtId="2" fontId="0" fillId="36" borderId="1" xfId="0" applyNumberFormat="1" applyFill="1" applyBorder="1" applyAlignment="1">
      <alignment horizontal="center"/>
    </xf>
    <xf numFmtId="0" fontId="4" fillId="31" borderId="1" xfId="0" applyFont="1" applyFill="1" applyBorder="1"/>
    <xf numFmtId="165" fontId="20" fillId="31" borderId="1" xfId="0" applyNumberFormat="1" applyFont="1" applyFill="1" applyBorder="1" applyAlignment="1">
      <alignment horizontal="center"/>
    </xf>
    <xf numFmtId="165" fontId="34" fillId="34" borderId="1" xfId="0" applyNumberFormat="1" applyFont="1" applyFill="1" applyBorder="1" applyAlignment="1">
      <alignment horizontal="center"/>
    </xf>
    <xf numFmtId="0" fontId="0" fillId="28" borderId="1" xfId="0" applyFill="1" applyBorder="1"/>
    <xf numFmtId="0" fontId="40" fillId="9" borderId="1" xfId="0" applyFont="1" applyFill="1" applyBorder="1" applyAlignment="1">
      <alignment horizontal="center"/>
    </xf>
    <xf numFmtId="0" fontId="4" fillId="14" borderId="1" xfId="0" applyFont="1" applyFill="1" applyBorder="1"/>
    <xf numFmtId="49" fontId="0" fillId="0" borderId="1" xfId="0" applyNumberFormat="1" applyBorder="1" applyAlignment="1">
      <alignment horizontal="left"/>
    </xf>
    <xf numFmtId="0" fontId="40" fillId="35" borderId="1" xfId="0" applyFont="1" applyFill="1" applyBorder="1" applyAlignment="1">
      <alignment horizontal="center"/>
    </xf>
    <xf numFmtId="2" fontId="40" fillId="0" borderId="1" xfId="0" applyNumberFormat="1" applyFont="1" applyBorder="1" applyAlignment="1">
      <alignment horizontal="center"/>
    </xf>
    <xf numFmtId="0" fontId="20" fillId="20" borderId="1" xfId="0" applyFont="1" applyFill="1" applyBorder="1" applyAlignment="1">
      <alignment horizontal="center"/>
    </xf>
    <xf numFmtId="1" fontId="7" fillId="39" borderId="1" xfId="0" applyNumberFormat="1" applyFont="1" applyFill="1" applyBorder="1" applyAlignment="1">
      <alignment horizontal="center"/>
    </xf>
    <xf numFmtId="165" fontId="20" fillId="34" borderId="1" xfId="0" applyNumberFormat="1" applyFont="1" applyFill="1" applyBorder="1" applyAlignment="1">
      <alignment horizontal="center"/>
    </xf>
    <xf numFmtId="0" fontId="40" fillId="0" borderId="1" xfId="0" applyFont="1" applyBorder="1"/>
    <xf numFmtId="0" fontId="17" fillId="0" borderId="1" xfId="0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5" fontId="40" fillId="0" borderId="1" xfId="0" applyNumberFormat="1" applyFont="1" applyBorder="1" applyAlignment="1">
      <alignment horizontal="center"/>
    </xf>
    <xf numFmtId="1" fontId="40" fillId="0" borderId="1" xfId="0" applyNumberFormat="1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9" fillId="26" borderId="1" xfId="0" applyFont="1" applyFill="1" applyBorder="1" applyAlignment="1">
      <alignment horizontal="center"/>
    </xf>
    <xf numFmtId="0" fontId="9" fillId="27" borderId="1" xfId="0" applyFont="1" applyFill="1" applyBorder="1" applyAlignment="1">
      <alignment horizontal="center"/>
    </xf>
    <xf numFmtId="0" fontId="9" fillId="28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1" fillId="0" borderId="1" xfId="0" applyFont="1" applyBorder="1"/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55" fillId="12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 wrapText="1"/>
    </xf>
    <xf numFmtId="0" fontId="55" fillId="16" borderId="1" xfId="0" applyFont="1" applyFill="1" applyBorder="1" applyAlignment="1">
      <alignment horizontal="center" vertical="center" wrapText="1"/>
    </xf>
    <xf numFmtId="0" fontId="55" fillId="17" borderId="1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 wrapText="1"/>
    </xf>
    <xf numFmtId="0" fontId="11" fillId="19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53" fillId="0" borderId="1" xfId="1" applyFont="1" applyBorder="1" applyAlignment="1">
      <alignment horizontal="center" vertical="center"/>
    </xf>
    <xf numFmtId="0" fontId="0" fillId="0" borderId="1" xfId="2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5" fillId="24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/>
    </xf>
    <xf numFmtId="0" fontId="9" fillId="47" borderId="1" xfId="0" applyFont="1" applyFill="1" applyBorder="1" applyAlignment="1">
      <alignment horizontal="center"/>
    </xf>
    <xf numFmtId="49" fontId="9" fillId="47" borderId="1" xfId="0" applyNumberFormat="1" applyFont="1" applyFill="1" applyBorder="1" applyAlignment="1">
      <alignment horizontal="center" vertical="center"/>
    </xf>
    <xf numFmtId="0" fontId="4" fillId="55" borderId="1" xfId="0" applyFont="1" applyFill="1" applyBorder="1" applyAlignment="1">
      <alignment horizontal="left"/>
    </xf>
    <xf numFmtId="0" fontId="0" fillId="55" borderId="1" xfId="0" applyFill="1" applyBorder="1" applyAlignment="1">
      <alignment horizontal="left"/>
    </xf>
    <xf numFmtId="0" fontId="4" fillId="55" borderId="1" xfId="0" applyFont="1" applyFill="1" applyBorder="1" applyAlignment="1">
      <alignment horizontal="center"/>
    </xf>
    <xf numFmtId="0" fontId="0" fillId="55" borderId="1" xfId="0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56" borderId="1" xfId="0" applyFont="1" applyFill="1" applyBorder="1" applyAlignment="1">
      <alignment horizontal="center" vertical="center" wrapText="1"/>
    </xf>
    <xf numFmtId="0" fontId="4" fillId="57" borderId="1" xfId="0" applyFont="1" applyFill="1" applyBorder="1" applyAlignment="1">
      <alignment horizontal="center"/>
    </xf>
    <xf numFmtId="0" fontId="5" fillId="24" borderId="1" xfId="0" applyFont="1" applyFill="1" applyBorder="1" applyAlignment="1">
      <alignment vertical="center" wrapText="1"/>
    </xf>
    <xf numFmtId="0" fontId="9" fillId="54" borderId="1" xfId="0" applyFont="1" applyFill="1" applyBorder="1" applyAlignment="1">
      <alignment vertical="center" wrapText="1"/>
    </xf>
    <xf numFmtId="165" fontId="4" fillId="55" borderId="1" xfId="0" applyNumberFormat="1" applyFont="1" applyFill="1" applyBorder="1" applyAlignment="1">
      <alignment horizontal="center"/>
    </xf>
    <xf numFmtId="0" fontId="4" fillId="0" borderId="1" xfId="2" applyBorder="1" applyAlignment="1">
      <alignment horizontal="left"/>
    </xf>
    <xf numFmtId="0" fontId="4" fillId="0" borderId="1" xfId="2" applyBorder="1"/>
    <xf numFmtId="14" fontId="4" fillId="0" borderId="1" xfId="2" applyNumberFormat="1" applyBorder="1" applyAlignment="1">
      <alignment horizontal="center"/>
    </xf>
    <xf numFmtId="14" fontId="0" fillId="0" borderId="1" xfId="0" applyNumberFormat="1" applyBorder="1" applyAlignment="1">
      <alignment horizontal="left"/>
    </xf>
    <xf numFmtId="14" fontId="4" fillId="0" borderId="1" xfId="2" applyNumberFormat="1" applyBorder="1" applyAlignment="1">
      <alignment horizontal="left"/>
    </xf>
    <xf numFmtId="166" fontId="4" fillId="0" borderId="1" xfId="0" applyNumberFormat="1" applyFont="1" applyBorder="1" applyAlignment="1">
      <alignment horizontal="left"/>
    </xf>
    <xf numFmtId="0" fontId="5" fillId="58" borderId="1" xfId="4" applyFont="1" applyFill="1" applyBorder="1" applyAlignment="1">
      <alignment horizontal="center" vertical="center" wrapText="1"/>
    </xf>
    <xf numFmtId="0" fontId="5" fillId="58" borderId="1" xfId="0" applyFont="1" applyFill="1" applyBorder="1" applyAlignment="1">
      <alignment horizontal="center" vertical="center" wrapText="1"/>
    </xf>
    <xf numFmtId="0" fontId="5" fillId="59" borderId="1" xfId="0" applyFont="1" applyFill="1" applyBorder="1" applyAlignment="1">
      <alignment horizontal="center" vertical="center" wrapText="1"/>
    </xf>
    <xf numFmtId="14" fontId="5" fillId="59" borderId="1" xfId="0" applyNumberFormat="1" applyFont="1" applyFill="1" applyBorder="1" applyAlignment="1">
      <alignment horizontal="center" vertical="center" wrapText="1"/>
    </xf>
    <xf numFmtId="0" fontId="9" fillId="60" borderId="1" xfId="0" applyFont="1" applyFill="1" applyBorder="1" applyAlignment="1">
      <alignment horizontal="center" vertical="center" wrapText="1"/>
    </xf>
    <xf numFmtId="0" fontId="9" fillId="61" borderId="1" xfId="0" applyFont="1" applyFill="1" applyBorder="1" applyAlignment="1">
      <alignment horizontal="center" vertical="center" wrapText="1"/>
    </xf>
    <xf numFmtId="0" fontId="5" fillId="60" borderId="1" xfId="0" applyFont="1" applyFill="1" applyBorder="1" applyAlignment="1">
      <alignment horizontal="center" vertical="center" wrapText="1"/>
    </xf>
    <xf numFmtId="0" fontId="9" fillId="62" borderId="1" xfId="0" applyFont="1" applyFill="1" applyBorder="1" applyAlignment="1">
      <alignment horizontal="center" vertical="center" wrapText="1"/>
    </xf>
    <xf numFmtId="0" fontId="52" fillId="54" borderId="1" xfId="0" applyFont="1" applyFill="1" applyBorder="1" applyAlignment="1">
      <alignment horizontal="center" vertical="center" wrapText="1"/>
    </xf>
    <xf numFmtId="0" fontId="9" fillId="64" borderId="1" xfId="0" applyFont="1" applyFill="1" applyBorder="1" applyAlignment="1">
      <alignment horizontal="center" vertical="center" wrapText="1"/>
    </xf>
    <xf numFmtId="0" fontId="9" fillId="65" borderId="1" xfId="0" applyFont="1" applyFill="1" applyBorder="1" applyAlignment="1">
      <alignment horizontal="left" vertical="center" wrapText="1"/>
    </xf>
    <xf numFmtId="0" fontId="9" fillId="67" borderId="1" xfId="0" applyFont="1" applyFill="1" applyBorder="1" applyAlignment="1">
      <alignment horizontal="center" vertical="center" wrapText="1"/>
    </xf>
    <xf numFmtId="0" fontId="9" fillId="61" borderId="1" xfId="0" applyFont="1" applyFill="1" applyBorder="1" applyAlignment="1">
      <alignment vertical="center" wrapText="1"/>
    </xf>
    <xf numFmtId="0" fontId="53" fillId="23" borderId="1" xfId="0" applyFont="1" applyFill="1" applyBorder="1" applyAlignment="1">
      <alignment horizontal="center" vertical="center" wrapText="1"/>
    </xf>
    <xf numFmtId="0" fontId="5" fillId="63" borderId="1" xfId="0" applyFont="1" applyFill="1" applyBorder="1" applyAlignment="1">
      <alignment horizontal="center" vertical="center" wrapText="1"/>
    </xf>
    <xf numFmtId="0" fontId="5" fillId="63" borderId="1" xfId="4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7" fillId="24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0" fontId="7" fillId="40" borderId="1" xfId="0" applyFont="1" applyFill="1" applyBorder="1" applyAlignment="1">
      <alignment horizontal="center"/>
    </xf>
    <xf numFmtId="1" fontId="53" fillId="66" borderId="1" xfId="0" applyNumberFormat="1" applyFont="1" applyFill="1" applyBorder="1" applyAlignment="1">
      <alignment horizontal="center" vertical="center" wrapText="1"/>
    </xf>
    <xf numFmtId="1" fontId="5" fillId="24" borderId="1" xfId="0" applyNumberFormat="1" applyFont="1" applyFill="1" applyBorder="1" applyAlignment="1">
      <alignment horizontal="center" vertical="center" wrapText="1"/>
    </xf>
  </cellXfs>
  <cellStyles count="6">
    <cellStyle name="Normal 2" xfId="5" xr:uid="{A4AF93CC-0D60-41B0-BFBF-4E5EEBD75973}"/>
    <cellStyle name="Normální" xfId="0" builtinId="0"/>
    <cellStyle name="Normální 2" xfId="2" xr:uid="{967CE614-8E6F-4B92-A9A2-E8E1F2D91A89}"/>
    <cellStyle name="Normální 3" xfId="4" xr:uid="{5F6A71F1-A35C-4282-AB34-88F69E9514CA}"/>
    <cellStyle name="Normální 4" xfId="1" xr:uid="{C0F44C0C-C2A0-4C99-BA73-54E789E9BDB8}"/>
    <cellStyle name="Vysvětlující text 2" xfId="3" xr:uid="{572E9FC5-2EFF-43B4-B1F0-DCD349B3484B}"/>
  </cellStyles>
  <dxfs count="189"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050"/>
        </patternFill>
      </fill>
    </dxf>
    <dxf>
      <fill>
        <patternFill>
          <bgColor theme="4" tint="0.79998168889431442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>
          <bgColor rgb="FFFF5B5B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colors>
    <mruColors>
      <color rgb="FFFF33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rajerova Marketa" id="{92C4EEA2-547A-4186-A008-15A59E2697EF}" userId="S::trajma00@upol.cz::fbe558a5-5806-492c-9f1e-407f8d38d871" providerId="AD"/>
</personList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H1" dT="2022-08-30T07:39:39.84" personId="{92C4EEA2-547A-4186-A008-15A59E2697EF}" id="{EB6A12BE-C5B6-4580-80ED-571C7CB19890}">
    <text>ANO=1
NE=0</text>
  </threadedComment>
  <threadedComment ref="EM1" dT="2022-08-31T11:09:38.62" personId="{92C4EEA2-547A-4186-A008-15A59E2697EF}" id="{8F6EF08C-A61D-4510-8212-2CECFF44BB9D}">
    <text>Ke dni odběru</text>
  </threadedComment>
  <threadedComment ref="EN1" dT="2022-08-31T11:08:45.03" personId="{92C4EEA2-547A-4186-A008-15A59E2697EF}" id="{67E3A1E9-E5DD-41DA-A3F1-1EE1B6809FF0}">
    <text>Ke dni odběru
ANO=1
NE=0</text>
  </threadedComment>
  <threadedComment ref="EO1" dT="2022-08-31T11:10:11.16" personId="{92C4EEA2-547A-4186-A008-15A59E2697EF}" id="{22933FA7-47D6-44CF-A628-DD64D92B5D8D}">
    <text>Ke dni odběru</text>
  </threadedComment>
  <threadedComment ref="EP1" dT="2022-08-31T11:10:19.62" personId="{92C4EEA2-547A-4186-A008-15A59E2697EF}" id="{45CB267B-31CE-495E-8AE0-135C9CC8826A}">
    <text>Ke dni odběru</text>
  </threadedComment>
  <threadedComment ref="EQ1" dT="2022-08-31T10:53:43.98" personId="{92C4EEA2-547A-4186-A008-15A59E2697EF}" id="{95371CD0-EC4F-45E5-976B-550C570381AB}">
    <text>Posledně jsme dostali nějaká čísla. Klidně je můžete použít znovu jen prosím do komentáře jejich význam. Děkuji.</text>
  </threadedComment>
  <threadedComment ref="KR1" dT="2022-08-31T11:36:40.84" personId="{92C4EEA2-547A-4186-A008-15A59E2697EF}" id="{54B6047B-07B2-4122-AB15-E1B5D3357A17}">
    <text>Prosím konkrétně - i s dávkami</text>
  </threadedComment>
  <threadedComment ref="KT1" dT="2022-04-08T12:18:11.30" personId="{92C4EEA2-547A-4186-A008-15A59E2697EF}" id="{94783749-F0BD-43F7-BA61-6A35194B7A50}">
    <text>1 = zlepšen
2 = nezměněn
3 = zhoršen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D5A08-D138-488C-91AF-57931AA59DB7}">
  <sheetPr>
    <tabColor theme="9"/>
    <pageSetUpPr fitToPage="1"/>
  </sheetPr>
  <dimension ref="A1:LA715"/>
  <sheetViews>
    <sheetView tabSelected="1" zoomScale="70" zoomScaleNormal="70" workbookViewId="0">
      <pane xSplit="135" ySplit="2" topLeftCell="EF3" activePane="bottomRight" state="frozen"/>
      <selection pane="topRight" activeCell="EF1" sqref="EF1"/>
      <selection pane="bottomLeft" activeCell="A3" sqref="A3"/>
      <selection pane="bottomRight" activeCell="E7" sqref="E7"/>
    </sheetView>
  </sheetViews>
  <sheetFormatPr defaultColWidth="8.88671875" defaultRowHeight="14.4"/>
  <cols>
    <col min="1" max="1" width="5" style="1" hidden="1" customWidth="1"/>
    <col min="2" max="2" width="4.6640625" style="1" customWidth="1"/>
    <col min="3" max="3" width="8.88671875" style="21" customWidth="1"/>
    <col min="4" max="4" width="15.33203125" style="21" customWidth="1"/>
    <col min="5" max="5" width="9.109375" style="1" customWidth="1"/>
    <col min="6" max="6" width="13.33203125" style="12" customWidth="1"/>
    <col min="7" max="7" width="4.33203125" style="1" customWidth="1"/>
    <col min="8" max="8" width="12.109375" style="247" customWidth="1"/>
    <col min="9" max="9" width="16.44140625" style="166" hidden="1" customWidth="1"/>
    <col min="10" max="10" width="8.88671875" style="24" hidden="1" customWidth="1"/>
    <col min="11" max="11" width="2.88671875" style="9" hidden="1" customWidth="1"/>
    <col min="12" max="12" width="6.44140625" style="1" hidden="1" customWidth="1"/>
    <col min="13" max="13" width="8.6640625" style="1" hidden="1" customWidth="1"/>
    <col min="14" max="14" width="3" style="1" hidden="1" customWidth="1"/>
    <col min="15" max="15" width="4" style="1" hidden="1" customWidth="1"/>
    <col min="16" max="16" width="6.88671875" style="25" hidden="1" customWidth="1"/>
    <col min="17" max="17" width="8.88671875" style="25" hidden="1" customWidth="1"/>
    <col min="18" max="18" width="7.33203125" style="25" hidden="1" customWidth="1"/>
    <col min="19" max="19" width="6.5546875" style="27" hidden="1" customWidth="1"/>
    <col min="20" max="20" width="11.33203125" style="27" hidden="1" customWidth="1"/>
    <col min="21" max="21" width="10" style="27" hidden="1" customWidth="1"/>
    <col min="22" max="22" width="40.33203125" style="27" hidden="1" customWidth="1"/>
    <col min="23" max="23" width="24.88671875" style="27" hidden="1" customWidth="1"/>
    <col min="24" max="24" width="9.6640625" style="27" hidden="1" customWidth="1"/>
    <col min="25" max="25" width="10" style="26" hidden="1" customWidth="1"/>
    <col min="26" max="26" width="8.6640625" style="8" hidden="1" customWidth="1"/>
    <col min="27" max="27" width="4.6640625" style="1" hidden="1" customWidth="1"/>
    <col min="28" max="28" width="8.88671875" style="1" hidden="1" customWidth="1"/>
    <col min="29" max="29" width="11" style="1" hidden="1" customWidth="1"/>
    <col min="30" max="30" width="12.6640625" style="1" hidden="1" customWidth="1"/>
    <col min="31" max="31" width="5.6640625" style="1" hidden="1" customWidth="1"/>
    <col min="32" max="32" width="9.109375" style="1" hidden="1" customWidth="1"/>
    <col min="33" max="33" width="14.109375" style="139" hidden="1" customWidth="1"/>
    <col min="34" max="34" width="12.33203125" style="9" hidden="1" customWidth="1"/>
    <col min="35" max="36" width="4.88671875" style="1" hidden="1" customWidth="1"/>
    <col min="37" max="37" width="5.6640625" style="115" hidden="1" customWidth="1"/>
    <col min="38" max="40" width="4.88671875" style="1" hidden="1" customWidth="1"/>
    <col min="41" max="41" width="9" style="167" hidden="1" customWidth="1"/>
    <col min="42" max="42" width="9" style="168" hidden="1" customWidth="1"/>
    <col min="43" max="43" width="9" style="169" hidden="1" customWidth="1"/>
    <col min="44" max="44" width="6.109375" style="170" hidden="1" customWidth="1"/>
    <col min="45" max="45" width="6.6640625" style="138" hidden="1" customWidth="1"/>
    <col min="46" max="46" width="7.109375" style="21" hidden="1" customWidth="1"/>
    <col min="47" max="47" width="6.33203125" style="171" hidden="1" customWidth="1"/>
    <col min="48" max="48" width="9.5546875" style="1" hidden="1" customWidth="1"/>
    <col min="49" max="49" width="8.88671875" style="1" hidden="1" customWidth="1"/>
    <col min="50" max="50" width="9.33203125" style="172" hidden="1" customWidth="1"/>
    <col min="51" max="52" width="8.88671875" style="1" hidden="1" customWidth="1"/>
    <col min="53" max="53" width="8.88671875" style="145" hidden="1" customWidth="1"/>
    <col min="54" max="54" width="8.88671875" style="1" hidden="1" customWidth="1"/>
    <col min="55" max="55" width="5.5546875" style="173" hidden="1" customWidth="1"/>
    <col min="56" max="56" width="7.5546875" style="4" hidden="1" customWidth="1"/>
    <col min="57" max="57" width="6.33203125" style="1" hidden="1" customWidth="1"/>
    <col min="58" max="58" width="5.5546875" style="1" hidden="1" customWidth="1"/>
    <col min="59" max="59" width="7.6640625" style="1" hidden="1" customWidth="1"/>
    <col min="60" max="60" width="8.33203125" style="1" hidden="1" customWidth="1"/>
    <col min="61" max="61" width="5.5546875" style="1" hidden="1" customWidth="1"/>
    <col min="62" max="62" width="8.88671875" style="1" hidden="1" customWidth="1"/>
    <col min="63" max="63" width="7.6640625" style="1" hidden="1" customWidth="1"/>
    <col min="64" max="64" width="6.6640625" style="174" hidden="1" customWidth="1"/>
    <col min="65" max="65" width="8.88671875" style="126" hidden="1" customWidth="1"/>
    <col min="66" max="66" width="8.88671875" style="4" hidden="1" customWidth="1"/>
    <col min="67" max="69" width="8.88671875" style="1" hidden="1" customWidth="1"/>
    <col min="70" max="70" width="9.44140625" style="4" hidden="1" customWidth="1"/>
    <col min="71" max="74" width="9.6640625" style="4" hidden="1" customWidth="1"/>
    <col min="75" max="75" width="8" style="4" hidden="1" customWidth="1"/>
    <col min="76" max="76" width="7.33203125" style="4" hidden="1" customWidth="1"/>
    <col min="77" max="77" width="10.6640625" style="4" hidden="1" customWidth="1"/>
    <col min="78" max="81" width="9.6640625" style="4" hidden="1" customWidth="1"/>
    <col min="82" max="82" width="7.44140625" style="4" hidden="1" customWidth="1"/>
    <col min="83" max="92" width="8.88671875" style="1" hidden="1" customWidth="1"/>
    <col min="93" max="93" width="8" style="25" hidden="1" customWidth="1"/>
    <col min="94" max="94" width="6.6640625" style="4" hidden="1" customWidth="1"/>
    <col min="95" max="95" width="7.109375" style="1" hidden="1" customWidth="1"/>
    <col min="96" max="96" width="5.5546875" style="1" hidden="1" customWidth="1"/>
    <col min="97" max="97" width="7.6640625" style="1" hidden="1" customWidth="1"/>
    <col min="98" max="98" width="7.109375" style="25" hidden="1" customWidth="1"/>
    <col min="99" max="100" width="7.44140625" style="128" hidden="1" customWidth="1"/>
    <col min="101" max="102" width="7.6640625" style="1" hidden="1" customWidth="1"/>
    <col min="103" max="103" width="8.88671875" style="1" hidden="1" customWidth="1"/>
    <col min="104" max="104" width="7.6640625" style="1" hidden="1" customWidth="1"/>
    <col min="105" max="105" width="6.5546875" style="1" hidden="1" customWidth="1"/>
    <col min="106" max="106" width="8.88671875" style="129" hidden="1" customWidth="1"/>
    <col min="107" max="107" width="8.88671875" style="8" hidden="1" customWidth="1"/>
    <col min="108" max="108" width="106.33203125" style="8" hidden="1" customWidth="1"/>
    <col min="109" max="109" width="7.33203125" style="1" hidden="1" customWidth="1"/>
    <col min="110" max="112" width="6.33203125" style="1" hidden="1" customWidth="1"/>
    <col min="113" max="113" width="5" style="2" hidden="1" customWidth="1"/>
    <col min="114" max="114" width="13.44140625" style="21" customWidth="1"/>
    <col min="115" max="115" width="5.6640625" style="4" hidden="1" customWidth="1"/>
    <col min="116" max="116" width="8.88671875" style="4" hidden="1" customWidth="1"/>
    <col min="117" max="117" width="10.5546875" style="4" hidden="1" customWidth="1"/>
    <col min="118" max="118" width="8.88671875" style="4" hidden="1" customWidth="1"/>
    <col min="119" max="119" width="9.109375" style="4" hidden="1" customWidth="1"/>
    <col min="120" max="120" width="12.44140625" style="4" hidden="1" customWidth="1"/>
    <col min="121" max="121" width="9" style="4" hidden="1" customWidth="1"/>
    <col min="122" max="123" width="8.88671875" style="1" hidden="1" customWidth="1"/>
    <col min="124" max="124" width="9" style="2" hidden="1" customWidth="1"/>
    <col min="125" max="126" width="9.109375" style="2" hidden="1" customWidth="1"/>
    <col min="127" max="128" width="9" style="2" hidden="1" customWidth="1"/>
    <col min="129" max="129" width="8.88671875" style="2" hidden="1" customWidth="1"/>
    <col min="130" max="130" width="9" style="2" hidden="1" customWidth="1"/>
    <col min="131" max="131" width="9.109375" style="2" hidden="1" customWidth="1"/>
    <col min="132" max="132" width="14.6640625" style="1" hidden="1" customWidth="1"/>
    <col min="133" max="133" width="6.44140625" style="9" hidden="1" customWidth="1"/>
    <col min="134" max="134" width="7.6640625" style="9" hidden="1" customWidth="1"/>
    <col min="135" max="135" width="9.109375" style="9" hidden="1" customWidth="1"/>
    <col min="136" max="136" width="11.5546875" style="1" customWidth="1"/>
    <col min="137" max="137" width="9.109375" style="1" hidden="1" customWidth="1"/>
    <col min="138" max="138" width="11.109375" style="1" customWidth="1"/>
    <col min="139" max="139" width="10.33203125" style="1" customWidth="1"/>
    <col min="140" max="140" width="9.109375" style="1" customWidth="1"/>
    <col min="141" max="141" width="8.33203125" style="1" customWidth="1"/>
    <col min="142" max="142" width="9.109375" style="1" customWidth="1"/>
    <col min="143" max="143" width="9.109375" style="1" hidden="1" customWidth="1"/>
    <col min="144" max="144" width="9.109375" style="1" customWidth="1"/>
    <col min="145" max="146" width="9" style="1" customWidth="1"/>
    <col min="147" max="147" width="22.109375" style="8" customWidth="1"/>
    <col min="148" max="148" width="13.33203125" style="10" customWidth="1"/>
    <col min="149" max="149" width="6.6640625" style="132" hidden="1" customWidth="1"/>
    <col min="150" max="150" width="6.33203125" style="9" hidden="1" customWidth="1"/>
    <col min="151" max="152" width="9.109375" style="9" hidden="1" customWidth="1"/>
    <col min="153" max="153" width="7.33203125" style="9" hidden="1" customWidth="1"/>
    <col min="154" max="154" width="10" style="9" hidden="1" customWidth="1"/>
    <col min="155" max="155" width="8.6640625" style="135" hidden="1" customWidth="1"/>
    <col min="156" max="156" width="11.5546875" style="135" hidden="1" customWidth="1"/>
    <col min="157" max="157" width="7.6640625" style="11" hidden="1" customWidth="1"/>
    <col min="158" max="159" width="7.6640625" style="9" hidden="1" customWidth="1"/>
    <col min="160" max="160" width="4.6640625" style="9" hidden="1" customWidth="1"/>
    <col min="161" max="161" width="7.6640625" style="9" hidden="1" customWidth="1"/>
    <col min="162" max="162" width="9.6640625" style="9" hidden="1" customWidth="1"/>
    <col min="163" max="164" width="7.6640625" style="135" hidden="1" customWidth="1"/>
    <col min="165" max="165" width="7.6640625" style="137" hidden="1" customWidth="1"/>
    <col min="166" max="166" width="7.6640625" style="136" hidden="1" customWidth="1"/>
    <col min="167" max="167" width="7.6640625" style="175" hidden="1" customWidth="1"/>
    <col min="168" max="168" width="5.109375" style="21" hidden="1" customWidth="1"/>
    <col min="169" max="169" width="6" style="139" hidden="1" customWidth="1"/>
    <col min="170" max="170" width="8.88671875" style="9" hidden="1" customWidth="1"/>
    <col min="171" max="171" width="7.33203125" style="36" hidden="1" customWidth="1"/>
    <col min="172" max="172" width="4.109375" style="9" hidden="1" customWidth="1"/>
    <col min="173" max="174" width="8.88671875" style="135" hidden="1" customWidth="1"/>
    <col min="175" max="175" width="5.6640625" style="1" hidden="1" customWidth="1"/>
    <col min="176" max="176" width="10.44140625" style="1" hidden="1" customWidth="1"/>
    <col min="177" max="177" width="18.5546875" style="1" customWidth="1"/>
    <col min="178" max="178" width="18.5546875" style="8" customWidth="1"/>
    <col min="179" max="179" width="18.5546875" style="1" customWidth="1"/>
    <col min="180" max="180" width="18.5546875" style="8" customWidth="1"/>
    <col min="181" max="181" width="30.88671875" style="9" customWidth="1"/>
    <col min="182" max="182" width="11" style="1" hidden="1" customWidth="1"/>
    <col min="183" max="183" width="8.88671875" style="1" customWidth="1"/>
    <col min="184" max="185" width="36.6640625" style="9" hidden="1" customWidth="1"/>
    <col min="186" max="186" width="13.33203125" style="1" hidden="1" customWidth="1"/>
    <col min="187" max="187" width="18.33203125" style="1" customWidth="1"/>
    <col min="188" max="188" width="29.5546875" style="1" customWidth="1"/>
    <col min="189" max="189" width="9" style="1" hidden="1" customWidth="1"/>
    <col min="190" max="190" width="21" style="8" customWidth="1"/>
    <col min="191" max="191" width="21" style="20" customWidth="1"/>
    <col min="192" max="192" width="45" style="8" customWidth="1"/>
    <col min="193" max="193" width="7.109375" style="1" hidden="1" customWidth="1"/>
    <col min="194" max="194" width="24.88671875" style="8" customWidth="1"/>
    <col min="195" max="195" width="31.88671875" style="9" hidden="1" customWidth="1"/>
    <col min="196" max="196" width="9.6640625" style="1" hidden="1" customWidth="1"/>
    <col min="197" max="197" width="12.109375" style="1" hidden="1" customWidth="1"/>
    <col min="198" max="198" width="12.109375" style="4" hidden="1" customWidth="1"/>
    <col min="199" max="199" width="12.109375" style="1" hidden="1" customWidth="1"/>
    <col min="200" max="200" width="18.33203125" style="141" hidden="1" customWidth="1"/>
    <col min="201" max="206" width="9.6640625" style="1" hidden="1" customWidth="1"/>
    <col min="207" max="208" width="9.6640625" style="9" hidden="1" customWidth="1"/>
    <col min="209" max="211" width="9.6640625" style="1" hidden="1" customWidth="1"/>
    <col min="212" max="212" width="8.109375" style="1" hidden="1" customWidth="1"/>
    <col min="213" max="214" width="9.6640625" style="1" hidden="1" customWidth="1"/>
    <col min="215" max="215" width="10.33203125" style="1" hidden="1" customWidth="1"/>
    <col min="216" max="240" width="9.6640625" style="1" hidden="1" customWidth="1"/>
    <col min="241" max="241" width="10.5546875" style="11" hidden="1" customWidth="1"/>
    <col min="242" max="242" width="9.6640625" style="11" hidden="1" customWidth="1"/>
    <col min="243" max="243" width="12.5546875" style="11" hidden="1" customWidth="1"/>
    <col min="244" max="244" width="7.88671875" style="11" hidden="1" customWidth="1"/>
    <col min="245" max="245" width="13.44140625" style="11" hidden="1" customWidth="1"/>
    <col min="246" max="246" width="9.44140625" style="11" hidden="1" customWidth="1"/>
    <col min="247" max="247" width="12.6640625" style="11" hidden="1" customWidth="1"/>
    <col min="248" max="248" width="12.33203125" style="11" hidden="1" customWidth="1"/>
    <col min="249" max="249" width="11.109375" style="11" hidden="1" customWidth="1"/>
    <col min="250" max="250" width="11.88671875" style="11" hidden="1" customWidth="1"/>
    <col min="251" max="251" width="10.5546875" style="11" hidden="1" customWidth="1"/>
    <col min="252" max="252" width="7.88671875" style="11" hidden="1" customWidth="1"/>
    <col min="253" max="253" width="10.109375" style="11" hidden="1" customWidth="1"/>
    <col min="254" max="254" width="6.6640625" style="11" hidden="1" customWidth="1"/>
    <col min="255" max="255" width="7.6640625" style="11" hidden="1" customWidth="1"/>
    <col min="256" max="256" width="9.33203125" style="11" hidden="1" customWidth="1"/>
    <col min="257" max="257" width="9.5546875" style="11" hidden="1" customWidth="1"/>
    <col min="258" max="258" width="11.44140625" style="11" hidden="1" customWidth="1"/>
    <col min="259" max="259" width="8.44140625" style="11" hidden="1" customWidth="1"/>
    <col min="260" max="260" width="13" style="11" hidden="1" customWidth="1"/>
    <col min="261" max="261" width="11.44140625" style="11" hidden="1" customWidth="1"/>
    <col min="262" max="262" width="12.5546875" style="11" hidden="1" customWidth="1"/>
    <col min="263" max="263" width="11.44140625" style="11" hidden="1" customWidth="1"/>
    <col min="264" max="264" width="14.109375" style="11" hidden="1" customWidth="1"/>
    <col min="265" max="265" width="11.5546875" style="11" hidden="1" customWidth="1"/>
    <col min="266" max="266" width="10.88671875" style="11" hidden="1" customWidth="1"/>
    <col min="267" max="267" width="10.44140625" style="11" hidden="1" customWidth="1"/>
    <col min="268" max="268" width="13.44140625" style="11" hidden="1" customWidth="1"/>
    <col min="269" max="269" width="12.5546875" style="11" hidden="1" customWidth="1"/>
    <col min="270" max="270" width="14" style="11" hidden="1" customWidth="1"/>
    <col min="271" max="271" width="10.5546875" style="11" hidden="1" customWidth="1"/>
    <col min="272" max="272" width="11.5546875" style="11" hidden="1" customWidth="1"/>
    <col min="273" max="273" width="10.6640625" style="11" hidden="1" customWidth="1"/>
    <col min="274" max="274" width="14.109375" style="11" hidden="1" customWidth="1"/>
    <col min="275" max="275" width="11.88671875" style="11" hidden="1" customWidth="1"/>
    <col min="276" max="276" width="12.44140625" style="11" hidden="1" customWidth="1"/>
    <col min="277" max="277" width="10.88671875" style="11" hidden="1" customWidth="1"/>
    <col min="278" max="278" width="13.88671875" style="11" hidden="1" customWidth="1"/>
    <col min="279" max="279" width="10.6640625" style="11" hidden="1" customWidth="1"/>
    <col min="280" max="280" width="7.6640625" style="11" hidden="1" customWidth="1"/>
    <col min="281" max="281" width="14.5546875" style="11" hidden="1" customWidth="1"/>
    <col min="282" max="282" width="11" style="11" hidden="1" customWidth="1"/>
    <col min="283" max="283" width="14.44140625" style="11" hidden="1" customWidth="1"/>
    <col min="284" max="284" width="12.44140625" style="11" hidden="1" customWidth="1"/>
    <col min="285" max="285" width="12.109375" style="11" hidden="1" customWidth="1"/>
    <col min="286" max="286" width="12" style="11" hidden="1" customWidth="1"/>
    <col min="287" max="287" width="10.5546875" style="11" hidden="1" customWidth="1"/>
    <col min="288" max="290" width="9.6640625" style="9" hidden="1" customWidth="1"/>
    <col min="291" max="293" width="11.33203125" style="9" hidden="1" customWidth="1"/>
    <col min="294" max="301" width="9.6640625" style="9" hidden="1" customWidth="1"/>
    <col min="302" max="302" width="9.6640625" style="1" hidden="1" customWidth="1"/>
    <col min="303" max="304" width="43.5546875" style="9" hidden="1" customWidth="1"/>
    <col min="305" max="305" width="14.5546875" style="1" customWidth="1"/>
    <col min="306" max="306" width="18.21875" style="1" customWidth="1"/>
    <col min="307" max="307" width="14.33203125" style="9" customWidth="1"/>
    <col min="308" max="308" width="31.88671875" style="9" customWidth="1"/>
    <col min="309" max="309" width="13.88671875" style="9" customWidth="1"/>
    <col min="310" max="310" width="18.21875" style="9" customWidth="1"/>
    <col min="311" max="311" width="47.77734375" style="9" customWidth="1"/>
    <col min="312" max="313" width="8.88671875" style="9"/>
    <col min="314" max="16384" width="8.88671875" style="11"/>
  </cols>
  <sheetData>
    <row r="1" spans="1:313" s="2" customFormat="1" ht="78.75" customHeight="1">
      <c r="A1" s="176" t="s">
        <v>0</v>
      </c>
      <c r="B1" s="176" t="s">
        <v>1</v>
      </c>
      <c r="C1" s="176" t="s">
        <v>2</v>
      </c>
      <c r="D1" s="176" t="s">
        <v>3</v>
      </c>
      <c r="E1" s="176" t="s">
        <v>2987</v>
      </c>
      <c r="F1" s="176" t="s">
        <v>4</v>
      </c>
      <c r="G1" s="176" t="s">
        <v>5</v>
      </c>
      <c r="H1" s="217" t="s">
        <v>6</v>
      </c>
      <c r="I1" s="176" t="s">
        <v>7</v>
      </c>
      <c r="J1" s="176" t="s">
        <v>8</v>
      </c>
      <c r="K1" s="177" t="s">
        <v>9</v>
      </c>
      <c r="L1" s="176" t="s">
        <v>10</v>
      </c>
      <c r="M1" s="176" t="s">
        <v>11</v>
      </c>
      <c r="N1" s="176" t="s">
        <v>12</v>
      </c>
      <c r="O1" s="176" t="s">
        <v>13</v>
      </c>
      <c r="P1" s="176" t="s">
        <v>14</v>
      </c>
      <c r="Q1" s="176" t="s">
        <v>15</v>
      </c>
      <c r="R1" s="176" t="s">
        <v>16</v>
      </c>
      <c r="S1" s="176" t="s">
        <v>17</v>
      </c>
      <c r="T1" s="176" t="s">
        <v>18</v>
      </c>
      <c r="U1" s="176" t="s">
        <v>19</v>
      </c>
      <c r="V1" s="176" t="s">
        <v>20</v>
      </c>
      <c r="W1" s="176" t="s">
        <v>21</v>
      </c>
      <c r="X1" s="176" t="s">
        <v>22</v>
      </c>
      <c r="Y1" s="176" t="s">
        <v>23</v>
      </c>
      <c r="Z1" s="178" t="s">
        <v>24</v>
      </c>
      <c r="AA1" s="176" t="s">
        <v>25</v>
      </c>
      <c r="AB1" s="176" t="s">
        <v>26</v>
      </c>
      <c r="AC1" s="176" t="s">
        <v>2767</v>
      </c>
      <c r="AD1" s="176" t="s">
        <v>2768</v>
      </c>
      <c r="AE1" s="176" t="s">
        <v>27</v>
      </c>
      <c r="AF1" s="176" t="s">
        <v>28</v>
      </c>
      <c r="AG1" s="179" t="s">
        <v>29</v>
      </c>
      <c r="AH1" s="176" t="s">
        <v>30</v>
      </c>
      <c r="AI1" s="176" t="s">
        <v>31</v>
      </c>
      <c r="AJ1" s="180" t="s">
        <v>32</v>
      </c>
      <c r="AK1" s="181" t="s">
        <v>33</v>
      </c>
      <c r="AL1" s="176" t="s">
        <v>34</v>
      </c>
      <c r="AM1" s="176" t="s">
        <v>35</v>
      </c>
      <c r="AN1" s="176" t="s">
        <v>36</v>
      </c>
      <c r="AO1" s="182" t="s">
        <v>37</v>
      </c>
      <c r="AP1" s="183" t="s">
        <v>38</v>
      </c>
      <c r="AQ1" s="184" t="s">
        <v>39</v>
      </c>
      <c r="AR1" s="185" t="s">
        <v>40</v>
      </c>
      <c r="AS1" s="186" t="s">
        <v>41</v>
      </c>
      <c r="AT1" s="186" t="s">
        <v>42</v>
      </c>
      <c r="AU1" s="187" t="s">
        <v>43</v>
      </c>
      <c r="AV1" s="176" t="s">
        <v>44</v>
      </c>
      <c r="AW1" s="176" t="s">
        <v>45</v>
      </c>
      <c r="AX1" s="176" t="s">
        <v>46</v>
      </c>
      <c r="AY1" s="176" t="s">
        <v>47</v>
      </c>
      <c r="AZ1" s="176" t="s">
        <v>48</v>
      </c>
      <c r="BA1" s="188" t="s">
        <v>49</v>
      </c>
      <c r="BB1" s="176" t="s">
        <v>50</v>
      </c>
      <c r="BC1" s="189" t="s">
        <v>51</v>
      </c>
      <c r="BD1" s="190" t="s">
        <v>52</v>
      </c>
      <c r="BE1" s="190" t="s">
        <v>53</v>
      </c>
      <c r="BF1" s="190" t="s">
        <v>54</v>
      </c>
      <c r="BG1" s="191" t="s">
        <v>55</v>
      </c>
      <c r="BH1" s="191" t="s">
        <v>56</v>
      </c>
      <c r="BI1" s="191" t="s">
        <v>57</v>
      </c>
      <c r="BJ1" s="176" t="s">
        <v>58</v>
      </c>
      <c r="BK1" s="176" t="s">
        <v>59</v>
      </c>
      <c r="BL1" s="187" t="s">
        <v>60</v>
      </c>
      <c r="BM1" s="187" t="s">
        <v>61</v>
      </c>
      <c r="BN1" s="176" t="s">
        <v>62</v>
      </c>
      <c r="BO1" s="176" t="s">
        <v>63</v>
      </c>
      <c r="BP1" s="176" t="s">
        <v>64</v>
      </c>
      <c r="BQ1" s="176" t="s">
        <v>65</v>
      </c>
      <c r="BR1" s="192" t="s">
        <v>66</v>
      </c>
      <c r="BS1" s="193" t="s">
        <v>67</v>
      </c>
      <c r="BT1" s="192" t="s">
        <v>68</v>
      </c>
      <c r="BU1" s="192" t="s">
        <v>69</v>
      </c>
      <c r="BV1" s="192" t="s">
        <v>70</v>
      </c>
      <c r="BW1" s="193" t="s">
        <v>71</v>
      </c>
      <c r="BX1" s="192" t="s">
        <v>72</v>
      </c>
      <c r="BY1" s="193" t="s">
        <v>73</v>
      </c>
      <c r="BZ1" s="192" t="s">
        <v>74</v>
      </c>
      <c r="CA1" s="193" t="s">
        <v>75</v>
      </c>
      <c r="CB1" s="192" t="s">
        <v>76</v>
      </c>
      <c r="CC1" s="194" t="s">
        <v>77</v>
      </c>
      <c r="CD1" s="193" t="s">
        <v>78</v>
      </c>
      <c r="CE1" s="187" t="s">
        <v>79</v>
      </c>
      <c r="CF1" s="187" t="s">
        <v>80</v>
      </c>
      <c r="CG1" s="187" t="s">
        <v>81</v>
      </c>
      <c r="CH1" s="187" t="s">
        <v>82</v>
      </c>
      <c r="CI1" s="176" t="s">
        <v>83</v>
      </c>
      <c r="CJ1" s="187" t="s">
        <v>84</v>
      </c>
      <c r="CK1" s="187" t="s">
        <v>85</v>
      </c>
      <c r="CL1" s="192" t="s">
        <v>86</v>
      </c>
      <c r="CM1" s="195" t="s">
        <v>87</v>
      </c>
      <c r="CN1" s="195" t="s">
        <v>88</v>
      </c>
      <c r="CO1" s="196" t="s">
        <v>89</v>
      </c>
      <c r="CP1" s="197" t="s">
        <v>90</v>
      </c>
      <c r="CQ1" s="198" t="s">
        <v>91</v>
      </c>
      <c r="CR1" s="199" t="s">
        <v>92</v>
      </c>
      <c r="CS1" s="199" t="s">
        <v>93</v>
      </c>
      <c r="CT1" s="200" t="s">
        <v>94</v>
      </c>
      <c r="CU1" s="200" t="s">
        <v>95</v>
      </c>
      <c r="CV1" s="201" t="s">
        <v>96</v>
      </c>
      <c r="CW1" s="202" t="s">
        <v>97</v>
      </c>
      <c r="CX1" s="202" t="s">
        <v>98</v>
      </c>
      <c r="CY1" s="202" t="s">
        <v>99</v>
      </c>
      <c r="CZ1" s="176" t="s">
        <v>100</v>
      </c>
      <c r="DA1" s="176" t="s">
        <v>101</v>
      </c>
      <c r="DB1" s="203" t="s">
        <v>102</v>
      </c>
      <c r="DC1" s="178" t="s">
        <v>103</v>
      </c>
      <c r="DD1" s="204" t="s">
        <v>104</v>
      </c>
      <c r="DE1" s="205" t="s">
        <v>105</v>
      </c>
      <c r="DF1" s="205" t="s">
        <v>106</v>
      </c>
      <c r="DG1" s="205" t="s">
        <v>107</v>
      </c>
      <c r="DH1" s="205" t="s">
        <v>108</v>
      </c>
      <c r="DI1" s="206" t="s">
        <v>109</v>
      </c>
      <c r="DJ1" s="216" t="s">
        <v>2766</v>
      </c>
      <c r="DK1" s="207" t="s">
        <v>110</v>
      </c>
      <c r="DL1" s="91" t="s">
        <v>111</v>
      </c>
      <c r="DM1" s="91" t="s">
        <v>112</v>
      </c>
      <c r="DN1" s="91" t="s">
        <v>113</v>
      </c>
      <c r="DO1" s="79" t="s">
        <v>114</v>
      </c>
      <c r="DP1" s="92" t="s">
        <v>115</v>
      </c>
      <c r="DQ1" s="79" t="s">
        <v>116</v>
      </c>
      <c r="DR1" s="93" t="s">
        <v>117</v>
      </c>
      <c r="DS1" s="93" t="s">
        <v>118</v>
      </c>
      <c r="DT1" s="94" t="s">
        <v>119</v>
      </c>
      <c r="DU1" s="94" t="s">
        <v>120</v>
      </c>
      <c r="DV1" s="94" t="s">
        <v>121</v>
      </c>
      <c r="DW1" s="95" t="s">
        <v>122</v>
      </c>
      <c r="DX1" s="95" t="s">
        <v>123</v>
      </c>
      <c r="DY1" s="95" t="s">
        <v>124</v>
      </c>
      <c r="DZ1" s="95" t="s">
        <v>125</v>
      </c>
      <c r="EA1" s="96" t="s">
        <v>126</v>
      </c>
      <c r="EB1" s="96" t="s">
        <v>127</v>
      </c>
      <c r="EC1" s="96" t="s">
        <v>128</v>
      </c>
      <c r="ED1" s="97" t="s">
        <v>129</v>
      </c>
      <c r="EE1" s="97" t="s">
        <v>130</v>
      </c>
      <c r="EF1" s="243" t="s">
        <v>2964</v>
      </c>
      <c r="EG1" s="244" t="s">
        <v>131</v>
      </c>
      <c r="EH1" s="243" t="s">
        <v>2965</v>
      </c>
      <c r="EI1" s="243" t="s">
        <v>2988</v>
      </c>
      <c r="EJ1" s="243" t="s">
        <v>2968</v>
      </c>
      <c r="EK1" s="243" t="s">
        <v>2969</v>
      </c>
      <c r="EL1" s="243" t="s">
        <v>132</v>
      </c>
      <c r="EM1" s="229" t="s">
        <v>2966</v>
      </c>
      <c r="EN1" s="230" t="s">
        <v>2967</v>
      </c>
      <c r="EO1" s="230" t="s">
        <v>133</v>
      </c>
      <c r="EP1" s="230" t="s">
        <v>134</v>
      </c>
      <c r="EQ1" s="231" t="s">
        <v>2978</v>
      </c>
      <c r="ER1" s="232" t="s">
        <v>2977</v>
      </c>
      <c r="ES1" s="99" t="s">
        <v>2</v>
      </c>
      <c r="ET1" s="99" t="s">
        <v>135</v>
      </c>
      <c r="EU1" s="99" t="s">
        <v>136</v>
      </c>
      <c r="EV1" s="99" t="s">
        <v>137</v>
      </c>
      <c r="EW1" s="99" t="s">
        <v>138</v>
      </c>
      <c r="EX1" s="100" t="s">
        <v>139</v>
      </c>
      <c r="EY1" s="99" t="s">
        <v>140</v>
      </c>
      <c r="EZ1" s="99" t="s">
        <v>141</v>
      </c>
      <c r="FA1" s="99" t="s">
        <v>135</v>
      </c>
      <c r="FB1" s="99" t="s">
        <v>142</v>
      </c>
      <c r="FC1" s="99" t="s">
        <v>143</v>
      </c>
      <c r="FD1" s="99" t="s">
        <v>144</v>
      </c>
      <c r="FE1" s="99" t="s">
        <v>145</v>
      </c>
      <c r="FF1" s="99" t="s">
        <v>146</v>
      </c>
      <c r="FG1" s="101" t="s">
        <v>147</v>
      </c>
      <c r="FH1" s="101" t="s">
        <v>148</v>
      </c>
      <c r="FI1" s="101" t="s">
        <v>149</v>
      </c>
      <c r="FJ1" s="101" t="s">
        <v>150</v>
      </c>
      <c r="FK1" s="102" t="s">
        <v>26</v>
      </c>
      <c r="FL1" s="103" t="s">
        <v>29</v>
      </c>
      <c r="FM1" s="99" t="s">
        <v>151</v>
      </c>
      <c r="FN1" s="81" t="s">
        <v>152</v>
      </c>
      <c r="FO1" s="104" t="s">
        <v>153</v>
      </c>
      <c r="FP1" s="99"/>
      <c r="FQ1" s="99" t="s">
        <v>152</v>
      </c>
      <c r="FR1" s="99" t="s">
        <v>153</v>
      </c>
      <c r="FS1" s="81" t="s">
        <v>154</v>
      </c>
      <c r="FT1" s="82" t="s">
        <v>155</v>
      </c>
      <c r="FU1" s="82" t="s">
        <v>2973</v>
      </c>
      <c r="FV1" s="237" t="s">
        <v>2974</v>
      </c>
      <c r="FW1" s="82" t="s">
        <v>2975</v>
      </c>
      <c r="FX1" s="82" t="s">
        <v>2976</v>
      </c>
      <c r="FY1" s="82" t="s">
        <v>156</v>
      </c>
      <c r="FZ1" s="233" t="s">
        <v>157</v>
      </c>
      <c r="GA1" s="218" t="s">
        <v>2972</v>
      </c>
      <c r="GB1" s="82" t="s">
        <v>158</v>
      </c>
      <c r="GC1" s="234" t="s">
        <v>2970</v>
      </c>
      <c r="GD1" s="233" t="s">
        <v>159</v>
      </c>
      <c r="GE1" s="238" t="s">
        <v>2980</v>
      </c>
      <c r="GF1" s="238" t="s">
        <v>2981</v>
      </c>
      <c r="GG1" s="233" t="s">
        <v>160</v>
      </c>
      <c r="GH1" s="239" t="s">
        <v>2982</v>
      </c>
      <c r="GI1" s="249" t="s">
        <v>2769</v>
      </c>
      <c r="GJ1" s="239" t="s">
        <v>161</v>
      </c>
      <c r="GK1" s="82" t="s">
        <v>162</v>
      </c>
      <c r="GL1" s="83" t="s">
        <v>2979</v>
      </c>
      <c r="GM1" s="221" t="s">
        <v>163</v>
      </c>
      <c r="GN1" s="82" t="s">
        <v>164</v>
      </c>
      <c r="GO1" s="84" t="s">
        <v>6</v>
      </c>
      <c r="GP1" s="82" t="s">
        <v>165</v>
      </c>
      <c r="GQ1" s="82" t="s">
        <v>166</v>
      </c>
      <c r="GR1" s="79" t="s">
        <v>167</v>
      </c>
      <c r="GS1" s="79" t="s">
        <v>168</v>
      </c>
      <c r="GT1" s="79" t="s">
        <v>169</v>
      </c>
      <c r="GU1" s="80" t="s">
        <v>170</v>
      </c>
      <c r="GV1" s="79" t="s">
        <v>170</v>
      </c>
      <c r="GW1" s="85" t="s">
        <v>171</v>
      </c>
      <c r="GX1" s="85" t="s">
        <v>172</v>
      </c>
      <c r="GY1" s="105"/>
      <c r="GZ1" s="106" t="s">
        <v>173</v>
      </c>
      <c r="HA1" s="86" t="s">
        <v>174</v>
      </c>
      <c r="HB1" s="86" t="s">
        <v>175</v>
      </c>
      <c r="HC1" s="87" t="s">
        <v>176</v>
      </c>
      <c r="HD1" s="86" t="s">
        <v>177</v>
      </c>
      <c r="HE1" s="88" t="s">
        <v>178</v>
      </c>
      <c r="HF1" s="86" t="s">
        <v>179</v>
      </c>
      <c r="HG1" s="88" t="s">
        <v>180</v>
      </c>
      <c r="HH1" s="88" t="s">
        <v>181</v>
      </c>
      <c r="HI1" s="88" t="s">
        <v>182</v>
      </c>
      <c r="HJ1" s="86" t="s">
        <v>183</v>
      </c>
      <c r="HK1" s="86" t="s">
        <v>184</v>
      </c>
      <c r="HL1" s="86" t="s">
        <v>185</v>
      </c>
      <c r="HM1" s="86" t="s">
        <v>186</v>
      </c>
      <c r="HN1" s="89" t="s">
        <v>187</v>
      </c>
      <c r="HO1" s="89" t="s">
        <v>188</v>
      </c>
      <c r="HP1" s="89" t="s">
        <v>189</v>
      </c>
      <c r="HQ1" s="89" t="s">
        <v>190</v>
      </c>
      <c r="HR1" s="89" t="s">
        <v>191</v>
      </c>
      <c r="HS1" s="89" t="s">
        <v>192</v>
      </c>
      <c r="HT1" s="89" t="s">
        <v>193</v>
      </c>
      <c r="HU1" s="89" t="s">
        <v>194</v>
      </c>
      <c r="HV1" s="89" t="s">
        <v>195</v>
      </c>
      <c r="HW1" s="89" t="s">
        <v>196</v>
      </c>
      <c r="HX1" s="89" t="s">
        <v>197</v>
      </c>
      <c r="HY1" s="89" t="s">
        <v>198</v>
      </c>
      <c r="HZ1" s="89" t="s">
        <v>199</v>
      </c>
      <c r="IA1" s="90" t="s">
        <v>200</v>
      </c>
      <c r="IB1" s="86"/>
      <c r="IC1" s="86"/>
      <c r="ID1" s="98"/>
      <c r="IE1" s="98"/>
      <c r="IF1" s="86"/>
      <c r="IG1" s="79" t="s">
        <v>201</v>
      </c>
      <c r="IH1" s="79" t="s">
        <v>202</v>
      </c>
      <c r="II1" s="79" t="s">
        <v>203</v>
      </c>
      <c r="IJ1" s="79" t="s">
        <v>204</v>
      </c>
      <c r="IK1" s="79" t="s">
        <v>205</v>
      </c>
      <c r="IL1" s="79" t="s">
        <v>206</v>
      </c>
      <c r="IM1" s="99" t="s">
        <v>141</v>
      </c>
      <c r="IN1" s="99" t="s">
        <v>207</v>
      </c>
      <c r="IO1" s="79" t="s">
        <v>208</v>
      </c>
      <c r="IP1" s="79" t="s">
        <v>209</v>
      </c>
      <c r="IQ1" s="79" t="s">
        <v>210</v>
      </c>
      <c r="IR1" s="79" t="s">
        <v>211</v>
      </c>
      <c r="IS1" s="79" t="s">
        <v>212</v>
      </c>
      <c r="IT1" s="79" t="s">
        <v>213</v>
      </c>
      <c r="IU1" s="79" t="s">
        <v>214</v>
      </c>
      <c r="IV1" s="79" t="s">
        <v>215</v>
      </c>
      <c r="IW1" s="79" t="s">
        <v>216</v>
      </c>
      <c r="IX1" s="79" t="s">
        <v>217</v>
      </c>
      <c r="IY1" s="79" t="s">
        <v>218</v>
      </c>
      <c r="IZ1" s="79" t="s">
        <v>219</v>
      </c>
      <c r="JA1" s="79" t="s">
        <v>220</v>
      </c>
      <c r="JB1" s="79" t="s">
        <v>221</v>
      </c>
      <c r="JC1" s="79" t="s">
        <v>222</v>
      </c>
      <c r="JD1" s="79" t="s">
        <v>223</v>
      </c>
      <c r="JE1" s="79" t="s">
        <v>224</v>
      </c>
      <c r="JF1" s="79" t="s">
        <v>225</v>
      </c>
      <c r="JG1" s="79" t="s">
        <v>226</v>
      </c>
      <c r="JH1" s="79" t="s">
        <v>227</v>
      </c>
      <c r="JI1" s="79" t="s">
        <v>228</v>
      </c>
      <c r="JJ1" s="79" t="s">
        <v>229</v>
      </c>
      <c r="JK1" s="79" t="s">
        <v>230</v>
      </c>
      <c r="JL1" s="79" t="s">
        <v>231</v>
      </c>
      <c r="JM1" s="79" t="s">
        <v>232</v>
      </c>
      <c r="JN1" s="79" t="s">
        <v>233</v>
      </c>
      <c r="JO1" s="79" t="s">
        <v>234</v>
      </c>
      <c r="JP1" s="79" t="s">
        <v>235</v>
      </c>
      <c r="JQ1" s="79" t="s">
        <v>236</v>
      </c>
      <c r="JR1" s="79" t="s">
        <v>237</v>
      </c>
      <c r="JS1" s="79" t="s">
        <v>238</v>
      </c>
      <c r="JT1" s="79" t="s">
        <v>239</v>
      </c>
      <c r="JU1" s="79" t="s">
        <v>240</v>
      </c>
      <c r="JV1" s="79" t="s">
        <v>241</v>
      </c>
      <c r="JW1" s="79" t="s">
        <v>242</v>
      </c>
      <c r="JX1" s="79" t="s">
        <v>243</v>
      </c>
      <c r="JY1" s="79" t="s">
        <v>244</v>
      </c>
      <c r="JZ1" s="79" t="s">
        <v>245</v>
      </c>
      <c r="KA1" s="79" t="s">
        <v>246</v>
      </c>
      <c r="KB1" s="107" t="s">
        <v>247</v>
      </c>
      <c r="KC1" s="107" t="s">
        <v>248</v>
      </c>
      <c r="KD1" s="107" t="s">
        <v>249</v>
      </c>
      <c r="KE1" s="82" t="s">
        <v>250</v>
      </c>
      <c r="KF1" s="82" t="s">
        <v>251</v>
      </c>
      <c r="KG1" s="82" t="s">
        <v>252</v>
      </c>
      <c r="KH1" s="99" t="s">
        <v>253</v>
      </c>
      <c r="KI1" s="99" t="s">
        <v>254</v>
      </c>
      <c r="KJ1" s="112" t="s">
        <v>2630</v>
      </c>
      <c r="KK1" s="112" t="s">
        <v>2631</v>
      </c>
      <c r="KL1" s="112" t="s">
        <v>2632</v>
      </c>
      <c r="KM1" s="98" t="s">
        <v>255</v>
      </c>
      <c r="KN1" s="98" t="s">
        <v>256</v>
      </c>
      <c r="KO1" s="83"/>
      <c r="KP1" s="99" t="s">
        <v>2432</v>
      </c>
      <c r="KQ1" s="235" t="s">
        <v>2633</v>
      </c>
      <c r="KR1" s="236" t="s">
        <v>2971</v>
      </c>
      <c r="KS1" s="240" t="s">
        <v>2989</v>
      </c>
      <c r="KT1" s="240" t="s">
        <v>2990</v>
      </c>
      <c r="KU1" s="240" t="s">
        <v>2983</v>
      </c>
      <c r="KV1" s="241" t="s">
        <v>163</v>
      </c>
      <c r="KW1" s="242" t="s">
        <v>2984</v>
      </c>
      <c r="KX1" s="242" t="s">
        <v>2985</v>
      </c>
      <c r="KY1" s="242" t="s">
        <v>2986</v>
      </c>
    </row>
    <row r="2" spans="1:313" s="114" customFormat="1" ht="15" customHeight="1">
      <c r="A2" s="113" t="s">
        <v>257</v>
      </c>
      <c r="B2" s="113" t="s">
        <v>258</v>
      </c>
      <c r="C2" s="113" t="s">
        <v>259</v>
      </c>
      <c r="D2" s="113" t="s">
        <v>260</v>
      </c>
      <c r="E2" s="113" t="s">
        <v>261</v>
      </c>
      <c r="F2" s="113" t="s">
        <v>262</v>
      </c>
      <c r="G2" s="113" t="s">
        <v>263</v>
      </c>
      <c r="H2" s="246" t="s">
        <v>264</v>
      </c>
      <c r="I2" s="113" t="s">
        <v>265</v>
      </c>
      <c r="J2" s="113" t="s">
        <v>266</v>
      </c>
      <c r="K2" s="113" t="s">
        <v>267</v>
      </c>
      <c r="L2" s="113" t="s">
        <v>268</v>
      </c>
      <c r="M2" s="113" t="s">
        <v>269</v>
      </c>
      <c r="N2" s="113" t="s">
        <v>270</v>
      </c>
      <c r="O2" s="113" t="s">
        <v>271</v>
      </c>
      <c r="P2" s="113" t="s">
        <v>272</v>
      </c>
      <c r="Q2" s="113" t="s">
        <v>273</v>
      </c>
      <c r="R2" s="113" t="s">
        <v>274</v>
      </c>
      <c r="S2" s="113" t="s">
        <v>275</v>
      </c>
      <c r="T2" s="113" t="s">
        <v>276</v>
      </c>
      <c r="U2" s="113" t="s">
        <v>277</v>
      </c>
      <c r="V2" s="113" t="s">
        <v>278</v>
      </c>
      <c r="W2" s="113" t="s">
        <v>279</v>
      </c>
      <c r="X2" s="113" t="s">
        <v>280</v>
      </c>
      <c r="Y2" s="113" t="s">
        <v>281</v>
      </c>
      <c r="Z2" s="113" t="s">
        <v>282</v>
      </c>
      <c r="AA2" s="113" t="s">
        <v>283</v>
      </c>
      <c r="AB2" s="113" t="s">
        <v>284</v>
      </c>
      <c r="AC2" s="113" t="s">
        <v>285</v>
      </c>
      <c r="AD2" s="113" t="s">
        <v>286</v>
      </c>
      <c r="AE2" s="113" t="s">
        <v>287</v>
      </c>
      <c r="AF2" s="113" t="s">
        <v>288</v>
      </c>
      <c r="AG2" s="113" t="s">
        <v>289</v>
      </c>
      <c r="AH2" s="113" t="s">
        <v>290</v>
      </c>
      <c r="AI2" s="113" t="s">
        <v>291</v>
      </c>
      <c r="AJ2" s="113" t="s">
        <v>292</v>
      </c>
      <c r="AK2" s="113" t="s">
        <v>293</v>
      </c>
      <c r="AL2" s="113" t="s">
        <v>294</v>
      </c>
      <c r="AM2" s="113" t="s">
        <v>295</v>
      </c>
      <c r="AN2" s="113" t="s">
        <v>296</v>
      </c>
      <c r="AO2" s="113" t="s">
        <v>297</v>
      </c>
      <c r="AP2" s="113" t="s">
        <v>298</v>
      </c>
      <c r="AQ2" s="113" t="s">
        <v>299</v>
      </c>
      <c r="AR2" s="113" t="s">
        <v>300</v>
      </c>
      <c r="AS2" s="113" t="s">
        <v>301</v>
      </c>
      <c r="AT2" s="113" t="s">
        <v>302</v>
      </c>
      <c r="AU2" s="113" t="s">
        <v>303</v>
      </c>
      <c r="AV2" s="113" t="s">
        <v>304</v>
      </c>
      <c r="AW2" s="113" t="s">
        <v>305</v>
      </c>
      <c r="AX2" s="113" t="s">
        <v>306</v>
      </c>
      <c r="AY2" s="113" t="s">
        <v>307</v>
      </c>
      <c r="AZ2" s="113" t="s">
        <v>308</v>
      </c>
      <c r="BA2" s="113" t="s">
        <v>309</v>
      </c>
      <c r="BB2" s="113" t="s">
        <v>310</v>
      </c>
      <c r="BC2" s="113" t="s">
        <v>311</v>
      </c>
      <c r="BD2" s="113" t="s">
        <v>312</v>
      </c>
      <c r="BE2" s="113" t="s">
        <v>313</v>
      </c>
      <c r="BF2" s="113" t="s">
        <v>314</v>
      </c>
      <c r="BG2" s="113" t="s">
        <v>315</v>
      </c>
      <c r="BH2" s="113" t="s">
        <v>316</v>
      </c>
      <c r="BI2" s="113" t="s">
        <v>317</v>
      </c>
      <c r="BJ2" s="113" t="s">
        <v>318</v>
      </c>
      <c r="BK2" s="113" t="s">
        <v>319</v>
      </c>
      <c r="BL2" s="113" t="s">
        <v>320</v>
      </c>
      <c r="BM2" s="113" t="s">
        <v>321</v>
      </c>
      <c r="BN2" s="113" t="s">
        <v>322</v>
      </c>
      <c r="BO2" s="113" t="s">
        <v>323</v>
      </c>
      <c r="BP2" s="113" t="s">
        <v>324</v>
      </c>
      <c r="BQ2" s="113" t="s">
        <v>325</v>
      </c>
      <c r="BR2" s="113" t="s">
        <v>326</v>
      </c>
      <c r="BS2" s="113" t="s">
        <v>327</v>
      </c>
      <c r="BT2" s="113" t="s">
        <v>328</v>
      </c>
      <c r="BU2" s="113" t="s">
        <v>329</v>
      </c>
      <c r="BV2" s="113" t="s">
        <v>330</v>
      </c>
      <c r="BW2" s="113" t="s">
        <v>331</v>
      </c>
      <c r="BX2" s="113" t="s">
        <v>332</v>
      </c>
      <c r="BY2" s="113" t="s">
        <v>333</v>
      </c>
      <c r="BZ2" s="113" t="s">
        <v>334</v>
      </c>
      <c r="CA2" s="113" t="s">
        <v>335</v>
      </c>
      <c r="CB2" s="113" t="s">
        <v>336</v>
      </c>
      <c r="CC2" s="113" t="s">
        <v>337</v>
      </c>
      <c r="CD2" s="113" t="s">
        <v>338</v>
      </c>
      <c r="CE2" s="113" t="s">
        <v>339</v>
      </c>
      <c r="CF2" s="113" t="s">
        <v>340</v>
      </c>
      <c r="CG2" s="113" t="s">
        <v>341</v>
      </c>
      <c r="CH2" s="113" t="s">
        <v>342</v>
      </c>
      <c r="CI2" s="113" t="s">
        <v>343</v>
      </c>
      <c r="CJ2" s="113" t="s">
        <v>344</v>
      </c>
      <c r="CK2" s="113" t="s">
        <v>345</v>
      </c>
      <c r="CL2" s="113" t="s">
        <v>346</v>
      </c>
      <c r="CM2" s="113" t="s">
        <v>347</v>
      </c>
      <c r="CN2" s="113" t="s">
        <v>348</v>
      </c>
      <c r="CO2" s="113" t="s">
        <v>349</v>
      </c>
      <c r="CP2" s="113" t="s">
        <v>350</v>
      </c>
      <c r="CQ2" s="113" t="s">
        <v>351</v>
      </c>
      <c r="CR2" s="113" t="s">
        <v>352</v>
      </c>
      <c r="CS2" s="113" t="s">
        <v>353</v>
      </c>
      <c r="CT2" s="113" t="s">
        <v>354</v>
      </c>
      <c r="CU2" s="113" t="s">
        <v>355</v>
      </c>
      <c r="CV2" s="113" t="s">
        <v>356</v>
      </c>
      <c r="CW2" s="113" t="s">
        <v>357</v>
      </c>
      <c r="CX2" s="113" t="s">
        <v>358</v>
      </c>
      <c r="CY2" s="113" t="s">
        <v>359</v>
      </c>
      <c r="CZ2" s="113" t="s">
        <v>360</v>
      </c>
      <c r="DA2" s="113" t="s">
        <v>2634</v>
      </c>
      <c r="DB2" s="113" t="s">
        <v>361</v>
      </c>
      <c r="DC2" s="113" t="s">
        <v>362</v>
      </c>
      <c r="DD2" s="113" t="s">
        <v>363</v>
      </c>
      <c r="DE2" s="113" t="s">
        <v>364</v>
      </c>
      <c r="DF2" s="113" t="s">
        <v>365</v>
      </c>
      <c r="DG2" s="113" t="s">
        <v>366</v>
      </c>
      <c r="DH2" s="113" t="s">
        <v>367</v>
      </c>
      <c r="DI2" s="113" t="s">
        <v>368</v>
      </c>
      <c r="DJ2" s="208" t="s">
        <v>369</v>
      </c>
      <c r="DK2" s="113" t="s">
        <v>370</v>
      </c>
      <c r="DL2" s="113" t="s">
        <v>371</v>
      </c>
      <c r="DM2" s="113" t="s">
        <v>372</v>
      </c>
      <c r="DN2" s="113" t="s">
        <v>373</v>
      </c>
      <c r="DO2" s="113" t="s">
        <v>374</v>
      </c>
      <c r="DP2" s="113" t="s">
        <v>375</v>
      </c>
      <c r="DQ2" s="113" t="s">
        <v>376</v>
      </c>
      <c r="DR2" s="113" t="s">
        <v>377</v>
      </c>
      <c r="DS2" s="113" t="s">
        <v>378</v>
      </c>
      <c r="DT2" s="113" t="s">
        <v>379</v>
      </c>
      <c r="DU2" s="113" t="s">
        <v>380</v>
      </c>
      <c r="DV2" s="113" t="s">
        <v>381</v>
      </c>
      <c r="DW2" s="113" t="s">
        <v>382</v>
      </c>
      <c r="DX2" s="113" t="s">
        <v>383</v>
      </c>
      <c r="DY2" s="113" t="s">
        <v>384</v>
      </c>
      <c r="DZ2" s="113" t="s">
        <v>385</v>
      </c>
      <c r="EA2" s="113" t="s">
        <v>386</v>
      </c>
      <c r="EB2" s="113" t="s">
        <v>387</v>
      </c>
      <c r="EC2" s="113" t="s">
        <v>388</v>
      </c>
      <c r="ED2" s="113" t="s">
        <v>389</v>
      </c>
      <c r="EE2" s="113" t="s">
        <v>390</v>
      </c>
      <c r="EF2" s="208" t="s">
        <v>391</v>
      </c>
      <c r="EG2" s="113" t="s">
        <v>392</v>
      </c>
      <c r="EH2" s="208" t="s">
        <v>393</v>
      </c>
      <c r="EI2" s="208"/>
      <c r="EJ2" s="208" t="s">
        <v>394</v>
      </c>
      <c r="EK2" s="208" t="s">
        <v>395</v>
      </c>
      <c r="EL2" s="208" t="s">
        <v>396</v>
      </c>
      <c r="EM2" s="208" t="s">
        <v>397</v>
      </c>
      <c r="EN2" s="208" t="s">
        <v>398</v>
      </c>
      <c r="EO2" s="208" t="s">
        <v>399</v>
      </c>
      <c r="EP2" s="208" t="s">
        <v>400</v>
      </c>
      <c r="EQ2" s="113" t="s">
        <v>401</v>
      </c>
      <c r="ER2" s="208" t="s">
        <v>402</v>
      </c>
      <c r="ES2" s="113" t="s">
        <v>403</v>
      </c>
      <c r="ET2" s="113" t="s">
        <v>404</v>
      </c>
      <c r="EU2" s="113" t="s">
        <v>405</v>
      </c>
      <c r="EV2" s="113" t="s">
        <v>406</v>
      </c>
      <c r="EW2" s="113" t="s">
        <v>407</v>
      </c>
      <c r="EX2" s="113" t="s">
        <v>408</v>
      </c>
      <c r="EY2" s="113" t="s">
        <v>409</v>
      </c>
      <c r="EZ2" s="113" t="s">
        <v>410</v>
      </c>
      <c r="FA2" s="113" t="s">
        <v>411</v>
      </c>
      <c r="FB2" s="113" t="s">
        <v>412</v>
      </c>
      <c r="FC2" s="113" t="s">
        <v>413</v>
      </c>
      <c r="FD2" s="113" t="s">
        <v>414</v>
      </c>
      <c r="FE2" s="113" t="s">
        <v>415</v>
      </c>
      <c r="FF2" s="113" t="s">
        <v>416</v>
      </c>
      <c r="FG2" s="113" t="s">
        <v>417</v>
      </c>
      <c r="FH2" s="113" t="s">
        <v>418</v>
      </c>
      <c r="FI2" s="113" t="s">
        <v>419</v>
      </c>
      <c r="FJ2" s="113" t="s">
        <v>420</v>
      </c>
      <c r="FK2" s="113" t="s">
        <v>421</v>
      </c>
      <c r="FL2" s="113" t="s">
        <v>422</v>
      </c>
      <c r="FM2" s="113" t="s">
        <v>423</v>
      </c>
      <c r="FN2" s="113" t="s">
        <v>424</v>
      </c>
      <c r="FO2" s="113" t="s">
        <v>425</v>
      </c>
      <c r="FP2" s="113" t="s">
        <v>426</v>
      </c>
      <c r="FQ2" s="113" t="s">
        <v>427</v>
      </c>
      <c r="FR2" s="113" t="s">
        <v>428</v>
      </c>
      <c r="FS2" s="113" t="s">
        <v>429</v>
      </c>
      <c r="FT2" s="113" t="s">
        <v>2635</v>
      </c>
      <c r="FU2" s="208" t="s">
        <v>2636</v>
      </c>
      <c r="FV2" s="113" t="s">
        <v>2637</v>
      </c>
      <c r="FW2" s="208" t="s">
        <v>2636</v>
      </c>
      <c r="FX2" s="113" t="s">
        <v>2637</v>
      </c>
      <c r="FY2" s="220" t="s">
        <v>2638</v>
      </c>
      <c r="FZ2" s="208" t="s">
        <v>2639</v>
      </c>
      <c r="GA2" s="208" t="s">
        <v>2640</v>
      </c>
      <c r="GB2" s="208" t="s">
        <v>2641</v>
      </c>
      <c r="GC2" s="208"/>
      <c r="GD2" s="208" t="s">
        <v>2642</v>
      </c>
      <c r="GE2" s="208" t="s">
        <v>2643</v>
      </c>
      <c r="GF2" s="208" t="s">
        <v>2644</v>
      </c>
      <c r="GG2" s="208" t="s">
        <v>2645</v>
      </c>
      <c r="GH2" s="208" t="s">
        <v>2646</v>
      </c>
      <c r="GI2" s="250"/>
      <c r="GJ2" s="208" t="s">
        <v>2647</v>
      </c>
      <c r="GK2" s="208" t="s">
        <v>2648</v>
      </c>
      <c r="GL2" s="208" t="s">
        <v>2649</v>
      </c>
      <c r="GM2" s="208" t="s">
        <v>2650</v>
      </c>
      <c r="GN2" s="208" t="s">
        <v>2651</v>
      </c>
      <c r="GO2" s="208" t="s">
        <v>2652</v>
      </c>
      <c r="GP2" s="208" t="s">
        <v>2653</v>
      </c>
      <c r="GQ2" s="208" t="s">
        <v>2654</v>
      </c>
      <c r="GR2" s="208" t="s">
        <v>2655</v>
      </c>
      <c r="GS2" s="208" t="s">
        <v>2656</v>
      </c>
      <c r="GT2" s="208" t="s">
        <v>2657</v>
      </c>
      <c r="GU2" s="208" t="s">
        <v>2658</v>
      </c>
      <c r="GV2" s="208" t="s">
        <v>2659</v>
      </c>
      <c r="GW2" s="208" t="s">
        <v>2660</v>
      </c>
      <c r="GX2" s="208" t="s">
        <v>2661</v>
      </c>
      <c r="GY2" s="208" t="s">
        <v>2662</v>
      </c>
      <c r="GZ2" s="208" t="s">
        <v>2663</v>
      </c>
      <c r="HA2" s="208" t="s">
        <v>2664</v>
      </c>
      <c r="HB2" s="208" t="s">
        <v>2665</v>
      </c>
      <c r="HC2" s="208" t="s">
        <v>2666</v>
      </c>
      <c r="HD2" s="208" t="s">
        <v>2667</v>
      </c>
      <c r="HE2" s="208" t="s">
        <v>2668</v>
      </c>
      <c r="HF2" s="208" t="s">
        <v>2669</v>
      </c>
      <c r="HG2" s="208" t="s">
        <v>2670</v>
      </c>
      <c r="HH2" s="208" t="s">
        <v>2671</v>
      </c>
      <c r="HI2" s="208" t="s">
        <v>2672</v>
      </c>
      <c r="HJ2" s="208" t="s">
        <v>2673</v>
      </c>
      <c r="HK2" s="208" t="s">
        <v>2674</v>
      </c>
      <c r="HL2" s="208" t="s">
        <v>2675</v>
      </c>
      <c r="HM2" s="208" t="s">
        <v>2676</v>
      </c>
      <c r="HN2" s="208" t="s">
        <v>2677</v>
      </c>
      <c r="HO2" s="208" t="s">
        <v>2678</v>
      </c>
      <c r="HP2" s="208" t="s">
        <v>2679</v>
      </c>
      <c r="HQ2" s="208" t="s">
        <v>2680</v>
      </c>
      <c r="HR2" s="208" t="s">
        <v>2681</v>
      </c>
      <c r="HS2" s="208" t="s">
        <v>2682</v>
      </c>
      <c r="HT2" s="208" t="s">
        <v>2683</v>
      </c>
      <c r="HU2" s="208" t="s">
        <v>2684</v>
      </c>
      <c r="HV2" s="208" t="s">
        <v>2685</v>
      </c>
      <c r="HW2" s="208" t="s">
        <v>2686</v>
      </c>
      <c r="HX2" s="208" t="s">
        <v>2687</v>
      </c>
      <c r="HY2" s="208" t="s">
        <v>2688</v>
      </c>
      <c r="HZ2" s="208" t="s">
        <v>2689</v>
      </c>
      <c r="IA2" s="208" t="s">
        <v>2690</v>
      </c>
      <c r="IB2" s="208" t="s">
        <v>2691</v>
      </c>
      <c r="IC2" s="208" t="s">
        <v>2692</v>
      </c>
      <c r="ID2" s="208" t="s">
        <v>2693</v>
      </c>
      <c r="IE2" s="208" t="s">
        <v>2694</v>
      </c>
      <c r="IF2" s="208" t="s">
        <v>2695</v>
      </c>
      <c r="IG2" s="208" t="s">
        <v>2696</v>
      </c>
      <c r="IH2" s="208" t="s">
        <v>2697</v>
      </c>
      <c r="II2" s="208" t="s">
        <v>2698</v>
      </c>
      <c r="IJ2" s="208" t="s">
        <v>2699</v>
      </c>
      <c r="IK2" s="208" t="s">
        <v>2700</v>
      </c>
      <c r="IL2" s="208" t="s">
        <v>2701</v>
      </c>
      <c r="IM2" s="208" t="s">
        <v>2702</v>
      </c>
      <c r="IN2" s="208" t="s">
        <v>2703</v>
      </c>
      <c r="IO2" s="208" t="s">
        <v>2704</v>
      </c>
      <c r="IP2" s="208" t="s">
        <v>2705</v>
      </c>
      <c r="IQ2" s="208" t="s">
        <v>2706</v>
      </c>
      <c r="IR2" s="208" t="s">
        <v>2707</v>
      </c>
      <c r="IS2" s="208" t="s">
        <v>2708</v>
      </c>
      <c r="IT2" s="208" t="s">
        <v>2709</v>
      </c>
      <c r="IU2" s="208" t="s">
        <v>2710</v>
      </c>
      <c r="IV2" s="208" t="s">
        <v>2711</v>
      </c>
      <c r="IW2" s="208" t="s">
        <v>2712</v>
      </c>
      <c r="IX2" s="208" t="s">
        <v>2713</v>
      </c>
      <c r="IY2" s="208" t="s">
        <v>2714</v>
      </c>
      <c r="IZ2" s="208" t="s">
        <v>2715</v>
      </c>
      <c r="JA2" s="208" t="s">
        <v>2716</v>
      </c>
      <c r="JB2" s="208" t="s">
        <v>2717</v>
      </c>
      <c r="JC2" s="208" t="s">
        <v>2718</v>
      </c>
      <c r="JD2" s="208" t="s">
        <v>2719</v>
      </c>
      <c r="JE2" s="208" t="s">
        <v>2720</v>
      </c>
      <c r="JF2" s="208" t="s">
        <v>2721</v>
      </c>
      <c r="JG2" s="208" t="s">
        <v>2722</v>
      </c>
      <c r="JH2" s="208" t="s">
        <v>2723</v>
      </c>
      <c r="JI2" s="208" t="s">
        <v>2724</v>
      </c>
      <c r="JJ2" s="208" t="s">
        <v>2725</v>
      </c>
      <c r="JK2" s="208" t="s">
        <v>2726</v>
      </c>
      <c r="JL2" s="208" t="s">
        <v>2727</v>
      </c>
      <c r="JM2" s="208" t="s">
        <v>2728</v>
      </c>
      <c r="JN2" s="208" t="s">
        <v>2729</v>
      </c>
      <c r="JO2" s="208" t="s">
        <v>2730</v>
      </c>
      <c r="JP2" s="208" t="s">
        <v>2731</v>
      </c>
      <c r="JQ2" s="208" t="s">
        <v>2732</v>
      </c>
      <c r="JR2" s="208" t="s">
        <v>2733</v>
      </c>
      <c r="JS2" s="208" t="s">
        <v>2734</v>
      </c>
      <c r="JT2" s="208" t="s">
        <v>2735</v>
      </c>
      <c r="JU2" s="208" t="s">
        <v>2736</v>
      </c>
      <c r="JV2" s="208" t="s">
        <v>2737</v>
      </c>
      <c r="JW2" s="208" t="s">
        <v>2738</v>
      </c>
      <c r="JX2" s="208" t="s">
        <v>2739</v>
      </c>
      <c r="JY2" s="208" t="s">
        <v>2740</v>
      </c>
      <c r="JZ2" s="208" t="s">
        <v>2741</v>
      </c>
      <c r="KA2" s="208" t="s">
        <v>2742</v>
      </c>
      <c r="KB2" s="208" t="s">
        <v>2743</v>
      </c>
      <c r="KC2" s="208" t="s">
        <v>2744</v>
      </c>
      <c r="KD2" s="208" t="s">
        <v>2745</v>
      </c>
      <c r="KE2" s="208" t="s">
        <v>2746</v>
      </c>
      <c r="KF2" s="208" t="s">
        <v>2747</v>
      </c>
      <c r="KG2" s="208" t="s">
        <v>2748</v>
      </c>
      <c r="KH2" s="208" t="s">
        <v>2749</v>
      </c>
      <c r="KI2" s="208" t="s">
        <v>2750</v>
      </c>
      <c r="KJ2" s="208" t="s">
        <v>2751</v>
      </c>
      <c r="KK2" s="208" t="s">
        <v>2752</v>
      </c>
      <c r="KL2" s="208" t="s">
        <v>2753</v>
      </c>
      <c r="KM2" s="208" t="s">
        <v>2754</v>
      </c>
      <c r="KN2" s="208" t="s">
        <v>2755</v>
      </c>
      <c r="KO2" s="208" t="s">
        <v>2756</v>
      </c>
      <c r="KP2" s="208" t="s">
        <v>2757</v>
      </c>
      <c r="KQ2" s="208" t="s">
        <v>2758</v>
      </c>
      <c r="KR2" s="208" t="s">
        <v>2759</v>
      </c>
      <c r="KS2" s="208" t="s">
        <v>2760</v>
      </c>
      <c r="KT2" s="208" t="s">
        <v>2761</v>
      </c>
      <c r="KU2" s="208" t="s">
        <v>2762</v>
      </c>
      <c r="KV2" s="208" t="s">
        <v>2650</v>
      </c>
      <c r="KW2" s="208" t="s">
        <v>2763</v>
      </c>
      <c r="KX2" s="208" t="s">
        <v>2764</v>
      </c>
      <c r="KY2" s="208" t="s">
        <v>2765</v>
      </c>
      <c r="KZ2" s="208"/>
      <c r="LA2" s="208"/>
    </row>
    <row r="3" spans="1:313">
      <c r="A3" s="1">
        <v>59</v>
      </c>
      <c r="B3" s="1">
        <f>COUNTIFS($D$3:D3,D3,$F$3:F3,F3)</f>
        <v>1</v>
      </c>
      <c r="C3" s="34">
        <v>12402</v>
      </c>
      <c r="D3" s="21" t="s">
        <v>1146</v>
      </c>
      <c r="E3" s="2" t="s">
        <v>485</v>
      </c>
      <c r="F3" s="12">
        <v>450920413</v>
      </c>
      <c r="G3" s="1">
        <f>LEFT(H3,4)-CONCATENATE(IF(LEFT(F3, 2)&lt;MID(H3, 3, 4), 20, 19),LEFT(F3,2))</f>
        <v>75</v>
      </c>
      <c r="H3" s="247" t="s">
        <v>1147</v>
      </c>
      <c r="I3" s="29" t="s">
        <v>442</v>
      </c>
      <c r="J3" s="24" t="s">
        <v>487</v>
      </c>
      <c r="K3" s="2" t="s">
        <v>430</v>
      </c>
      <c r="L3" s="1">
        <v>7.5</v>
      </c>
      <c r="M3" s="2">
        <v>2</v>
      </c>
      <c r="N3" s="2" t="s">
        <v>431</v>
      </c>
      <c r="P3" s="1" t="s">
        <v>1134</v>
      </c>
      <c r="S3" s="2"/>
      <c r="T3" s="42"/>
      <c r="U3" s="42"/>
      <c r="V3" s="53" t="s">
        <v>1104</v>
      </c>
      <c r="X3" s="59"/>
      <c r="Y3" s="59"/>
      <c r="Z3" s="29"/>
      <c r="AA3" s="1" t="s">
        <v>812</v>
      </c>
      <c r="AC3" s="115">
        <v>146</v>
      </c>
      <c r="AD3" s="115">
        <v>1000</v>
      </c>
      <c r="AE3" s="11"/>
      <c r="AF3" s="11"/>
      <c r="AG3" s="11" t="s">
        <v>483</v>
      </c>
      <c r="AH3" s="115">
        <v>50</v>
      </c>
      <c r="AI3" s="11"/>
      <c r="AJ3" s="11"/>
      <c r="AM3" s="11"/>
      <c r="AO3" s="116">
        <v>27.8</v>
      </c>
      <c r="AP3" s="117">
        <v>52.5</v>
      </c>
      <c r="AQ3" s="118">
        <v>18.8</v>
      </c>
      <c r="AR3" s="119">
        <f>AO3+AP3+AQ3</f>
        <v>99.1</v>
      </c>
      <c r="AS3" s="120">
        <f>AO3/AP3</f>
        <v>0.52952380952380951</v>
      </c>
      <c r="AT3" s="121">
        <f>AO3/AP3*AQ3</f>
        <v>9.9550476190476189</v>
      </c>
      <c r="AU3" s="122">
        <f>AO3/(AP3+AQ3)</f>
        <v>0.38990182328190748</v>
      </c>
      <c r="AV3" s="19">
        <f>AW3*AO3/100</f>
        <v>22.023000000000003</v>
      </c>
      <c r="AW3" s="19">
        <f>97-AY3-(CD3*100/AO3)</f>
        <v>79.219424460431654</v>
      </c>
      <c r="AX3" s="123">
        <v>3.7530000000000001</v>
      </c>
      <c r="AY3" s="19">
        <v>13.5</v>
      </c>
      <c r="AZ3" s="1" t="s">
        <v>432</v>
      </c>
      <c r="BA3" s="58" t="s">
        <v>432</v>
      </c>
      <c r="BB3" s="1" t="s">
        <v>432</v>
      </c>
      <c r="BC3" s="6" t="s">
        <v>432</v>
      </c>
      <c r="BD3" s="6"/>
      <c r="BE3" s="22"/>
      <c r="BF3" s="19"/>
      <c r="BG3" s="2" t="s">
        <v>432</v>
      </c>
      <c r="BH3" s="67" t="s">
        <v>432</v>
      </c>
      <c r="BI3" s="19" t="s">
        <v>432</v>
      </c>
      <c r="BJ3" s="19" t="s">
        <v>432</v>
      </c>
      <c r="BK3" s="1" t="s">
        <v>432</v>
      </c>
      <c r="BL3" s="124" t="s">
        <v>432</v>
      </c>
      <c r="BM3" s="125" t="s">
        <v>432</v>
      </c>
      <c r="BN3" s="1" t="s">
        <v>432</v>
      </c>
      <c r="BO3" s="1" t="s">
        <v>432</v>
      </c>
      <c r="BP3" s="19" t="s">
        <v>432</v>
      </c>
      <c r="BQ3" s="19"/>
      <c r="BR3" s="43">
        <v>37024.5</v>
      </c>
      <c r="BS3" s="6">
        <f>BX3+BZ3</f>
        <v>60.2</v>
      </c>
      <c r="BT3" s="4">
        <v>73.900000000000006</v>
      </c>
      <c r="BU3" s="43"/>
      <c r="BV3" s="6">
        <f>100-BT3</f>
        <v>26.099999999999994</v>
      </c>
      <c r="BW3" s="6">
        <f>BY3+CA3+CC3</f>
        <v>51.502499999999998</v>
      </c>
      <c r="BX3" s="4">
        <v>28.6</v>
      </c>
      <c r="BY3" s="22">
        <f>BX3*AP3/100</f>
        <v>15.015000000000001</v>
      </c>
      <c r="BZ3" s="4">
        <v>31.6</v>
      </c>
      <c r="CA3" s="22">
        <f>BZ3*AP3/100</f>
        <v>16.59</v>
      </c>
      <c r="CB3" s="4">
        <v>37.9</v>
      </c>
      <c r="CC3" s="22">
        <f>CB3*AP3/100</f>
        <v>19.897500000000001</v>
      </c>
      <c r="CD3" s="22">
        <v>1.19</v>
      </c>
      <c r="CE3" s="126">
        <v>100</v>
      </c>
      <c r="CF3" s="127">
        <v>5255.5999999999995</v>
      </c>
      <c r="CG3" s="126">
        <v>93.5</v>
      </c>
      <c r="CH3" s="127">
        <v>5204.8</v>
      </c>
      <c r="CI3" s="126">
        <v>60.2</v>
      </c>
      <c r="CJ3" s="126">
        <v>75</v>
      </c>
      <c r="CK3" s="127">
        <v>4068.3999999999996</v>
      </c>
      <c r="CL3" s="19">
        <f>BX3/BZ3</f>
        <v>0.90506329113924056</v>
      </c>
      <c r="CM3" s="22"/>
      <c r="CN3" s="22"/>
      <c r="CO3" s="22"/>
      <c r="CP3" s="6"/>
      <c r="CQ3" s="22">
        <v>10</v>
      </c>
      <c r="CR3" s="19"/>
      <c r="CS3" s="19"/>
      <c r="CT3" s="22"/>
      <c r="CU3" s="142"/>
      <c r="CV3" s="142"/>
      <c r="CW3" s="22"/>
      <c r="CX3" s="22"/>
      <c r="CZ3" s="22"/>
      <c r="DA3" s="16">
        <v>3</v>
      </c>
      <c r="DB3" s="129" t="s">
        <v>441</v>
      </c>
      <c r="DC3" s="130"/>
      <c r="DD3" s="131" t="s">
        <v>1148</v>
      </c>
      <c r="DI3" s="1" t="s">
        <v>434</v>
      </c>
      <c r="DJ3" s="209" t="s">
        <v>483</v>
      </c>
      <c r="DK3" s="4">
        <v>2</v>
      </c>
      <c r="DN3" s="16">
        <v>0</v>
      </c>
      <c r="DR3" s="1" t="s">
        <v>431</v>
      </c>
      <c r="DS3" s="1" t="s">
        <v>431</v>
      </c>
      <c r="DT3" s="1">
        <v>336</v>
      </c>
      <c r="DU3" s="1">
        <v>30.7</v>
      </c>
      <c r="DV3" s="1">
        <v>69.3</v>
      </c>
      <c r="DW3" s="1" t="s">
        <v>431</v>
      </c>
      <c r="DX3" s="1" t="s">
        <v>431</v>
      </c>
      <c r="DY3" s="1" t="s">
        <v>431</v>
      </c>
      <c r="DZ3" s="1" t="s">
        <v>431</v>
      </c>
      <c r="EA3" s="1">
        <v>0</v>
      </c>
      <c r="EC3" s="36"/>
      <c r="ED3" s="36"/>
      <c r="EE3" s="4">
        <v>7.5</v>
      </c>
      <c r="EF3" s="4"/>
      <c r="EG3" s="4"/>
      <c r="EH3" s="4"/>
      <c r="EI3" s="4"/>
      <c r="EJ3" s="4"/>
      <c r="EK3" s="4"/>
      <c r="EL3" s="6" t="e">
        <f>EK3/(EJ3*EJ3*0.01*0.01)</f>
        <v>#DIV/0!</v>
      </c>
      <c r="EM3" s="4"/>
      <c r="EN3" s="4"/>
      <c r="EO3" s="4"/>
      <c r="EP3" s="4"/>
      <c r="EQ3" s="31"/>
      <c r="ER3" s="14"/>
      <c r="ES3" s="132">
        <v>12402</v>
      </c>
      <c r="ET3" s="133">
        <v>75</v>
      </c>
      <c r="EU3" s="133">
        <v>7280</v>
      </c>
      <c r="EV3" s="133">
        <v>8002</v>
      </c>
      <c r="EW3" s="133">
        <v>40560</v>
      </c>
      <c r="EX3" s="133">
        <v>2364</v>
      </c>
      <c r="EY3" s="134">
        <f>EX3/EV3*EW3/ET3</f>
        <v>159.76645838540364</v>
      </c>
      <c r="EZ3" s="39">
        <f>L3*EY3</f>
        <v>1198.2484378905274</v>
      </c>
      <c r="FA3" s="9"/>
      <c r="FE3" s="135"/>
      <c r="FF3" s="135"/>
      <c r="FH3" s="136"/>
      <c r="FI3" s="11"/>
      <c r="FK3" s="138"/>
      <c r="FL3" s="139"/>
      <c r="FM3" s="9"/>
      <c r="FN3" s="1"/>
      <c r="FO3" s="41">
        <f>AC3/1000</f>
        <v>0.14599999999999999</v>
      </c>
      <c r="FQ3" s="121">
        <f>EX3*100/EU3</f>
        <v>32.472527472527474</v>
      </c>
      <c r="FR3" s="140">
        <f>EY3/1000</f>
        <v>0.15976645838540363</v>
      </c>
      <c r="FS3" s="143">
        <f>DT3/EY3</f>
        <v>2.1030697143543691</v>
      </c>
      <c r="FT3" s="143"/>
      <c r="FV3" s="212"/>
      <c r="FX3" s="212"/>
      <c r="GI3" s="8"/>
      <c r="GO3" s="10">
        <v>43881</v>
      </c>
      <c r="GP3" s="10"/>
      <c r="GQ3" s="20"/>
      <c r="KE3" s="20">
        <f>FR3*AO3/100*1000</f>
        <v>44.415075431142213</v>
      </c>
      <c r="KF3" s="20">
        <f>FR3*AP3/100*1000</f>
        <v>83.877390652336899</v>
      </c>
      <c r="KG3" s="20">
        <f>FR3*AQ3/100*1000</f>
        <v>30.036094176455883</v>
      </c>
      <c r="KH3" s="20">
        <f>FR3*AX3/100*1000</f>
        <v>5.9960351832041976</v>
      </c>
      <c r="KI3" s="20" t="s">
        <v>432</v>
      </c>
      <c r="KJ3" s="20">
        <f>FR3*BY3/100*1000</f>
        <v>23.988933726568355</v>
      </c>
      <c r="KK3" s="20">
        <f>FR3*CA3/100*1000</f>
        <v>26.505255446138463</v>
      </c>
      <c r="KL3" s="20">
        <f>FR3*CC3/100*1000</f>
        <v>31.789531057235692</v>
      </c>
    </row>
    <row r="4" spans="1:313">
      <c r="A4" s="1">
        <v>66</v>
      </c>
      <c r="B4" s="1">
        <f>COUNTIFS($D$3:D4,D4,$F$3:F4,F4)</f>
        <v>1</v>
      </c>
      <c r="C4" s="34">
        <v>17132</v>
      </c>
      <c r="D4" s="21" t="s">
        <v>1146</v>
      </c>
      <c r="E4" s="2" t="s">
        <v>504</v>
      </c>
      <c r="F4" s="2">
        <v>6206010569</v>
      </c>
      <c r="G4" s="1">
        <v>60</v>
      </c>
      <c r="H4" s="247" t="s">
        <v>2424</v>
      </c>
      <c r="I4" s="29" t="s">
        <v>442</v>
      </c>
      <c r="J4" s="24" t="s">
        <v>487</v>
      </c>
      <c r="K4" s="2" t="s">
        <v>430</v>
      </c>
      <c r="L4" s="2">
        <v>12</v>
      </c>
      <c r="M4" s="2" t="s">
        <v>2425</v>
      </c>
      <c r="N4" s="2" t="s">
        <v>431</v>
      </c>
      <c r="O4" s="11"/>
      <c r="P4" s="2" t="s">
        <v>2415</v>
      </c>
      <c r="Q4" s="11"/>
      <c r="R4" s="11"/>
      <c r="S4" s="11"/>
      <c r="T4" s="42"/>
      <c r="U4" s="42"/>
      <c r="V4" s="64" t="s">
        <v>2426</v>
      </c>
      <c r="W4" s="42"/>
      <c r="X4" s="42" t="s">
        <v>2294</v>
      </c>
      <c r="Y4" s="66"/>
      <c r="Z4" s="11"/>
      <c r="AA4" s="1" t="s">
        <v>2166</v>
      </c>
      <c r="AC4" s="115">
        <v>6541</v>
      </c>
      <c r="AD4" s="115">
        <v>78000</v>
      </c>
      <c r="AE4" s="11"/>
      <c r="AF4" s="11"/>
      <c r="AG4" s="11" t="s">
        <v>465</v>
      </c>
      <c r="AH4" s="115">
        <v>1000</v>
      </c>
      <c r="AI4" s="11"/>
      <c r="AJ4" s="11"/>
      <c r="AM4" s="11"/>
      <c r="AO4" s="116">
        <v>41.7</v>
      </c>
      <c r="AP4" s="117">
        <v>45.2</v>
      </c>
      <c r="AQ4" s="118">
        <v>12.2</v>
      </c>
      <c r="AR4" s="119">
        <f>AO4+AP4+AQ4</f>
        <v>99.100000000000009</v>
      </c>
      <c r="AS4" s="120">
        <f>AO4/AP4</f>
        <v>0.92256637168141598</v>
      </c>
      <c r="AT4" s="121">
        <f>AO4/AP4*AQ4</f>
        <v>11.255309734513274</v>
      </c>
      <c r="AU4" s="122">
        <f>AO4/(AP4+AQ4)</f>
        <v>0.72648083623693382</v>
      </c>
      <c r="AV4" s="19">
        <f>AW4*AO4/100</f>
        <v>39.736000000000004</v>
      </c>
      <c r="AW4" s="19">
        <f>98-AY4</f>
        <v>95.290167865707431</v>
      </c>
      <c r="AX4" s="123">
        <v>1.1299999999999999</v>
      </c>
      <c r="AY4" s="19">
        <f>AX4*100/AO4</f>
        <v>2.7098321342925655</v>
      </c>
      <c r="AZ4" s="1" t="s">
        <v>432</v>
      </c>
      <c r="BA4" s="58">
        <v>24.599999999999998</v>
      </c>
      <c r="BB4" s="1" t="s">
        <v>432</v>
      </c>
      <c r="BC4" s="6">
        <v>0.05</v>
      </c>
      <c r="BD4" s="6"/>
      <c r="BE4" s="19"/>
      <c r="BF4" s="19"/>
      <c r="BG4" s="67">
        <v>7193.5714285714294</v>
      </c>
      <c r="BH4" s="67">
        <v>1003.5</v>
      </c>
      <c r="BI4" s="19">
        <v>6.22</v>
      </c>
      <c r="BJ4" s="19">
        <v>74.5</v>
      </c>
      <c r="BK4" s="19">
        <f>100-BJ4</f>
        <v>25.5</v>
      </c>
      <c r="BL4" s="124">
        <f>BJ4/BK4</f>
        <v>2.9215686274509802</v>
      </c>
      <c r="BM4" s="125">
        <v>0.39</v>
      </c>
      <c r="BN4" s="6">
        <f>BM4*100/AO4</f>
        <v>0.93525179856115104</v>
      </c>
      <c r="BO4" s="1" t="s">
        <v>432</v>
      </c>
      <c r="BP4" s="19">
        <v>60.8</v>
      </c>
      <c r="BQ4" s="19">
        <v>36</v>
      </c>
      <c r="BR4" s="43">
        <v>42239</v>
      </c>
      <c r="BS4" s="6">
        <f>BX4+BZ4</f>
        <v>71</v>
      </c>
      <c r="BT4" s="4">
        <v>75.900000000000006</v>
      </c>
      <c r="BU4" s="43">
        <v>16954</v>
      </c>
      <c r="BV4" s="6">
        <f>100-BT4</f>
        <v>24.099999999999994</v>
      </c>
      <c r="BW4" s="6">
        <f>BY4+CA4+CC4</f>
        <v>44.793199999999999</v>
      </c>
      <c r="BX4" s="22">
        <v>33.9</v>
      </c>
      <c r="BY4" s="22">
        <f>BX4*AP4/100</f>
        <v>15.322799999999999</v>
      </c>
      <c r="BZ4" s="6">
        <v>37.1</v>
      </c>
      <c r="CA4" s="22">
        <f>BZ4*AP4/100</f>
        <v>16.769200000000001</v>
      </c>
      <c r="CB4" s="6">
        <v>28.1</v>
      </c>
      <c r="CC4" s="22">
        <f>CB4*AP4/100</f>
        <v>12.701200000000002</v>
      </c>
      <c r="CD4" s="22" t="s">
        <v>432</v>
      </c>
      <c r="CE4" s="126">
        <v>98.8</v>
      </c>
      <c r="CF4" s="127">
        <v>13328</v>
      </c>
      <c r="CG4" s="126">
        <v>98.5</v>
      </c>
      <c r="CH4" s="127">
        <v>9979</v>
      </c>
      <c r="CI4" s="126">
        <v>71.3</v>
      </c>
      <c r="CJ4" s="126">
        <v>90.6</v>
      </c>
      <c r="CK4" s="127">
        <v>10194</v>
      </c>
      <c r="CL4" s="19">
        <f>BX4/BZ4</f>
        <v>0.91374663072776274</v>
      </c>
      <c r="CM4" s="19"/>
      <c r="CN4" s="19"/>
      <c r="CO4" s="19"/>
      <c r="CP4" s="6"/>
      <c r="CQ4" s="19"/>
      <c r="CR4" s="19"/>
      <c r="CS4" s="20"/>
      <c r="CZ4" s="22"/>
      <c r="DA4" s="16"/>
      <c r="DB4" s="129" t="s">
        <v>441</v>
      </c>
      <c r="DC4" s="130"/>
      <c r="DD4" s="131"/>
      <c r="DI4" s="108" t="s">
        <v>434</v>
      </c>
      <c r="DJ4" s="245" t="s">
        <v>465</v>
      </c>
      <c r="DK4" s="4">
        <v>2</v>
      </c>
      <c r="DN4" s="16"/>
      <c r="DR4" s="58"/>
      <c r="DS4" s="22"/>
      <c r="DT4" s="22"/>
      <c r="DU4" s="22"/>
      <c r="DV4" s="22"/>
      <c r="DW4" s="22"/>
      <c r="DX4" s="22"/>
      <c r="DY4" s="22"/>
      <c r="DZ4" s="22"/>
      <c r="EB4" s="2"/>
      <c r="EC4" s="36"/>
      <c r="ED4" s="36"/>
      <c r="EE4" s="4">
        <f>L4</f>
        <v>12</v>
      </c>
      <c r="EF4" s="4"/>
      <c r="EG4" s="4"/>
      <c r="EH4" s="4"/>
      <c r="EI4" s="4"/>
      <c r="EJ4" s="4"/>
      <c r="EK4" s="4"/>
      <c r="EL4" s="6" t="e">
        <f>EK4/(EJ4*EJ4*0.01*0.01)</f>
        <v>#DIV/0!</v>
      </c>
      <c r="EM4" s="4"/>
      <c r="EN4" s="4"/>
      <c r="EO4" s="4"/>
      <c r="EP4" s="4"/>
      <c r="EQ4" s="31"/>
      <c r="ER4" s="14"/>
      <c r="ES4" s="132">
        <f>C4</f>
        <v>17132</v>
      </c>
      <c r="ET4" s="133">
        <v>75</v>
      </c>
      <c r="EU4" s="133">
        <v>91726</v>
      </c>
      <c r="EV4" s="133">
        <v>4000</v>
      </c>
      <c r="EW4" s="133">
        <v>37440</v>
      </c>
      <c r="EX4" s="133">
        <v>72902</v>
      </c>
      <c r="EY4" s="134">
        <f>EX4/EV4*EW4/ET4</f>
        <v>9098.1695999999993</v>
      </c>
      <c r="EZ4" s="39">
        <f>L4*EY4</f>
        <v>109178.03519999998</v>
      </c>
      <c r="FA4" s="9"/>
      <c r="FE4" s="135"/>
      <c r="FF4" s="135"/>
      <c r="FH4" s="136"/>
      <c r="FK4" s="138"/>
      <c r="FL4" s="139"/>
      <c r="FM4" s="9"/>
      <c r="FN4" s="1"/>
      <c r="FO4" s="41">
        <f>AC4/1000</f>
        <v>6.5410000000000004</v>
      </c>
      <c r="FQ4" s="121">
        <f>EX4*100/EU4</f>
        <v>79.478010596777352</v>
      </c>
      <c r="FR4" s="140">
        <f>EY4/1000</f>
        <v>9.0981695999999985</v>
      </c>
      <c r="FS4" s="9"/>
      <c r="GI4" s="8"/>
      <c r="GO4" s="10"/>
      <c r="GP4" s="10"/>
      <c r="GQ4" s="20"/>
      <c r="KB4" s="22"/>
      <c r="KC4" s="22"/>
      <c r="KD4" s="22"/>
      <c r="KE4" s="20">
        <f>FR4*AO4/100*1000</f>
        <v>3793.9367231999995</v>
      </c>
      <c r="KF4" s="20">
        <f>FR4*AP4/100*1000</f>
        <v>4112.3726592000003</v>
      </c>
      <c r="KG4" s="20">
        <f>FR4*AQ4/100*1000</f>
        <v>1109.9766911999998</v>
      </c>
      <c r="KH4" s="20">
        <f>FR4*AX4/100*1000</f>
        <v>102.80931647999996</v>
      </c>
      <c r="KI4" s="20">
        <f>FR4*BM4/100*1000</f>
        <v>35.482861439999994</v>
      </c>
      <c r="KJ4" s="20">
        <f>FR4*BY4/100*1000</f>
        <v>1394.0943314687997</v>
      </c>
      <c r="KK4" s="20">
        <f>FR4*CA4/100*1000</f>
        <v>1525.6902565631997</v>
      </c>
      <c r="KL4" s="20">
        <f>FR4*CC4/100*1000</f>
        <v>1155.5767172352</v>
      </c>
      <c r="KM4" s="19">
        <v>91.5</v>
      </c>
      <c r="KN4" s="19">
        <v>77</v>
      </c>
      <c r="KO4" s="11">
        <v>3</v>
      </c>
      <c r="KP4" s="2"/>
    </row>
    <row r="5" spans="1:313">
      <c r="A5" s="1">
        <v>1</v>
      </c>
      <c r="B5" s="1">
        <f>COUNTIFS($D$3:D5,D5,$F$3:F5,F5)</f>
        <v>1</v>
      </c>
      <c r="C5" s="34">
        <v>16731</v>
      </c>
      <c r="D5" s="21" t="s">
        <v>2330</v>
      </c>
      <c r="E5" s="2" t="s">
        <v>654</v>
      </c>
      <c r="F5" s="2">
        <v>7705194464</v>
      </c>
      <c r="G5" s="1">
        <v>45</v>
      </c>
      <c r="H5" s="247" t="s">
        <v>2331</v>
      </c>
      <c r="I5" s="29" t="s">
        <v>442</v>
      </c>
      <c r="J5" s="24" t="s">
        <v>487</v>
      </c>
      <c r="K5" s="2" t="s">
        <v>430</v>
      </c>
      <c r="L5" s="2">
        <v>5.5</v>
      </c>
      <c r="M5" s="2" t="s">
        <v>591</v>
      </c>
      <c r="N5" s="2" t="s">
        <v>431</v>
      </c>
      <c r="O5" s="11"/>
      <c r="P5" s="2" t="s">
        <v>2293</v>
      </c>
      <c r="Q5" s="11"/>
      <c r="R5" s="11"/>
      <c r="S5" s="11"/>
      <c r="T5" s="42"/>
      <c r="U5" s="42"/>
      <c r="V5" s="64" t="s">
        <v>1609</v>
      </c>
      <c r="W5" s="42"/>
      <c r="X5" s="42"/>
      <c r="Y5" s="66"/>
      <c r="Z5" s="11"/>
      <c r="AA5" s="1" t="s">
        <v>773</v>
      </c>
      <c r="AC5" s="115">
        <v>176</v>
      </c>
      <c r="AD5" s="115">
        <v>960</v>
      </c>
      <c r="AE5" s="11"/>
      <c r="AF5" s="11"/>
      <c r="AG5" s="11" t="s">
        <v>491</v>
      </c>
      <c r="AH5" s="115">
        <v>50</v>
      </c>
      <c r="AI5" s="11"/>
      <c r="AJ5" s="11"/>
      <c r="AM5" s="11"/>
      <c r="AO5" s="116">
        <v>56.6</v>
      </c>
      <c r="AP5" s="117">
        <v>22.2</v>
      </c>
      <c r="AQ5" s="118">
        <v>19.2</v>
      </c>
      <c r="AR5" s="119">
        <f>AO5+AP5+AQ5</f>
        <v>98</v>
      </c>
      <c r="AS5" s="120">
        <f>AO5/AP5</f>
        <v>2.5495495495495497</v>
      </c>
      <c r="AT5" s="121">
        <f>AO5/AP5*AQ5</f>
        <v>48.951351351351356</v>
      </c>
      <c r="AU5" s="122">
        <f>AO5/(AP5+AQ5)</f>
        <v>1.3671497584541064</v>
      </c>
      <c r="AV5" s="19">
        <f>AW5*AO5/100</f>
        <v>53.597999999999999</v>
      </c>
      <c r="AW5" s="19">
        <f>98-AY5-(CD5*100/AO5)</f>
        <v>94.696113074204945</v>
      </c>
      <c r="AX5" s="123">
        <v>1.51</v>
      </c>
      <c r="AY5" s="19">
        <f>AX5*100/AO5</f>
        <v>2.6678445229681977</v>
      </c>
      <c r="AZ5" s="1" t="s">
        <v>432</v>
      </c>
      <c r="BA5" s="58">
        <v>18.850000000000001</v>
      </c>
      <c r="BB5" s="1" t="s">
        <v>432</v>
      </c>
      <c r="BC5" s="6">
        <v>0.02</v>
      </c>
      <c r="BD5" s="6"/>
      <c r="BE5" s="19"/>
      <c r="BF5" s="19"/>
      <c r="BG5" s="67">
        <v>7659.166666666667</v>
      </c>
      <c r="BH5" s="67">
        <v>444.07</v>
      </c>
      <c r="BI5" s="19">
        <v>0</v>
      </c>
      <c r="BJ5" s="19">
        <v>30.3</v>
      </c>
      <c r="BK5" s="19">
        <f>100-BJ5</f>
        <v>69.7</v>
      </c>
      <c r="BL5" s="124">
        <f>BJ5/BK5</f>
        <v>0.4347202295552367</v>
      </c>
      <c r="BM5" s="125">
        <v>0.97</v>
      </c>
      <c r="BN5" s="6">
        <f>BM5*100/AO5</f>
        <v>1.7137809187279152</v>
      </c>
      <c r="BO5" s="1" t="s">
        <v>432</v>
      </c>
      <c r="BP5" s="19">
        <v>14.94</v>
      </c>
      <c r="BQ5" s="19">
        <v>25.922000000000004</v>
      </c>
      <c r="BR5" s="43">
        <v>45956.61</v>
      </c>
      <c r="BS5" s="6">
        <f>BX5+BZ5</f>
        <v>48.3</v>
      </c>
      <c r="BT5" s="4">
        <v>61.1</v>
      </c>
      <c r="BU5" s="43">
        <v>9381.49</v>
      </c>
      <c r="BV5" s="6">
        <f>100-BT5</f>
        <v>38.9</v>
      </c>
      <c r="BW5" s="6">
        <f>BY5+CA5+CC5</f>
        <v>22.088999999999999</v>
      </c>
      <c r="BX5" s="22">
        <v>19</v>
      </c>
      <c r="BY5" s="22">
        <f>BX5*AP5/100</f>
        <v>4.218</v>
      </c>
      <c r="BZ5" s="6">
        <v>29.3</v>
      </c>
      <c r="CA5" s="22">
        <f>BZ5*AP5/100</f>
        <v>6.5045999999999999</v>
      </c>
      <c r="CB5" s="6">
        <v>51.2</v>
      </c>
      <c r="CC5" s="22">
        <f>CB5*AP5/100</f>
        <v>11.366400000000001</v>
      </c>
      <c r="CD5" s="22">
        <v>0.36</v>
      </c>
      <c r="CE5" s="126">
        <v>98.5</v>
      </c>
      <c r="CF5" s="127">
        <v>7656</v>
      </c>
      <c r="CG5" s="126">
        <v>95</v>
      </c>
      <c r="CH5" s="127">
        <v>6055</v>
      </c>
      <c r="CI5" s="126">
        <v>62.7</v>
      </c>
      <c r="CJ5" s="126">
        <v>78.7</v>
      </c>
      <c r="CK5" s="127">
        <v>5443</v>
      </c>
      <c r="CL5" s="19">
        <f>BX5/BZ5</f>
        <v>0.64846416382252559</v>
      </c>
      <c r="CM5" s="19"/>
      <c r="CN5" s="19"/>
      <c r="CO5" s="19"/>
      <c r="CP5" s="6"/>
      <c r="CQ5" s="19"/>
      <c r="CR5" s="19"/>
      <c r="CS5" s="20"/>
      <c r="CZ5" s="22"/>
      <c r="DA5" s="16"/>
      <c r="DB5" s="129" t="s">
        <v>447</v>
      </c>
      <c r="DC5" s="130"/>
      <c r="DD5" s="131" t="s">
        <v>2332</v>
      </c>
      <c r="DI5" s="1" t="s">
        <v>434</v>
      </c>
      <c r="DJ5" s="210" t="s">
        <v>491</v>
      </c>
      <c r="DK5" s="4">
        <v>2</v>
      </c>
      <c r="DN5" s="16">
        <v>0</v>
      </c>
      <c r="DR5" s="22" t="s">
        <v>431</v>
      </c>
      <c r="DS5" s="22" t="s">
        <v>431</v>
      </c>
      <c r="DT5" s="22">
        <v>242</v>
      </c>
      <c r="DU5" s="22">
        <v>11.5</v>
      </c>
      <c r="DV5" s="22">
        <v>88.5</v>
      </c>
      <c r="DW5" s="22" t="s">
        <v>431</v>
      </c>
      <c r="DX5" s="22" t="s">
        <v>431</v>
      </c>
      <c r="DY5" s="22" t="s">
        <v>431</v>
      </c>
      <c r="DZ5" s="40" t="s">
        <v>431</v>
      </c>
      <c r="EA5" s="2">
        <v>0</v>
      </c>
      <c r="EB5" s="2"/>
      <c r="EC5" s="36"/>
      <c r="ED5" s="36"/>
      <c r="EE5" s="4">
        <f>L5</f>
        <v>5.5</v>
      </c>
      <c r="EF5" s="4"/>
      <c r="EG5" s="4"/>
      <c r="EH5" s="4"/>
      <c r="EI5" s="4"/>
      <c r="EJ5" s="4"/>
      <c r="EK5" s="4"/>
      <c r="EL5" s="6" t="e">
        <f>EK5/(EJ5*EJ5*0.01*0.01)</f>
        <v>#DIV/0!</v>
      </c>
      <c r="EM5" s="4"/>
      <c r="EN5" s="4"/>
      <c r="EO5" s="4"/>
      <c r="EP5" s="4"/>
      <c r="EQ5" s="31"/>
      <c r="ER5" s="14"/>
      <c r="ES5" s="132">
        <f>C5</f>
        <v>16731</v>
      </c>
      <c r="ET5" s="133">
        <v>75</v>
      </c>
      <c r="EU5" s="133">
        <v>70687</v>
      </c>
      <c r="EV5" s="133">
        <v>6000</v>
      </c>
      <c r="EW5" s="133">
        <v>37400</v>
      </c>
      <c r="EX5" s="133">
        <v>2050</v>
      </c>
      <c r="EY5" s="134">
        <f>EX5/EV5*EW5/ET5</f>
        <v>170.37777777777779</v>
      </c>
      <c r="EZ5" s="39">
        <f>L5*EY5</f>
        <v>937.0777777777779</v>
      </c>
      <c r="FA5" s="9"/>
      <c r="FE5" s="135"/>
      <c r="FF5" s="135"/>
      <c r="FH5" s="136"/>
      <c r="FK5" s="138"/>
      <c r="FL5" s="139"/>
      <c r="FM5" s="9"/>
      <c r="FN5" s="1"/>
      <c r="FO5" s="41">
        <f>AC5/1000</f>
        <v>0.17599999999999999</v>
      </c>
      <c r="FQ5" s="121">
        <f>EX5*100/EU5</f>
        <v>2.9001089309208199</v>
      </c>
      <c r="FR5" s="140">
        <f>EY5/1000</f>
        <v>0.17037777777777779</v>
      </c>
      <c r="FS5" s="9"/>
      <c r="FU5" s="214"/>
      <c r="FW5" s="214"/>
      <c r="GI5" s="8"/>
      <c r="GO5" s="10"/>
      <c r="GP5" s="10"/>
      <c r="GQ5" s="20"/>
      <c r="KB5" s="22">
        <v>80.8</v>
      </c>
      <c r="KC5" s="22">
        <v>15.9</v>
      </c>
      <c r="KD5" s="22">
        <v>11.2</v>
      </c>
      <c r="KE5" s="20">
        <f>FR5*AO5/100*1000</f>
        <v>96.433822222222247</v>
      </c>
      <c r="KF5" s="20">
        <f>FR5*AP5/100*1000</f>
        <v>37.823866666666667</v>
      </c>
      <c r="KG5" s="20">
        <f>FR5*AQ5/100*1000</f>
        <v>32.712533333333333</v>
      </c>
      <c r="KH5" s="20">
        <f>FR5*AX5/100*1000</f>
        <v>2.5727044444444447</v>
      </c>
      <c r="KI5" s="20">
        <f>FR5*BM5/100*1000</f>
        <v>1.6526644444444447</v>
      </c>
      <c r="KJ5" s="20">
        <f>FR5*BY5/100*1000</f>
        <v>7.1865346666666676</v>
      </c>
      <c r="KK5" s="20">
        <f>FR5*CA5/100*1000</f>
        <v>11.082392933333335</v>
      </c>
      <c r="KL5" s="20">
        <f>FR5*CC5/100*1000</f>
        <v>19.365819733333336</v>
      </c>
    </row>
    <row r="6" spans="1:313">
      <c r="A6" s="1">
        <v>139</v>
      </c>
      <c r="B6" s="1">
        <f>COUNTIFS($D$3:D6,D6,$F$3:F6,F6)</f>
        <v>1</v>
      </c>
      <c r="C6" s="34">
        <v>17557</v>
      </c>
      <c r="D6" s="21" t="s">
        <v>2523</v>
      </c>
      <c r="E6" s="2" t="s">
        <v>2524</v>
      </c>
      <c r="F6" s="2">
        <v>8002224879</v>
      </c>
      <c r="G6" s="1">
        <v>42</v>
      </c>
      <c r="H6" s="247" t="s">
        <v>2525</v>
      </c>
      <c r="I6" s="29" t="s">
        <v>2526</v>
      </c>
      <c r="J6" s="24" t="s">
        <v>487</v>
      </c>
      <c r="K6" s="2" t="s">
        <v>430</v>
      </c>
      <c r="L6" s="2">
        <v>12</v>
      </c>
      <c r="M6" s="2">
        <v>2</v>
      </c>
      <c r="N6" s="2" t="s">
        <v>431</v>
      </c>
      <c r="O6" s="11"/>
      <c r="P6" s="2" t="s">
        <v>2485</v>
      </c>
      <c r="Q6" s="11"/>
      <c r="R6" s="11"/>
      <c r="S6" s="11"/>
      <c r="T6" s="42"/>
      <c r="U6" s="42" t="s">
        <v>2489</v>
      </c>
      <c r="V6" s="64" t="s">
        <v>2426</v>
      </c>
      <c r="W6" s="42"/>
      <c r="X6" s="42"/>
      <c r="Y6" s="42" t="s">
        <v>2490</v>
      </c>
      <c r="Z6" s="29"/>
      <c r="AA6" s="1" t="s">
        <v>2166</v>
      </c>
      <c r="AC6" s="115">
        <v>715</v>
      </c>
      <c r="AD6" s="115">
        <v>8500</v>
      </c>
      <c r="AE6" s="11"/>
      <c r="AF6" s="11"/>
      <c r="AG6" s="11" t="s">
        <v>483</v>
      </c>
      <c r="AH6" s="115">
        <v>550</v>
      </c>
      <c r="AJ6" s="11"/>
      <c r="AM6" s="11"/>
      <c r="AO6" s="116">
        <v>79.599999999999994</v>
      </c>
      <c r="AP6" s="117">
        <v>18.7</v>
      </c>
      <c r="AQ6" s="118">
        <v>0.9</v>
      </c>
      <c r="AR6" s="119">
        <f>AO6+AP6+AQ6</f>
        <v>99.2</v>
      </c>
      <c r="AS6" s="120">
        <f>AO6/AP6</f>
        <v>4.2566844919786098</v>
      </c>
      <c r="AT6" s="121">
        <f>AO6/AP6*AQ6</f>
        <v>3.8310160427807487</v>
      </c>
      <c r="AU6" s="122">
        <f>AO6/(AP6+AQ6)</f>
        <v>4.0612244897959187</v>
      </c>
      <c r="AV6" s="19">
        <f>AW6*AO6/100</f>
        <v>76.807999999999993</v>
      </c>
      <c r="AW6" s="19">
        <f>98-AY6</f>
        <v>96.492462311557787</v>
      </c>
      <c r="AX6" s="123">
        <v>1.2</v>
      </c>
      <c r="AY6" s="19">
        <f>AX6*100/AO6</f>
        <v>1.5075376884422111</v>
      </c>
      <c r="AZ6" s="1" t="s">
        <v>432</v>
      </c>
      <c r="BA6" s="58">
        <v>22.7</v>
      </c>
      <c r="BB6" s="1" t="s">
        <v>432</v>
      </c>
      <c r="BC6" s="6">
        <v>2.5999999999999999E-2</v>
      </c>
      <c r="BD6" s="6"/>
      <c r="BE6" s="19"/>
      <c r="BF6" s="19"/>
      <c r="BG6" s="67">
        <v>5134.6153846153848</v>
      </c>
      <c r="BH6" s="67">
        <v>316</v>
      </c>
      <c r="BI6" s="19">
        <v>0.7</v>
      </c>
      <c r="BJ6" s="19">
        <v>14.8</v>
      </c>
      <c r="BK6" s="19">
        <f>100-BJ6</f>
        <v>85.2</v>
      </c>
      <c r="BL6" s="124">
        <f>BJ6/BK6</f>
        <v>0.17370892018779344</v>
      </c>
      <c r="BM6" s="125">
        <v>0.52</v>
      </c>
      <c r="BN6" s="6">
        <f>BM6*100/AO6</f>
        <v>0.65326633165829151</v>
      </c>
      <c r="BO6" s="1" t="s">
        <v>432</v>
      </c>
      <c r="BP6" s="19">
        <v>35.423728813559322</v>
      </c>
      <c r="BQ6" s="19">
        <v>77.900000000000006</v>
      </c>
      <c r="BR6" s="43">
        <v>37244.160000000003</v>
      </c>
      <c r="BS6" s="6">
        <f>BX6+BZ6</f>
        <v>52.599999999999994</v>
      </c>
      <c r="BT6" s="4">
        <v>78.8</v>
      </c>
      <c r="BU6" s="43">
        <v>8864.2857142857138</v>
      </c>
      <c r="BV6" s="6">
        <f>100-BT6</f>
        <v>21.200000000000003</v>
      </c>
      <c r="BW6" s="6">
        <f>BY6+CA6+CC6</f>
        <v>18.550399999999996</v>
      </c>
      <c r="BX6" s="22">
        <v>28.9</v>
      </c>
      <c r="BY6" s="22">
        <f>BX6*AP6/100</f>
        <v>5.4042999999999992</v>
      </c>
      <c r="BZ6" s="6">
        <v>23.7</v>
      </c>
      <c r="CA6" s="22">
        <f>BZ6*AP6/100</f>
        <v>4.4318999999999997</v>
      </c>
      <c r="CB6" s="6">
        <v>46.6</v>
      </c>
      <c r="CC6" s="22">
        <f>CB6*AP6/100</f>
        <v>8.7141999999999999</v>
      </c>
      <c r="CD6" s="22" t="s">
        <v>432</v>
      </c>
      <c r="CE6" s="126">
        <v>88.3</v>
      </c>
      <c r="CF6" s="127">
        <v>5611</v>
      </c>
      <c r="CG6" s="126">
        <v>77</v>
      </c>
      <c r="CH6" s="127">
        <v>4731</v>
      </c>
      <c r="CI6" s="126">
        <v>16.8</v>
      </c>
      <c r="CJ6" s="126">
        <v>52</v>
      </c>
      <c r="CK6" s="127">
        <v>4952</v>
      </c>
      <c r="CL6" s="19">
        <f>BX6/BZ6</f>
        <v>1.2194092827004219</v>
      </c>
      <c r="CM6" s="19"/>
      <c r="CN6" s="19"/>
      <c r="CO6" s="19"/>
      <c r="CP6" s="6"/>
      <c r="CQ6" s="19"/>
      <c r="CR6" s="19"/>
      <c r="CS6" s="20"/>
      <c r="CZ6" s="22"/>
      <c r="DA6" s="16"/>
      <c r="DC6" s="130"/>
      <c r="DD6" s="131"/>
      <c r="DI6" s="1" t="s">
        <v>434</v>
      </c>
      <c r="DJ6" s="209" t="s">
        <v>483</v>
      </c>
      <c r="DK6" s="4">
        <v>2</v>
      </c>
      <c r="DN6" s="16">
        <v>0</v>
      </c>
      <c r="DR6" s="58" t="s">
        <v>431</v>
      </c>
      <c r="DS6" s="22" t="s">
        <v>431</v>
      </c>
      <c r="DT6" s="22">
        <v>487</v>
      </c>
      <c r="DU6" s="22">
        <v>8.5</v>
      </c>
      <c r="DV6" s="22">
        <v>91.5</v>
      </c>
      <c r="DW6" s="22" t="s">
        <v>431</v>
      </c>
      <c r="DX6" s="22" t="s">
        <v>431</v>
      </c>
      <c r="DY6" s="22" t="s">
        <v>431</v>
      </c>
      <c r="DZ6" s="22" t="s">
        <v>431</v>
      </c>
      <c r="EA6" s="2">
        <v>0</v>
      </c>
      <c r="EB6" s="2"/>
      <c r="EC6" s="36"/>
      <c r="ED6" s="36"/>
      <c r="EE6" s="4">
        <f>L6</f>
        <v>12</v>
      </c>
      <c r="EF6" s="4"/>
      <c r="EG6" s="4"/>
      <c r="EH6" s="4"/>
      <c r="EI6" s="4"/>
      <c r="EJ6" s="4"/>
      <c r="EK6" s="4"/>
      <c r="EL6" s="6" t="e">
        <f>EK6/(EJ6*EJ6*0.01*0.01)</f>
        <v>#DIV/0!</v>
      </c>
      <c r="EM6" s="4"/>
      <c r="EN6" s="4"/>
      <c r="EO6" s="4"/>
      <c r="EP6" s="4"/>
      <c r="EQ6" s="31"/>
      <c r="ER6" s="14"/>
      <c r="ES6" s="132">
        <f>C6</f>
        <v>17557</v>
      </c>
      <c r="ET6" s="133">
        <v>75</v>
      </c>
      <c r="EU6" s="133">
        <v>10252</v>
      </c>
      <c r="EV6" s="133">
        <v>4000</v>
      </c>
      <c r="EW6" s="133">
        <v>40560</v>
      </c>
      <c r="EX6" s="133">
        <v>5837</v>
      </c>
      <c r="EY6" s="134">
        <f>EX6/EV6*EW6/ET6</f>
        <v>789.16240000000005</v>
      </c>
      <c r="EZ6" s="39">
        <f>L6*EY6</f>
        <v>9469.9488000000001</v>
      </c>
      <c r="FA6" s="9"/>
      <c r="FE6" s="135"/>
      <c r="FF6" s="135"/>
      <c r="FH6" s="136"/>
      <c r="FK6" s="138"/>
      <c r="FL6" s="139"/>
      <c r="FM6" s="9"/>
      <c r="FN6" s="1"/>
      <c r="FO6" s="41">
        <f>AC6/1000</f>
        <v>0.71499999999999997</v>
      </c>
      <c r="FQ6" s="121">
        <f>EX6*100/EU6</f>
        <v>56.935232149824422</v>
      </c>
      <c r="FR6" s="140">
        <f>EY6/1000</f>
        <v>0.78916240000000004</v>
      </c>
      <c r="FS6" s="9"/>
      <c r="FV6" s="212"/>
      <c r="FX6" s="212"/>
      <c r="GI6" s="8"/>
      <c r="GO6" s="10">
        <v>44727</v>
      </c>
      <c r="GP6" s="10"/>
      <c r="GQ6" s="20"/>
      <c r="KB6" s="22"/>
      <c r="KC6" s="22"/>
      <c r="KD6" s="22"/>
      <c r="KE6" s="20">
        <f>FR6*AO6/100*1000</f>
        <v>628.17327040000009</v>
      </c>
      <c r="KF6" s="20">
        <f>FR6*AP6/100*1000</f>
        <v>147.5733688</v>
      </c>
      <c r="KG6" s="20">
        <f>FR6*AQ6/100*1000</f>
        <v>7.1024616000000007</v>
      </c>
      <c r="KH6" s="20">
        <f>FR6*AX6/100*1000</f>
        <v>9.4699487999999992</v>
      </c>
      <c r="KI6" s="20">
        <f>FR6*BM6/100*1000</f>
        <v>4.1036444800000007</v>
      </c>
      <c r="KJ6" s="20">
        <f>FR6*BY6/100*1000</f>
        <v>42.648703583199996</v>
      </c>
      <c r="KK6" s="20">
        <f>FR6*CA6/100*1000</f>
        <v>34.974888405599998</v>
      </c>
      <c r="KL6" s="20">
        <f>FR6*CC6/100*1000</f>
        <v>68.769189860800012</v>
      </c>
      <c r="KM6" s="1">
        <v>64.3</v>
      </c>
      <c r="KN6" s="1">
        <v>68.400000000000006</v>
      </c>
      <c r="KP6" s="22"/>
      <c r="KQ6" s="22"/>
      <c r="KR6" s="22"/>
      <c r="KS6" s="19"/>
      <c r="KY6" s="11"/>
      <c r="KZ6" s="11"/>
      <c r="LA6" s="11"/>
    </row>
    <row r="7" spans="1:313">
      <c r="A7" s="1">
        <v>17</v>
      </c>
      <c r="B7" s="219">
        <f>COUNTIFS($D$3:D7,D7,$F$3:F7,F7)</f>
        <v>1</v>
      </c>
      <c r="C7" s="34">
        <v>14452</v>
      </c>
      <c r="D7" s="21" t="s">
        <v>1707</v>
      </c>
      <c r="E7" s="2" t="s">
        <v>504</v>
      </c>
      <c r="F7" s="12">
        <v>6310120674</v>
      </c>
      <c r="G7" s="1">
        <f>LEFT(H7,4)-CONCATENATE(IF(LEFT(F7, 2)&lt;MID(H7, 3, 4), 20, 19),LEFT(F7,2))</f>
        <v>58</v>
      </c>
      <c r="H7" s="247" t="s">
        <v>1706</v>
      </c>
      <c r="I7" s="29" t="s">
        <v>442</v>
      </c>
      <c r="J7" s="24" t="s">
        <v>487</v>
      </c>
      <c r="K7" s="2" t="s">
        <v>430</v>
      </c>
      <c r="L7" s="2">
        <v>13</v>
      </c>
      <c r="M7" s="2" t="s">
        <v>625</v>
      </c>
      <c r="N7" s="2" t="s">
        <v>647</v>
      </c>
      <c r="O7" s="11"/>
      <c r="P7" s="2" t="s">
        <v>1651</v>
      </c>
      <c r="Q7" s="11"/>
      <c r="R7" s="11"/>
      <c r="S7" s="11"/>
      <c r="T7" s="42"/>
      <c r="U7" s="42"/>
      <c r="V7" s="64" t="s">
        <v>1609</v>
      </c>
      <c r="W7" s="62" t="s">
        <v>1530</v>
      </c>
      <c r="X7" s="63"/>
      <c r="Y7" s="63"/>
      <c r="Z7" s="11"/>
      <c r="AA7" s="1" t="s">
        <v>812</v>
      </c>
      <c r="AC7" s="115">
        <v>330</v>
      </c>
      <c r="AD7" s="115">
        <v>4000</v>
      </c>
      <c r="AE7" s="11"/>
      <c r="AF7" s="11"/>
      <c r="AG7" s="11" t="s">
        <v>483</v>
      </c>
      <c r="AH7" s="115">
        <v>250</v>
      </c>
      <c r="AI7" s="11"/>
      <c r="AJ7" s="11"/>
      <c r="AM7" s="11"/>
      <c r="AO7" s="116">
        <v>65.900000000000006</v>
      </c>
      <c r="AP7" s="117">
        <v>28.6</v>
      </c>
      <c r="AQ7" s="118">
        <v>3.6</v>
      </c>
      <c r="AR7" s="119">
        <f>AO7+AP7+AQ7</f>
        <v>98.1</v>
      </c>
      <c r="AS7" s="120">
        <f>AO7/AP7</f>
        <v>2.3041958041958042</v>
      </c>
      <c r="AT7" s="121">
        <f>AO7/AP7*AQ7</f>
        <v>8.2951048951048953</v>
      </c>
      <c r="AU7" s="122">
        <f>AO7/(AP7+AQ7)</f>
        <v>2.0465838509316772</v>
      </c>
      <c r="AV7" s="19">
        <f>AW7*AO7/100</f>
        <v>52.46200000000001</v>
      </c>
      <c r="AW7" s="19">
        <f>98-AY7-(CD7*100/AO7)</f>
        <v>79.608497723823973</v>
      </c>
      <c r="AX7" s="123">
        <v>7.66</v>
      </c>
      <c r="AY7" s="19">
        <f>AX7*100/AO7</f>
        <v>11.623672230652502</v>
      </c>
      <c r="AZ7" s="1" t="s">
        <v>432</v>
      </c>
      <c r="BA7" s="58">
        <v>22.6</v>
      </c>
      <c r="BB7" s="1" t="s">
        <v>432</v>
      </c>
      <c r="BC7" s="6">
        <v>4.2999999999999997E-2</v>
      </c>
      <c r="BD7" s="6"/>
      <c r="BE7" s="19"/>
      <c r="BF7" s="19"/>
      <c r="BG7" s="2">
        <v>5296</v>
      </c>
      <c r="BH7" s="67">
        <v>344.91525423728814</v>
      </c>
      <c r="BI7" s="19">
        <v>0.74</v>
      </c>
      <c r="BJ7" s="19">
        <v>46</v>
      </c>
      <c r="BK7" s="1">
        <v>54</v>
      </c>
      <c r="BL7" s="124">
        <f>BJ7/BK7</f>
        <v>0.85185185185185186</v>
      </c>
      <c r="BM7" s="125">
        <v>0.84</v>
      </c>
      <c r="BN7" s="6">
        <f>BM7*100/AO7</f>
        <v>1.274658573596358</v>
      </c>
      <c r="BO7" s="1" t="s">
        <v>432</v>
      </c>
      <c r="BP7" s="19">
        <v>18.600000000000001</v>
      </c>
      <c r="BQ7" s="19">
        <v>31.7</v>
      </c>
      <c r="BR7" s="6">
        <v>37461.9</v>
      </c>
      <c r="BS7" s="6">
        <f>BX7+BZ7</f>
        <v>31.11</v>
      </c>
      <c r="BT7" s="4">
        <v>88.1</v>
      </c>
      <c r="BU7" s="43">
        <v>5577.1428571428569</v>
      </c>
      <c r="BV7" s="6">
        <f>100-BT7</f>
        <v>11.900000000000006</v>
      </c>
      <c r="BW7" s="6">
        <f>BY7+CA7+CC7</f>
        <v>28.517060000000001</v>
      </c>
      <c r="BX7" s="22">
        <v>7.11</v>
      </c>
      <c r="BY7" s="22">
        <f>BX7*AP7/100</f>
        <v>2.0334600000000003</v>
      </c>
      <c r="BZ7" s="4">
        <v>24</v>
      </c>
      <c r="CA7" s="22">
        <f>BZ7*AP7/100</f>
        <v>6.8640000000000008</v>
      </c>
      <c r="CB7" s="4">
        <v>68.599999999999994</v>
      </c>
      <c r="CC7" s="22">
        <f>CB7*AP7/100</f>
        <v>19.619600000000002</v>
      </c>
      <c r="CD7" s="144">
        <v>4.46</v>
      </c>
      <c r="CE7" s="126">
        <v>98.7</v>
      </c>
      <c r="CF7" s="126">
        <v>7494</v>
      </c>
      <c r="CG7" s="126">
        <v>91.6</v>
      </c>
      <c r="CH7" s="126">
        <v>5594</v>
      </c>
      <c r="CI7" s="126">
        <v>28.2</v>
      </c>
      <c r="CJ7" s="126">
        <v>48.5</v>
      </c>
      <c r="CK7" s="126">
        <v>4746</v>
      </c>
      <c r="CL7" s="19">
        <f>BX7/BZ7</f>
        <v>0.29625000000000001</v>
      </c>
      <c r="CM7" s="22">
        <v>1.24</v>
      </c>
      <c r="CN7" s="22">
        <v>8.59</v>
      </c>
      <c r="CO7" s="22">
        <v>6.6</v>
      </c>
      <c r="CP7" s="6"/>
      <c r="CQ7" s="19"/>
      <c r="CR7" s="19"/>
      <c r="CS7" s="20"/>
      <c r="CT7" s="22"/>
      <c r="CU7" s="142"/>
      <c r="CV7" s="142"/>
      <c r="CW7" s="22"/>
      <c r="CX7" s="22"/>
      <c r="CZ7" s="22"/>
      <c r="DA7" s="16"/>
      <c r="DB7" s="129" t="s">
        <v>447</v>
      </c>
      <c r="DC7" s="130"/>
      <c r="DD7" s="131" t="s">
        <v>1708</v>
      </c>
      <c r="DI7" s="1" t="s">
        <v>434</v>
      </c>
      <c r="DJ7" s="209" t="s">
        <v>483</v>
      </c>
      <c r="DK7" s="4">
        <v>2</v>
      </c>
      <c r="DL7" s="4" t="s">
        <v>442</v>
      </c>
      <c r="DM7" s="4" t="s">
        <v>442</v>
      </c>
      <c r="DN7" s="16">
        <v>0</v>
      </c>
      <c r="DO7" s="4">
        <v>0</v>
      </c>
      <c r="DP7" s="4">
        <v>0</v>
      </c>
      <c r="DQ7" s="4" t="s">
        <v>431</v>
      </c>
      <c r="DR7" s="1" t="s">
        <v>431</v>
      </c>
      <c r="DS7" s="1" t="s">
        <v>431</v>
      </c>
      <c r="DT7" s="1">
        <v>165</v>
      </c>
      <c r="DU7" s="1">
        <v>8.5</v>
      </c>
      <c r="DV7" s="1">
        <v>91.5</v>
      </c>
      <c r="DW7" s="1" t="s">
        <v>431</v>
      </c>
      <c r="DX7" s="1" t="s">
        <v>431</v>
      </c>
      <c r="DY7" s="1" t="s">
        <v>431</v>
      </c>
      <c r="DZ7" s="1" t="s">
        <v>431</v>
      </c>
      <c r="EA7" s="1">
        <v>0</v>
      </c>
      <c r="EC7" s="36"/>
      <c r="ED7" s="36"/>
      <c r="EE7" s="4">
        <v>13</v>
      </c>
      <c r="EF7" s="4">
        <v>50</v>
      </c>
      <c r="EG7" s="4">
        <v>3</v>
      </c>
      <c r="EH7" s="4"/>
      <c r="EI7" s="4"/>
      <c r="EJ7" s="4">
        <v>177</v>
      </c>
      <c r="EK7" s="4">
        <v>110</v>
      </c>
      <c r="EL7" s="6">
        <f>EK7/(EJ7*EJ7*0.01*0.01)</f>
        <v>35.111238788343066</v>
      </c>
      <c r="EM7" s="4">
        <v>2</v>
      </c>
      <c r="EN7" s="1">
        <v>1</v>
      </c>
      <c r="EO7" s="4">
        <v>2</v>
      </c>
      <c r="EP7" s="4">
        <v>1</v>
      </c>
      <c r="EQ7" s="31" t="s">
        <v>1709</v>
      </c>
      <c r="ER7" s="14"/>
      <c r="ES7" s="132">
        <v>14452</v>
      </c>
      <c r="ET7" s="133">
        <v>75</v>
      </c>
      <c r="EU7" s="133">
        <v>14072</v>
      </c>
      <c r="EV7" s="133">
        <v>4000</v>
      </c>
      <c r="EW7" s="133">
        <v>39780</v>
      </c>
      <c r="EX7" s="133">
        <v>2518</v>
      </c>
      <c r="EY7" s="134">
        <f>EX7/EV7*EW7/ET7</f>
        <v>333.88679999999999</v>
      </c>
      <c r="EZ7" s="39">
        <f>L7*EY7</f>
        <v>4340.5284000000001</v>
      </c>
      <c r="FA7" s="9"/>
      <c r="FE7" s="135"/>
      <c r="FF7" s="135"/>
      <c r="FH7" s="136"/>
      <c r="FK7" s="138"/>
      <c r="FL7" s="139"/>
      <c r="FM7" s="9"/>
      <c r="FN7" s="1"/>
      <c r="FO7" s="41">
        <f>AC7/1000</f>
        <v>0.33</v>
      </c>
      <c r="FQ7" s="121">
        <f>EX7*100/EU7</f>
        <v>17.893689596361568</v>
      </c>
      <c r="FR7" s="140">
        <f>EY7/1000</f>
        <v>0.33388679999999998</v>
      </c>
      <c r="FS7" s="9"/>
      <c r="FT7" s="1">
        <v>24</v>
      </c>
      <c r="FU7" s="16" t="s">
        <v>678</v>
      </c>
      <c r="FV7" s="212"/>
      <c r="FX7" s="212"/>
      <c r="FY7" s="9" t="s">
        <v>1577</v>
      </c>
      <c r="FZ7" s="1">
        <v>0</v>
      </c>
      <c r="GA7" s="1">
        <v>1</v>
      </c>
      <c r="GB7" s="9" t="s">
        <v>1710</v>
      </c>
      <c r="GD7" s="1">
        <v>0</v>
      </c>
      <c r="GE7" s="1" t="s">
        <v>431</v>
      </c>
      <c r="GF7" s="1">
        <v>0</v>
      </c>
      <c r="GG7" s="1">
        <v>0</v>
      </c>
      <c r="GH7" s="8" t="s">
        <v>431</v>
      </c>
      <c r="GI7" s="8"/>
      <c r="GJ7" s="8" t="s">
        <v>431</v>
      </c>
      <c r="GK7" s="1">
        <v>0</v>
      </c>
      <c r="GM7" s="9" t="s">
        <v>529</v>
      </c>
      <c r="GO7" s="10">
        <v>44230</v>
      </c>
      <c r="GP7" s="10"/>
      <c r="GQ7" s="20"/>
      <c r="KE7" s="20">
        <f>FR7*AO7/100*1000</f>
        <v>220.0314012</v>
      </c>
      <c r="KF7" s="20">
        <f>FR7*AP7/100*1000</f>
        <v>95.491624799999997</v>
      </c>
      <c r="KG7" s="20">
        <f>FR7*AQ7/100*1000</f>
        <v>12.0199248</v>
      </c>
      <c r="KH7" s="20">
        <f>FR7*AX7/100*1000</f>
        <v>25.575728879999996</v>
      </c>
      <c r="KI7" s="20">
        <f>FR7*BM7/100*1000</f>
        <v>2.8046491199999997</v>
      </c>
      <c r="KJ7" s="20">
        <f>FR7*BY7/100*1000</f>
        <v>6.7894545232800008</v>
      </c>
      <c r="KK7" s="20">
        <f>FR7*CA7/100*1000</f>
        <v>22.917989952000003</v>
      </c>
      <c r="KL7" s="20">
        <f>FR7*CC7/100*1000</f>
        <v>65.507254612799997</v>
      </c>
      <c r="KV7" s="9" t="s">
        <v>529</v>
      </c>
    </row>
    <row r="8" spans="1:313">
      <c r="A8" s="1">
        <v>181</v>
      </c>
      <c r="B8" s="1">
        <f>COUNTIFS($D$3:D8,D8,$F$3:F8,F8)</f>
        <v>1</v>
      </c>
      <c r="C8" s="34">
        <v>15674</v>
      </c>
      <c r="D8" s="21" t="s">
        <v>2026</v>
      </c>
      <c r="E8" s="2" t="s">
        <v>499</v>
      </c>
      <c r="F8" s="2">
        <v>5452051429</v>
      </c>
      <c r="G8" s="1">
        <v>67</v>
      </c>
      <c r="H8" s="247" t="s">
        <v>2021</v>
      </c>
      <c r="I8" s="29" t="s">
        <v>2027</v>
      </c>
      <c r="J8" s="24" t="s">
        <v>487</v>
      </c>
      <c r="K8" s="2" t="s">
        <v>430</v>
      </c>
      <c r="L8" s="2">
        <v>16</v>
      </c>
      <c r="M8" s="2">
        <v>1</v>
      </c>
      <c r="N8" s="2" t="s">
        <v>431</v>
      </c>
      <c r="O8" s="11"/>
      <c r="P8" s="2" t="s">
        <v>1994</v>
      </c>
      <c r="Q8" s="11"/>
      <c r="R8" s="11"/>
      <c r="S8" s="11"/>
      <c r="T8" s="42"/>
      <c r="U8" s="42"/>
      <c r="V8" s="64" t="s">
        <v>1609</v>
      </c>
      <c r="W8" s="11"/>
      <c r="X8" s="11"/>
      <c r="Y8" s="66"/>
      <c r="Z8" s="11"/>
      <c r="AA8" s="1" t="s">
        <v>773</v>
      </c>
      <c r="AC8" s="115">
        <v>149</v>
      </c>
      <c r="AD8" s="115">
        <v>2300</v>
      </c>
      <c r="AE8" s="11"/>
      <c r="AF8" s="11"/>
      <c r="AG8" s="11" t="s">
        <v>483</v>
      </c>
      <c r="AH8" s="115">
        <v>150</v>
      </c>
      <c r="AI8" s="11"/>
      <c r="AJ8" s="11"/>
      <c r="AM8" s="11"/>
      <c r="AO8" s="116">
        <v>21.8</v>
      </c>
      <c r="AP8" s="117">
        <v>68.400000000000006</v>
      </c>
      <c r="AQ8" s="118">
        <v>8.7899999999999991</v>
      </c>
      <c r="AR8" s="119">
        <f>AO8+AP8+AQ8</f>
        <v>98.990000000000009</v>
      </c>
      <c r="AS8" s="120">
        <f>AO8/AP8</f>
        <v>0.31871345029239767</v>
      </c>
      <c r="AT8" s="121">
        <f>AO8/AP8*AQ8</f>
        <v>2.8014912280701751</v>
      </c>
      <c r="AU8" s="122">
        <f>AO8/(AP8+AQ8)</f>
        <v>0.28242000259100919</v>
      </c>
      <c r="AV8" s="19">
        <f>AW8*AO8/100</f>
        <v>18.524000000000001</v>
      </c>
      <c r="AW8" s="19">
        <f>98-AY8-(CD8*100/AO8)</f>
        <v>84.972477064220186</v>
      </c>
      <c r="AX8" s="123">
        <v>1.19</v>
      </c>
      <c r="AY8" s="19">
        <f>AX8*100/AO8</f>
        <v>5.4587155963302747</v>
      </c>
      <c r="AZ8" s="1" t="s">
        <v>432</v>
      </c>
      <c r="BA8" s="58">
        <v>18.2</v>
      </c>
      <c r="BB8" s="1" t="s">
        <v>432</v>
      </c>
      <c r="BC8" s="6">
        <v>0.2</v>
      </c>
      <c r="BD8" s="6"/>
      <c r="BE8" s="19"/>
      <c r="BF8" s="19"/>
      <c r="BG8" s="67">
        <v>5601.1378002528454</v>
      </c>
      <c r="BH8" s="67">
        <v>308.61</v>
      </c>
      <c r="BI8" s="19">
        <v>0.35</v>
      </c>
      <c r="BJ8" s="19">
        <v>48.9</v>
      </c>
      <c r="BK8" s="19">
        <f>100-BJ8</f>
        <v>51.1</v>
      </c>
      <c r="BL8" s="124">
        <f>BJ8/BK8</f>
        <v>0.95694716242661437</v>
      </c>
      <c r="BM8" s="125">
        <v>0.71</v>
      </c>
      <c r="BN8" s="6">
        <f>BM8*100/AO8</f>
        <v>3.2568807339449539</v>
      </c>
      <c r="BO8" s="1" t="s">
        <v>432</v>
      </c>
      <c r="BP8" s="19">
        <v>21.4</v>
      </c>
      <c r="BQ8" s="19">
        <v>14.350000000000001</v>
      </c>
      <c r="BR8" s="43">
        <v>40736</v>
      </c>
      <c r="BS8" s="6">
        <f>BX8+BZ8</f>
        <v>58</v>
      </c>
      <c r="BT8" s="4">
        <v>87.3</v>
      </c>
      <c r="BU8" s="43">
        <v>7385.2857142857147</v>
      </c>
      <c r="BV8" s="6">
        <f>100-BT8</f>
        <v>12.700000000000003</v>
      </c>
      <c r="BW8" s="6">
        <f>BY8+CA8+CC8</f>
        <v>68.126400000000018</v>
      </c>
      <c r="BX8" s="22">
        <v>17.3</v>
      </c>
      <c r="BY8" s="22">
        <f>BX8*AP8/100</f>
        <v>11.833200000000001</v>
      </c>
      <c r="BZ8" s="6">
        <v>40.700000000000003</v>
      </c>
      <c r="CA8" s="22">
        <f>BZ8*AP8/100</f>
        <v>27.838800000000006</v>
      </c>
      <c r="CB8" s="6">
        <v>41.6</v>
      </c>
      <c r="CC8" s="22">
        <f>CB8*AP8/100</f>
        <v>28.454400000000007</v>
      </c>
      <c r="CD8" s="22">
        <v>1.65</v>
      </c>
      <c r="CE8" s="126">
        <v>98.3</v>
      </c>
      <c r="CF8" s="127">
        <v>11692</v>
      </c>
      <c r="CG8" s="126">
        <v>91.2</v>
      </c>
      <c r="CH8" s="127">
        <v>7160</v>
      </c>
      <c r="CI8" s="126">
        <v>49</v>
      </c>
      <c r="CJ8" s="126">
        <v>74.8</v>
      </c>
      <c r="CK8" s="127">
        <v>6840</v>
      </c>
      <c r="CL8" s="19">
        <f>BX8/BZ8</f>
        <v>0.42506142506142502</v>
      </c>
      <c r="CM8" s="19"/>
      <c r="CN8" s="19"/>
      <c r="CO8" s="19"/>
      <c r="CP8" s="6">
        <v>0.82</v>
      </c>
      <c r="CQ8" s="19"/>
      <c r="CR8" s="19"/>
      <c r="CS8" s="20"/>
      <c r="CZ8" s="22"/>
      <c r="DA8" s="16"/>
      <c r="DB8" s="129" t="s">
        <v>257</v>
      </c>
      <c r="DC8" s="130"/>
      <c r="DD8" s="131" t="s">
        <v>2028</v>
      </c>
      <c r="DI8" s="1" t="s">
        <v>436</v>
      </c>
      <c r="DJ8" s="209" t="s">
        <v>483</v>
      </c>
      <c r="DK8" s="4">
        <v>2</v>
      </c>
      <c r="DN8" s="16">
        <v>0</v>
      </c>
      <c r="DR8" s="22" t="s">
        <v>431</v>
      </c>
      <c r="DS8" s="22" t="s">
        <v>431</v>
      </c>
      <c r="DT8" s="67">
        <v>49</v>
      </c>
      <c r="DU8" s="22">
        <v>30.6</v>
      </c>
      <c r="DV8" s="22">
        <v>69.400000000000006</v>
      </c>
      <c r="DW8" s="22" t="s">
        <v>431</v>
      </c>
      <c r="DX8" s="22" t="s">
        <v>431</v>
      </c>
      <c r="DY8" s="22" t="s">
        <v>431</v>
      </c>
      <c r="DZ8" s="22" t="s">
        <v>431</v>
      </c>
      <c r="EA8" s="2">
        <v>0</v>
      </c>
      <c r="EB8" s="68"/>
      <c r="EC8" s="36"/>
      <c r="ED8" s="36"/>
      <c r="EE8" s="4">
        <f>L8</f>
        <v>16</v>
      </c>
      <c r="EF8" s="4"/>
      <c r="EG8" s="4"/>
      <c r="EH8" s="4"/>
      <c r="EI8" s="4"/>
      <c r="EJ8" s="4"/>
      <c r="EK8" s="4"/>
      <c r="EL8" s="6" t="e">
        <f>EK8/(EJ8*EJ8*0.01*0.01)</f>
        <v>#DIV/0!</v>
      </c>
      <c r="EM8" s="4"/>
      <c r="EN8" s="4"/>
      <c r="EO8" s="4"/>
      <c r="EP8" s="4"/>
      <c r="EQ8" s="31"/>
      <c r="ER8" s="14"/>
      <c r="ES8" s="132">
        <f>C8</f>
        <v>15674</v>
      </c>
      <c r="ET8" s="133">
        <v>75</v>
      </c>
      <c r="EU8" s="133">
        <v>5781</v>
      </c>
      <c r="EV8" s="133">
        <v>8000</v>
      </c>
      <c r="EW8" s="133">
        <v>39780</v>
      </c>
      <c r="EX8" s="133">
        <v>2195</v>
      </c>
      <c r="EY8" s="134">
        <f>EX8/EV8*EW8/ET8</f>
        <v>145.52849999999998</v>
      </c>
      <c r="EZ8" s="39">
        <f>L8*EY8</f>
        <v>2328.4559999999997</v>
      </c>
      <c r="FA8" s="9"/>
      <c r="FE8" s="135"/>
      <c r="FF8" s="135"/>
      <c r="FH8" s="136"/>
      <c r="FK8" s="138"/>
      <c r="FL8" s="139"/>
      <c r="FM8" s="9"/>
      <c r="FN8" s="1"/>
      <c r="FO8" s="41">
        <f>AC8/1000</f>
        <v>0.14899999999999999</v>
      </c>
      <c r="FQ8" s="121">
        <f>EX8*100/EU8</f>
        <v>37.969209479328839</v>
      </c>
      <c r="FR8" s="140">
        <f>EY8/1000</f>
        <v>0.14552849999999998</v>
      </c>
      <c r="FS8" s="9"/>
      <c r="FV8" s="212"/>
      <c r="FX8" s="212"/>
      <c r="GI8" s="8"/>
      <c r="GO8" s="10"/>
      <c r="GP8" s="10"/>
      <c r="GQ8" s="20"/>
      <c r="KE8" s="20">
        <f>FR8*AO8/100*1000</f>
        <v>31.725212999999997</v>
      </c>
      <c r="KF8" s="20">
        <f>FR8*AP8/100*1000</f>
        <v>99.541493999999986</v>
      </c>
      <c r="KG8" s="20">
        <f>FR8*AQ8/100*1000</f>
        <v>12.791955149999996</v>
      </c>
      <c r="KH8" s="20">
        <f>FR8*AX8/100*1000</f>
        <v>1.7317891499999998</v>
      </c>
      <c r="KI8" s="20">
        <f>FR8*BM8/100*1000</f>
        <v>1.0332523499999997</v>
      </c>
      <c r="KJ8" s="20">
        <f>FR8*BY8/100*1000</f>
        <v>17.220678461999999</v>
      </c>
      <c r="KK8" s="20">
        <f>FR8*CA8/100*1000</f>
        <v>40.513388058000004</v>
      </c>
      <c r="KL8" s="20">
        <f>FR8*CC8/100*1000</f>
        <v>41.409261504000007</v>
      </c>
    </row>
    <row r="9" spans="1:313">
      <c r="A9" s="1">
        <v>162</v>
      </c>
      <c r="B9" s="1">
        <f>COUNTIFS($D$3:D9,D9,$F$3:F9,F9)</f>
        <v>1</v>
      </c>
      <c r="C9" s="34">
        <v>17757</v>
      </c>
      <c r="D9" s="21" t="s">
        <v>2557</v>
      </c>
      <c r="E9" s="2" t="s">
        <v>2558</v>
      </c>
      <c r="F9" s="2">
        <v>7306264438</v>
      </c>
      <c r="G9" s="1">
        <v>49</v>
      </c>
      <c r="H9" s="247" t="s">
        <v>2559</v>
      </c>
      <c r="I9" s="29" t="s">
        <v>442</v>
      </c>
      <c r="J9" s="24" t="s">
        <v>487</v>
      </c>
      <c r="K9" s="2" t="s">
        <v>430</v>
      </c>
      <c r="L9" s="2">
        <v>16</v>
      </c>
      <c r="M9" s="2">
        <v>2</v>
      </c>
      <c r="N9" s="2" t="s">
        <v>431</v>
      </c>
      <c r="O9" s="11"/>
      <c r="P9" s="2" t="s">
        <v>2532</v>
      </c>
      <c r="Q9" s="11"/>
      <c r="R9" s="11"/>
      <c r="S9" s="11"/>
      <c r="T9" s="42"/>
      <c r="U9" s="42"/>
      <c r="V9" s="64" t="s">
        <v>2426</v>
      </c>
      <c r="W9" s="42"/>
      <c r="X9" s="42"/>
      <c r="Y9" s="42"/>
      <c r="Z9" s="29" t="s">
        <v>2455</v>
      </c>
      <c r="AA9" s="1" t="s">
        <v>2166</v>
      </c>
      <c r="AC9" s="115">
        <v>194</v>
      </c>
      <c r="AD9" s="115">
        <v>3000</v>
      </c>
      <c r="AE9" s="11"/>
      <c r="AF9" s="11"/>
      <c r="AG9" s="11" t="s">
        <v>483</v>
      </c>
      <c r="AH9" s="115">
        <v>250</v>
      </c>
      <c r="AJ9" s="11"/>
      <c r="AM9" s="11"/>
      <c r="AO9" s="116">
        <v>38.1</v>
      </c>
      <c r="AP9" s="117">
        <v>36.9</v>
      </c>
      <c r="AQ9" s="118">
        <v>22.7</v>
      </c>
      <c r="AR9" s="119">
        <f>AO9+AP9+AQ9</f>
        <v>97.7</v>
      </c>
      <c r="AS9" s="120">
        <f>AO9/AP9</f>
        <v>1.0325203252032522</v>
      </c>
      <c r="AT9" s="121">
        <f>AO9/AP9*AQ9</f>
        <v>23.438211382113824</v>
      </c>
      <c r="AU9" s="122">
        <f>AO9/(AP9+AQ9)</f>
        <v>0.63926174496644306</v>
      </c>
      <c r="AV9" s="19">
        <f>AW9*AO9/100</f>
        <v>32.828000000000003</v>
      </c>
      <c r="AW9" s="19">
        <f>98-AY9</f>
        <v>86.162729658792657</v>
      </c>
      <c r="AX9" s="123">
        <v>4.51</v>
      </c>
      <c r="AY9" s="19">
        <f>AX9*100/AO9</f>
        <v>11.837270341207349</v>
      </c>
      <c r="AZ9" s="1" t="s">
        <v>432</v>
      </c>
      <c r="BA9" s="58">
        <v>41.5</v>
      </c>
      <c r="BB9" s="1" t="s">
        <v>432</v>
      </c>
      <c r="BC9" s="6">
        <v>2.66</v>
      </c>
      <c r="BD9" s="6"/>
      <c r="BE9" s="19"/>
      <c r="BF9" s="19"/>
      <c r="BG9" s="67">
        <v>7560</v>
      </c>
      <c r="BH9" s="67">
        <v>348</v>
      </c>
      <c r="BI9" s="19">
        <v>1.55</v>
      </c>
      <c r="BJ9" s="19">
        <v>36.700000000000003</v>
      </c>
      <c r="BK9" s="19">
        <f>100-BJ9</f>
        <v>63.3</v>
      </c>
      <c r="BL9" s="124">
        <f>BJ9/BK9</f>
        <v>0.57977883096366511</v>
      </c>
      <c r="BM9" s="125">
        <v>0.41</v>
      </c>
      <c r="BN9" s="6">
        <f>BM9*100/AO9</f>
        <v>1.0761154855643045</v>
      </c>
      <c r="BO9" s="1" t="s">
        <v>432</v>
      </c>
      <c r="BP9" s="19">
        <v>49.576271186440678</v>
      </c>
      <c r="BQ9" s="19">
        <v>62.1</v>
      </c>
      <c r="BR9" s="43">
        <v>39351.040000000001</v>
      </c>
      <c r="BS9" s="6">
        <f>BX9+BZ9</f>
        <v>67.400000000000006</v>
      </c>
      <c r="BT9" s="4">
        <v>92.4</v>
      </c>
      <c r="BU9" s="43">
        <v>17378.571428571428</v>
      </c>
      <c r="BV9" s="6">
        <f>100-BT9</f>
        <v>7.5999999999999943</v>
      </c>
      <c r="BW9" s="6">
        <f>BY9+CA9+CC9</f>
        <v>36.235799999999998</v>
      </c>
      <c r="BX9" s="22">
        <v>48</v>
      </c>
      <c r="BY9" s="22">
        <f>BX9*AP9/100</f>
        <v>17.712</v>
      </c>
      <c r="BZ9" s="6">
        <v>19.399999999999999</v>
      </c>
      <c r="CA9" s="22">
        <f>BZ9*AP9/100</f>
        <v>7.158599999999999</v>
      </c>
      <c r="CB9" s="6">
        <v>30.8</v>
      </c>
      <c r="CC9" s="22">
        <f>CB9*AP9/100</f>
        <v>11.3652</v>
      </c>
      <c r="CD9" s="22" t="s">
        <v>432</v>
      </c>
      <c r="CE9" s="126">
        <v>98.8</v>
      </c>
      <c r="CF9" s="127">
        <v>9191</v>
      </c>
      <c r="CG9" s="126">
        <v>95.9</v>
      </c>
      <c r="CH9" s="127">
        <v>7449</v>
      </c>
      <c r="CI9" s="126">
        <v>56.9</v>
      </c>
      <c r="CJ9" s="126">
        <v>83.7</v>
      </c>
      <c r="CK9" s="127">
        <v>7869</v>
      </c>
      <c r="CL9" s="19">
        <f>BX9/BZ9</f>
        <v>2.4742268041237114</v>
      </c>
      <c r="CM9" s="19"/>
      <c r="CN9" s="19"/>
      <c r="CO9" s="19"/>
      <c r="CP9" s="6"/>
      <c r="CQ9" s="19"/>
      <c r="CR9" s="19"/>
      <c r="CS9" s="20"/>
      <c r="CZ9" s="22"/>
      <c r="DA9" s="16"/>
      <c r="DC9" s="130"/>
      <c r="DD9" s="131"/>
      <c r="DI9" s="1" t="s">
        <v>434</v>
      </c>
      <c r="DJ9" s="209" t="s">
        <v>483</v>
      </c>
      <c r="DK9" s="4">
        <v>2</v>
      </c>
      <c r="DN9" s="16">
        <v>0</v>
      </c>
      <c r="DR9" s="58" t="s">
        <v>431</v>
      </c>
      <c r="DS9" s="22" t="s">
        <v>431</v>
      </c>
      <c r="DT9" s="22">
        <v>429</v>
      </c>
      <c r="DU9" s="22">
        <v>18.7</v>
      </c>
      <c r="DV9" s="22">
        <v>81.3</v>
      </c>
      <c r="DW9" s="22" t="s">
        <v>431</v>
      </c>
      <c r="DX9" s="22" t="s">
        <v>431</v>
      </c>
      <c r="DY9" s="22" t="s">
        <v>431</v>
      </c>
      <c r="DZ9" s="22" t="s">
        <v>431</v>
      </c>
      <c r="EA9" s="2">
        <v>0</v>
      </c>
      <c r="EB9" s="2"/>
      <c r="EC9" s="36"/>
      <c r="ED9" s="36"/>
      <c r="EE9" s="4">
        <f>L9</f>
        <v>16</v>
      </c>
      <c r="EF9" s="4"/>
      <c r="EG9" s="4"/>
      <c r="EH9" s="4"/>
      <c r="EI9" s="4"/>
      <c r="EJ9" s="4"/>
      <c r="EK9" s="4"/>
      <c r="EL9" s="6" t="e">
        <f>EK9/(EJ9*EJ9*0.01*0.01)</f>
        <v>#DIV/0!</v>
      </c>
      <c r="EM9" s="4"/>
      <c r="EN9" s="4"/>
      <c r="EO9" s="4"/>
      <c r="EP9" s="4"/>
      <c r="EQ9" s="31"/>
      <c r="ER9" s="14"/>
      <c r="ES9" s="132">
        <f>C9</f>
        <v>17757</v>
      </c>
      <c r="ET9" s="133">
        <v>75</v>
      </c>
      <c r="EU9" s="133">
        <v>13151</v>
      </c>
      <c r="EV9" s="133">
        <v>8000</v>
      </c>
      <c r="EW9" s="133">
        <v>40560</v>
      </c>
      <c r="EX9" s="133">
        <v>3073</v>
      </c>
      <c r="EY9" s="134">
        <f>EX9/EV9*EW9/ET9</f>
        <v>207.73480000000001</v>
      </c>
      <c r="EZ9" s="39">
        <f>L9*EY9</f>
        <v>3323.7568000000001</v>
      </c>
      <c r="FA9" s="9"/>
      <c r="FE9" s="135"/>
      <c r="FF9" s="135"/>
      <c r="FH9" s="136"/>
      <c r="FK9" s="138"/>
      <c r="FL9" s="139"/>
      <c r="FM9" s="9"/>
      <c r="FN9" s="1"/>
      <c r="FO9" s="41">
        <f>AC9/1000</f>
        <v>0.19400000000000001</v>
      </c>
      <c r="FQ9" s="121">
        <f>EX9*100/EU9</f>
        <v>23.367044331229565</v>
      </c>
      <c r="FR9" s="140">
        <f>EY9/1000</f>
        <v>0.2077348</v>
      </c>
      <c r="FS9" s="9"/>
      <c r="FV9" s="212"/>
      <c r="FX9" s="212"/>
      <c r="GI9" s="8"/>
      <c r="GO9" s="10">
        <v>44762</v>
      </c>
      <c r="GP9" s="10"/>
      <c r="GQ9" s="20"/>
      <c r="KB9" s="22"/>
      <c r="KC9" s="22"/>
      <c r="KD9" s="22"/>
      <c r="KE9" s="20">
        <f>FR9*AO9/100*1000</f>
        <v>79.146958799999993</v>
      </c>
      <c r="KF9" s="20">
        <f>FR9*AP9/100*1000</f>
        <v>76.654141199999998</v>
      </c>
      <c r="KG9" s="20">
        <f>FR9*AQ9/100*1000</f>
        <v>47.155799599999995</v>
      </c>
      <c r="KH9" s="20">
        <f>FR9*AX9/100*1000</f>
        <v>9.3688394800000001</v>
      </c>
      <c r="KI9" s="20">
        <f>FR9*BM9/100*1000</f>
        <v>0.85171267999999989</v>
      </c>
      <c r="KJ9" s="20">
        <f>FR9*BY9/100*1000</f>
        <v>36.793987776000002</v>
      </c>
      <c r="KK9" s="20">
        <f>FR9*CA9/100*1000</f>
        <v>14.870903392799997</v>
      </c>
      <c r="KL9" s="20">
        <f>FR9*CC9/100*1000</f>
        <v>23.609475489600001</v>
      </c>
      <c r="KM9" s="1">
        <v>78.599999999999994</v>
      </c>
      <c r="KN9" s="1">
        <v>78.900000000000006</v>
      </c>
      <c r="KP9" s="22"/>
      <c r="KQ9" s="22"/>
      <c r="KR9" s="22"/>
      <c r="KS9" s="19"/>
      <c r="KY9" s="11"/>
      <c r="KZ9" s="11"/>
      <c r="LA9" s="11"/>
    </row>
    <row r="10" spans="1:313">
      <c r="A10" s="1">
        <v>392</v>
      </c>
      <c r="B10" s="1">
        <f>COUNTIFS($D$3:D10,D10,$F$3:F10,F10)</f>
        <v>1</v>
      </c>
      <c r="C10" s="34">
        <v>12074</v>
      </c>
      <c r="D10" s="21" t="s">
        <v>1040</v>
      </c>
      <c r="E10" s="2" t="s">
        <v>512</v>
      </c>
      <c r="F10" s="12">
        <v>6457281809</v>
      </c>
      <c r="G10" s="1">
        <f>LEFT(H10,4)-CONCATENATE(IF(LEFT(F10, 2)&lt;MID(H10, 3, 4), 20, 19),LEFT(F10,2))</f>
        <v>55</v>
      </c>
      <c r="H10" s="247" t="s">
        <v>1041</v>
      </c>
      <c r="I10" s="29" t="s">
        <v>586</v>
      </c>
      <c r="J10" s="24" t="s">
        <v>487</v>
      </c>
      <c r="K10" s="2" t="s">
        <v>430</v>
      </c>
      <c r="L10" s="1">
        <v>7</v>
      </c>
      <c r="M10" s="2" t="s">
        <v>600</v>
      </c>
      <c r="N10" s="2" t="s">
        <v>431</v>
      </c>
      <c r="P10" s="1" t="s">
        <v>1006</v>
      </c>
      <c r="S10" s="2"/>
      <c r="T10" s="46"/>
      <c r="U10" s="46"/>
      <c r="V10" s="51" t="s">
        <v>780</v>
      </c>
      <c r="X10" s="59"/>
      <c r="Y10" s="59"/>
      <c r="Z10" s="29"/>
      <c r="AA10" s="1" t="s">
        <v>812</v>
      </c>
      <c r="AC10" s="115">
        <v>65</v>
      </c>
      <c r="AD10" s="115">
        <v>400</v>
      </c>
      <c r="AE10" s="11"/>
      <c r="AF10" s="11"/>
      <c r="AG10" s="11" t="s">
        <v>483</v>
      </c>
      <c r="AH10" s="115">
        <v>50</v>
      </c>
      <c r="AI10" s="11"/>
      <c r="AJ10" s="11"/>
      <c r="AO10" s="116">
        <v>51.2</v>
      </c>
      <c r="AP10" s="117">
        <v>47.3</v>
      </c>
      <c r="AQ10" s="118">
        <v>0.67</v>
      </c>
      <c r="AR10" s="119">
        <f>AO10+AP10+AQ10</f>
        <v>99.17</v>
      </c>
      <c r="AS10" s="120">
        <f>AO10/AP10</f>
        <v>1.0824524312896406</v>
      </c>
      <c r="AT10" s="121">
        <f>AO10/AP10*AQ10</f>
        <v>0.72524312896405929</v>
      </c>
      <c r="AU10" s="122">
        <f>AO10/(AP10+AQ10)</f>
        <v>1.0673337502605795</v>
      </c>
      <c r="AV10" s="19">
        <v>47.313919999999996</v>
      </c>
      <c r="AW10" s="19">
        <f>95-AY10</f>
        <v>92.41</v>
      </c>
      <c r="AX10" s="123">
        <v>1.3260800000000001</v>
      </c>
      <c r="AY10" s="19">
        <v>2.59</v>
      </c>
      <c r="AZ10" s="1" t="s">
        <v>432</v>
      </c>
      <c r="BA10" s="145">
        <v>17.03</v>
      </c>
      <c r="BB10" s="1" t="s">
        <v>432</v>
      </c>
      <c r="BC10" s="6">
        <v>9.1500000000000001E-3</v>
      </c>
      <c r="BD10" s="6" t="s">
        <v>432</v>
      </c>
      <c r="BE10" s="19" t="s">
        <v>432</v>
      </c>
      <c r="BF10" s="19" t="s">
        <v>432</v>
      </c>
      <c r="BG10" s="2">
        <v>6861</v>
      </c>
      <c r="BH10" s="20"/>
      <c r="BI10" s="19" t="s">
        <v>432</v>
      </c>
      <c r="BJ10" s="19">
        <v>49.7</v>
      </c>
      <c r="BK10" s="1">
        <v>50.3</v>
      </c>
      <c r="BL10" s="124">
        <f>BJ10/BK10</f>
        <v>0.98807157057654083</v>
      </c>
      <c r="BM10" s="125">
        <v>0.16</v>
      </c>
      <c r="BN10" s="6">
        <f>BM10*100/AO10</f>
        <v>0.3125</v>
      </c>
      <c r="BO10" s="1" t="s">
        <v>432</v>
      </c>
      <c r="BP10" s="19">
        <v>22.263999999999999</v>
      </c>
      <c r="BQ10" s="19">
        <v>40.896000000000001</v>
      </c>
      <c r="BR10" s="43">
        <v>64431.7</v>
      </c>
      <c r="BS10" s="6">
        <f>BX10+BZ10</f>
        <v>45.129999999999995</v>
      </c>
      <c r="BT10" s="4">
        <v>94.1</v>
      </c>
      <c r="BU10" s="43">
        <v>5079.2400000000007</v>
      </c>
      <c r="BV10" s="6">
        <f>100-BT10</f>
        <v>5.9000000000000057</v>
      </c>
      <c r="BW10" s="6">
        <f>BY10+CA10+CC10</f>
        <v>46.841189999999997</v>
      </c>
      <c r="BX10" s="4">
        <v>7.33</v>
      </c>
      <c r="BY10" s="22">
        <f>BX10*AP10/100</f>
        <v>3.4670900000000002</v>
      </c>
      <c r="BZ10" s="4">
        <v>37.799999999999997</v>
      </c>
      <c r="CA10" s="22">
        <f>BZ10*AP10/100</f>
        <v>17.879399999999997</v>
      </c>
      <c r="CB10" s="4">
        <v>53.9</v>
      </c>
      <c r="CC10" s="22">
        <f>CB10*AP10/100</f>
        <v>25.494699999999998</v>
      </c>
      <c r="CD10" s="22">
        <v>0.5</v>
      </c>
      <c r="CE10" s="126">
        <v>99.7</v>
      </c>
      <c r="CF10" s="127">
        <v>5979.9999999999991</v>
      </c>
      <c r="CG10" s="126">
        <v>97.2</v>
      </c>
      <c r="CH10" s="126">
        <v>3719</v>
      </c>
      <c r="CI10" s="126">
        <v>95.4</v>
      </c>
      <c r="CJ10" s="126">
        <v>78.5</v>
      </c>
      <c r="CK10" s="127">
        <v>4303.2</v>
      </c>
      <c r="CL10" s="146">
        <f>BX10/BZ10</f>
        <v>0.19391534391534393</v>
      </c>
      <c r="CM10" s="22"/>
      <c r="CN10" s="22"/>
      <c r="CO10" s="22"/>
      <c r="CP10" s="6"/>
      <c r="CQ10" s="19"/>
      <c r="CR10" s="19"/>
      <c r="CS10" s="19"/>
      <c r="CT10" s="22"/>
      <c r="CU10" s="142"/>
      <c r="CV10" s="142"/>
      <c r="CW10" s="22"/>
      <c r="CX10" s="22"/>
      <c r="CZ10" s="22"/>
      <c r="DB10" s="129" t="s">
        <v>258</v>
      </c>
      <c r="DC10" s="130"/>
      <c r="DD10" s="131" t="s">
        <v>1042</v>
      </c>
      <c r="DI10" s="1" t="s">
        <v>436</v>
      </c>
      <c r="DJ10" s="209" t="s">
        <v>483</v>
      </c>
      <c r="DK10" s="4">
        <v>2</v>
      </c>
      <c r="DN10" s="16">
        <v>0</v>
      </c>
      <c r="DR10" s="1" t="s">
        <v>431</v>
      </c>
      <c r="DS10" s="1" t="s">
        <v>431</v>
      </c>
      <c r="DT10" s="1">
        <v>234</v>
      </c>
      <c r="DU10" s="1">
        <v>12.4</v>
      </c>
      <c r="DV10" s="1">
        <v>87.6</v>
      </c>
      <c r="DW10" s="1" t="s">
        <v>431</v>
      </c>
      <c r="DX10" s="1" t="s">
        <v>431</v>
      </c>
      <c r="DY10" s="1" t="s">
        <v>431</v>
      </c>
      <c r="DZ10" s="1" t="s">
        <v>431</v>
      </c>
      <c r="EA10" s="1">
        <v>0</v>
      </c>
      <c r="EC10" s="36"/>
      <c r="ED10" s="36"/>
      <c r="EE10" s="4">
        <v>7</v>
      </c>
      <c r="EF10" s="4"/>
      <c r="EG10" s="4"/>
      <c r="EH10" s="4"/>
      <c r="EI10" s="4"/>
      <c r="EJ10" s="4"/>
      <c r="EK10" s="4"/>
      <c r="EL10" s="6" t="e">
        <f>EK10/(EJ10*EJ10*0.01*0.01)</f>
        <v>#DIV/0!</v>
      </c>
      <c r="EM10" s="4"/>
      <c r="EN10" s="4"/>
      <c r="EO10" s="4"/>
      <c r="EP10" s="4"/>
      <c r="EQ10" s="31"/>
      <c r="ER10" s="14"/>
      <c r="ES10" s="132">
        <v>12074</v>
      </c>
      <c r="ET10" s="133">
        <v>75</v>
      </c>
      <c r="EU10" s="133">
        <v>7331</v>
      </c>
      <c r="EV10" s="133">
        <v>12000</v>
      </c>
      <c r="EW10" s="133">
        <v>40560</v>
      </c>
      <c r="EX10" s="133">
        <v>1288</v>
      </c>
      <c r="EY10" s="134">
        <f>EX10/EV10*EW10/ET10</f>
        <v>58.045866666666676</v>
      </c>
      <c r="EZ10" s="39">
        <f>L10*EY10</f>
        <v>406.32106666666675</v>
      </c>
      <c r="FA10" s="9"/>
      <c r="FE10" s="135"/>
      <c r="FF10" s="135"/>
      <c r="FH10" s="136"/>
      <c r="FK10" s="138"/>
      <c r="FL10" s="139"/>
      <c r="FM10" s="9"/>
      <c r="FN10" s="1"/>
      <c r="FO10" s="41">
        <f>AC10/1000</f>
        <v>6.5000000000000002E-2</v>
      </c>
      <c r="FQ10" s="121">
        <f>EX10*100/EU10</f>
        <v>17.569226572091122</v>
      </c>
      <c r="FR10" s="140">
        <f>EY10/1000</f>
        <v>5.8045866666666675E-2</v>
      </c>
      <c r="FS10" s="9"/>
      <c r="FV10" s="212"/>
      <c r="FX10" s="212"/>
      <c r="GI10" s="8"/>
      <c r="GO10" s="10">
        <v>43816</v>
      </c>
      <c r="GP10" s="10"/>
      <c r="GQ10" s="20"/>
      <c r="KE10" s="20">
        <f>FR10*AO10/100*1000</f>
        <v>29.719483733333341</v>
      </c>
      <c r="KF10" s="20">
        <f>FR10*AP10/100*1000</f>
        <v>27.455694933333334</v>
      </c>
      <c r="KG10" s="20">
        <f>FR10*AQ10/100*1000</f>
        <v>0.38890730666666667</v>
      </c>
      <c r="KH10" s="20">
        <f>FR10*AX10/100*1000</f>
        <v>0.76973462869333353</v>
      </c>
      <c r="KI10" s="20">
        <f>FR10*BM10/100*1000</f>
        <v>9.2873386666666696E-2</v>
      </c>
      <c r="KJ10" s="20">
        <f>FR10*BY10/100*1000</f>
        <v>2.0125024386133337</v>
      </c>
      <c r="KK10" s="20">
        <f>FR10*CA10/100*1000</f>
        <v>10.378252684800001</v>
      </c>
      <c r="KL10" s="20">
        <f>FR10*CC10/100*1000</f>
        <v>14.798619569066666</v>
      </c>
    </row>
    <row r="11" spans="1:313">
      <c r="A11" s="1">
        <v>272</v>
      </c>
      <c r="B11" s="1">
        <f>COUNTIFS($D$3:D11,D11,$F$3:F11,F11)</f>
        <v>1</v>
      </c>
      <c r="C11" s="34">
        <v>11650</v>
      </c>
      <c r="D11" s="21" t="s">
        <v>655</v>
      </c>
      <c r="E11" s="2" t="s">
        <v>537</v>
      </c>
      <c r="F11" s="12">
        <v>470727406</v>
      </c>
      <c r="G11" s="1">
        <f>LEFT(H11,4)-CONCATENATE(IF(LEFT(F11, 2)&lt;MID(H11, 3, 4), 20, 19),LEFT(F11,2))</f>
        <v>72</v>
      </c>
      <c r="H11" s="247" t="s">
        <v>816</v>
      </c>
      <c r="I11" s="29" t="s">
        <v>442</v>
      </c>
      <c r="J11" s="24" t="s">
        <v>487</v>
      </c>
      <c r="K11" s="2" t="s">
        <v>430</v>
      </c>
      <c r="L11" s="1">
        <v>15</v>
      </c>
      <c r="M11" s="2" t="s">
        <v>601</v>
      </c>
      <c r="N11" s="2" t="s">
        <v>431</v>
      </c>
      <c r="P11" s="1" t="s">
        <v>790</v>
      </c>
      <c r="S11" s="2"/>
      <c r="T11" s="46" t="s">
        <v>797</v>
      </c>
      <c r="U11" s="46"/>
      <c r="V11" s="47" t="s">
        <v>798</v>
      </c>
      <c r="X11" s="59"/>
      <c r="Y11" s="59"/>
      <c r="Z11" s="29"/>
      <c r="AA11" s="1" t="s">
        <v>817</v>
      </c>
      <c r="AC11" s="115">
        <v>71</v>
      </c>
      <c r="AD11" s="115">
        <v>1000</v>
      </c>
      <c r="AE11" s="11"/>
      <c r="AF11" s="11"/>
      <c r="AG11" s="11" t="s">
        <v>572</v>
      </c>
      <c r="AH11" s="115">
        <v>50</v>
      </c>
      <c r="AI11" s="11"/>
      <c r="AO11" s="116">
        <v>79.8</v>
      </c>
      <c r="AP11" s="117">
        <v>14.4</v>
      </c>
      <c r="AQ11" s="118">
        <v>5.4</v>
      </c>
      <c r="AR11" s="119">
        <f>AO11+AP11+AQ11</f>
        <v>99.600000000000009</v>
      </c>
      <c r="AS11" s="120">
        <f>AO11/AP11</f>
        <v>5.5416666666666661</v>
      </c>
      <c r="AT11" s="121">
        <f>AO11/AP11*AQ11</f>
        <v>29.924999999999997</v>
      </c>
      <c r="AU11" s="122">
        <f>AO11/(AP11+AQ11)</f>
        <v>4.0303030303030303</v>
      </c>
      <c r="AV11" s="19">
        <v>73.415999999999997</v>
      </c>
      <c r="AW11" s="19">
        <f>95-AY11</f>
        <v>92</v>
      </c>
      <c r="AX11" s="123">
        <v>2.3939999999999997</v>
      </c>
      <c r="AY11" s="19">
        <v>3</v>
      </c>
      <c r="AZ11" s="1" t="s">
        <v>432</v>
      </c>
      <c r="BA11" s="145">
        <v>20.8</v>
      </c>
      <c r="BB11" s="1" t="s">
        <v>432</v>
      </c>
      <c r="BC11" s="6">
        <v>0.15</v>
      </c>
      <c r="BD11" s="6"/>
      <c r="BE11" s="19">
        <v>52</v>
      </c>
      <c r="BF11" s="19">
        <v>38.799999999999997</v>
      </c>
      <c r="BG11" s="67">
        <v>6747.8571428571431</v>
      </c>
      <c r="BH11" s="20">
        <v>272</v>
      </c>
      <c r="BI11" s="19">
        <v>0.81</v>
      </c>
      <c r="BJ11" s="19">
        <v>71.2</v>
      </c>
      <c r="BK11" s="1">
        <v>28.9</v>
      </c>
      <c r="BL11" s="147">
        <f>BJ11/BK11</f>
        <v>2.4636678200692042</v>
      </c>
      <c r="BM11" s="125">
        <v>3.8</v>
      </c>
      <c r="BN11" s="6">
        <f>BM11*100/AO11</f>
        <v>4.7619047619047619</v>
      </c>
      <c r="BO11" s="1" t="s">
        <v>432</v>
      </c>
      <c r="BP11" s="1">
        <v>45.2</v>
      </c>
      <c r="BQ11" s="1">
        <v>40.5</v>
      </c>
      <c r="BR11" s="4">
        <v>57756</v>
      </c>
      <c r="BS11" s="6">
        <f>BX11+BZ11</f>
        <v>24.9</v>
      </c>
      <c r="BT11" s="4">
        <v>77</v>
      </c>
      <c r="BU11" s="43">
        <v>5397.2800000000007</v>
      </c>
      <c r="BV11" s="6">
        <f>100-BT11</f>
        <v>23</v>
      </c>
      <c r="BW11" s="6">
        <f>BY11+CA11+CC11</f>
        <v>14.184000000000001</v>
      </c>
      <c r="BX11" s="4">
        <v>5.2</v>
      </c>
      <c r="BY11" s="22">
        <f>BX11*AP11/100</f>
        <v>0.74880000000000013</v>
      </c>
      <c r="BZ11" s="4">
        <v>19.7</v>
      </c>
      <c r="CA11" s="22">
        <f>BZ11*AP11/100</f>
        <v>2.8368000000000002</v>
      </c>
      <c r="CB11" s="4">
        <v>73.599999999999994</v>
      </c>
      <c r="CC11" s="22">
        <f>CB11*AP11/100</f>
        <v>10.5984</v>
      </c>
      <c r="CD11" s="6">
        <v>0.03</v>
      </c>
      <c r="CE11" s="126">
        <v>99.2</v>
      </c>
      <c r="CF11" s="126">
        <v>7726</v>
      </c>
      <c r="CG11" s="126">
        <v>94.7</v>
      </c>
      <c r="CH11" s="126">
        <v>4922</v>
      </c>
      <c r="CI11" s="126">
        <v>71.599999999999994</v>
      </c>
      <c r="CJ11" s="126">
        <v>81.2</v>
      </c>
      <c r="CK11" s="126">
        <v>3731</v>
      </c>
      <c r="CL11" s="146">
        <f>BX11/BZ11</f>
        <v>0.26395939086294418</v>
      </c>
      <c r="CM11" s="22"/>
      <c r="CN11" s="22"/>
      <c r="CO11" s="22"/>
      <c r="CP11" s="6"/>
      <c r="CQ11" s="19"/>
      <c r="CR11" s="19"/>
      <c r="CS11" s="19"/>
      <c r="CT11" s="6"/>
      <c r="CU11" s="6"/>
      <c r="CV11" s="6"/>
      <c r="CW11" s="22"/>
      <c r="CX11" s="22"/>
      <c r="CY11" s="2"/>
      <c r="CZ11" s="22"/>
      <c r="DA11" s="16">
        <v>3</v>
      </c>
      <c r="DB11" s="129" t="s">
        <v>447</v>
      </c>
      <c r="DC11" s="130"/>
      <c r="DD11" s="131" t="s">
        <v>784</v>
      </c>
      <c r="DI11" s="1" t="s">
        <v>434</v>
      </c>
      <c r="DJ11" s="211" t="s">
        <v>491</v>
      </c>
      <c r="DK11" s="4">
        <v>2</v>
      </c>
      <c r="DM11" s="4" t="s">
        <v>579</v>
      </c>
      <c r="DN11" s="16">
        <v>0</v>
      </c>
      <c r="DO11" s="4">
        <v>1</v>
      </c>
      <c r="DP11" s="14">
        <v>43612</v>
      </c>
      <c r="DR11" s="1" t="s">
        <v>431</v>
      </c>
      <c r="DS11" s="1" t="s">
        <v>431</v>
      </c>
      <c r="DT11" s="1">
        <v>220</v>
      </c>
      <c r="DU11" s="1">
        <v>29.5</v>
      </c>
      <c r="DV11" s="1">
        <v>70.5</v>
      </c>
      <c r="DW11" s="1" t="s">
        <v>431</v>
      </c>
      <c r="DX11" s="1" t="s">
        <v>431</v>
      </c>
      <c r="DY11" s="1" t="s">
        <v>431</v>
      </c>
      <c r="DZ11" s="1" t="s">
        <v>431</v>
      </c>
      <c r="EA11" s="1">
        <v>0</v>
      </c>
      <c r="EC11" s="4">
        <v>0</v>
      </c>
      <c r="ED11" s="4"/>
      <c r="EE11" s="4">
        <v>15</v>
      </c>
      <c r="EF11" s="4">
        <v>30</v>
      </c>
      <c r="EG11" s="4">
        <v>3</v>
      </c>
      <c r="EH11" s="4">
        <v>1</v>
      </c>
      <c r="EI11" s="4"/>
      <c r="EJ11" s="4">
        <v>176</v>
      </c>
      <c r="EK11" s="4">
        <v>97</v>
      </c>
      <c r="EL11" s="6">
        <f>EK11/(EJ11*EJ11*0.01*0.01)</f>
        <v>31.31456611570248</v>
      </c>
      <c r="EM11" s="17">
        <v>2</v>
      </c>
      <c r="EN11" s="1">
        <v>1</v>
      </c>
      <c r="EO11" s="4">
        <v>3</v>
      </c>
      <c r="EP11" s="4">
        <v>2</v>
      </c>
      <c r="EQ11" s="31"/>
      <c r="ER11" s="14"/>
      <c r="ES11" s="132">
        <v>11650</v>
      </c>
      <c r="ET11" s="133">
        <v>75</v>
      </c>
      <c r="EU11" s="133">
        <v>157564</v>
      </c>
      <c r="EV11" s="133">
        <v>16001</v>
      </c>
      <c r="EW11" s="133">
        <v>42120</v>
      </c>
      <c r="EX11" s="133">
        <v>1750</v>
      </c>
      <c r="EY11" s="134">
        <f>EX11/EV11*EW11/ET11</f>
        <v>61.421161177426413</v>
      </c>
      <c r="EZ11" s="39">
        <f>L11*EY11</f>
        <v>921.31741766139623</v>
      </c>
      <c r="FA11" s="9"/>
      <c r="FE11" s="135"/>
      <c r="FF11" s="135"/>
      <c r="FH11" s="136"/>
      <c r="FK11" s="138"/>
      <c r="FL11" s="139"/>
      <c r="FM11" s="9"/>
      <c r="FN11" s="1"/>
      <c r="FO11" s="41">
        <f>AC11/1000</f>
        <v>7.0999999999999994E-2</v>
      </c>
      <c r="FQ11" s="121">
        <f>EX11*100/EU11</f>
        <v>1.1106597953847326</v>
      </c>
      <c r="FR11" s="140">
        <f>EY11/1000</f>
        <v>6.1421161177426416E-2</v>
      </c>
      <c r="FS11" s="9"/>
      <c r="FU11" s="214"/>
      <c r="FW11" s="214"/>
      <c r="FZ11" s="1">
        <v>0</v>
      </c>
      <c r="GA11" s="1">
        <v>4</v>
      </c>
      <c r="GB11" s="11" t="s">
        <v>656</v>
      </c>
      <c r="GC11" s="11"/>
      <c r="GD11" s="1">
        <v>0</v>
      </c>
      <c r="GG11" s="1">
        <v>1</v>
      </c>
      <c r="GH11" s="29" t="s">
        <v>818</v>
      </c>
      <c r="GI11" s="29"/>
      <c r="GJ11" s="29" t="s">
        <v>819</v>
      </c>
      <c r="GM11" s="11" t="s">
        <v>820</v>
      </c>
      <c r="GN11" s="1">
        <f>DATEDIF(DP11,GO11,"m")</f>
        <v>3</v>
      </c>
      <c r="GO11" s="10">
        <v>43726</v>
      </c>
      <c r="GP11" s="10" t="s">
        <v>446</v>
      </c>
      <c r="GQ11" s="20"/>
      <c r="GT11" s="22">
        <v>2.4764463049999996</v>
      </c>
      <c r="GY11" s="1"/>
      <c r="GZ11" s="1"/>
      <c r="KB11" s="1"/>
      <c r="KC11" s="1"/>
      <c r="KD11" s="1"/>
      <c r="KE11" s="20">
        <f>FR11*AO11/100*1000</f>
        <v>49.01408661958628</v>
      </c>
      <c r="KF11" s="20">
        <f>FR11*AP11/100*1000</f>
        <v>8.8446472095494038</v>
      </c>
      <c r="KG11" s="20">
        <f>FR11*AQ11/100*1000</f>
        <v>3.3167427035810264</v>
      </c>
      <c r="KH11" s="20">
        <f>FR11*AX11/100*1000</f>
        <v>1.4704225985875883</v>
      </c>
      <c r="KI11" s="20">
        <f>FR11*BM11/100*1000</f>
        <v>2.3340041247422039</v>
      </c>
      <c r="KJ11" s="20">
        <f>FR11*BY11/100*1000</f>
        <v>0.45992165489656905</v>
      </c>
      <c r="KK11" s="20">
        <f>FR11*CA11/100*1000</f>
        <v>1.7423955002812328</v>
      </c>
      <c r="KL11" s="20">
        <f>FR11*CC11/100*1000</f>
        <v>6.5096603462283609</v>
      </c>
      <c r="KM11" s="1"/>
      <c r="KN11" s="1"/>
      <c r="KO11" s="1"/>
      <c r="KV11" s="11" t="s">
        <v>820</v>
      </c>
    </row>
    <row r="12" spans="1:313" ht="14.4" customHeight="1">
      <c r="A12" s="1">
        <v>193</v>
      </c>
      <c r="B12" s="219">
        <f>COUNTIFS($D$3:D12,D12,$F$3:F12,F12)</f>
        <v>1</v>
      </c>
      <c r="C12" s="21">
        <v>10885</v>
      </c>
      <c r="D12" s="21" t="s">
        <v>716</v>
      </c>
      <c r="E12" s="1" t="s">
        <v>496</v>
      </c>
      <c r="F12" s="12">
        <v>6704290626</v>
      </c>
      <c r="G12" s="1">
        <v>52</v>
      </c>
      <c r="H12" s="247" t="s">
        <v>2894</v>
      </c>
      <c r="DJ12" s="210" t="s">
        <v>491</v>
      </c>
      <c r="EL12" s="6" t="e">
        <f>EK12/((EJ12/100)*(EJ12/100))</f>
        <v>#DIV/0!</v>
      </c>
      <c r="FU12" s="214" t="s">
        <v>785</v>
      </c>
      <c r="FW12" s="214" t="s">
        <v>785</v>
      </c>
      <c r="GI12" s="8"/>
    </row>
    <row r="13" spans="1:313" ht="14.4" customHeight="1">
      <c r="A13" s="1">
        <v>323</v>
      </c>
      <c r="B13" s="1">
        <f>COUNTIFS($D$3:D13,D13,$F$3:F13,F13)</f>
        <v>1</v>
      </c>
      <c r="C13" s="34">
        <v>11835</v>
      </c>
      <c r="D13" s="21" t="s">
        <v>716</v>
      </c>
      <c r="E13" s="2" t="s">
        <v>717</v>
      </c>
      <c r="F13" s="2">
        <v>450924142</v>
      </c>
      <c r="G13" s="1">
        <f>LEFT(H13,4)-CONCATENATE(IF(LEFT(F13, 2)&lt;MID(H13, 3, 4), 20, 19),LEFT(F13,2))</f>
        <v>74</v>
      </c>
      <c r="H13" s="247" t="s">
        <v>900</v>
      </c>
      <c r="I13" s="29" t="s">
        <v>500</v>
      </c>
      <c r="J13" s="24" t="s">
        <v>487</v>
      </c>
      <c r="K13" s="2" t="s">
        <v>430</v>
      </c>
      <c r="L13" s="1">
        <v>11</v>
      </c>
      <c r="M13" s="2" t="s">
        <v>859</v>
      </c>
      <c r="N13" s="2" t="s">
        <v>646</v>
      </c>
      <c r="P13" s="1" t="s">
        <v>890</v>
      </c>
      <c r="S13" s="2"/>
      <c r="T13" s="46" t="s">
        <v>797</v>
      </c>
      <c r="U13" s="46"/>
      <c r="V13" s="50" t="s">
        <v>902</v>
      </c>
      <c r="X13" s="59"/>
      <c r="Y13" s="59"/>
      <c r="Z13" s="29"/>
      <c r="AA13" s="1" t="s">
        <v>817</v>
      </c>
      <c r="AC13" s="115">
        <v>306</v>
      </c>
      <c r="AD13" s="115">
        <v>3400</v>
      </c>
      <c r="AE13" s="11"/>
      <c r="AF13" s="11"/>
      <c r="AG13" s="11" t="s">
        <v>491</v>
      </c>
      <c r="AH13" s="115">
        <v>250</v>
      </c>
      <c r="AO13" s="116">
        <v>20.9</v>
      </c>
      <c r="AP13" s="117">
        <v>20.9</v>
      </c>
      <c r="AQ13" s="118">
        <v>57.3</v>
      </c>
      <c r="AR13" s="119">
        <f>AO13+AP13+AQ13</f>
        <v>99.1</v>
      </c>
      <c r="AS13" s="120">
        <f>AO13/AP13</f>
        <v>1</v>
      </c>
      <c r="AT13" s="121">
        <f>AO13/AP13*AQ13</f>
        <v>57.3</v>
      </c>
      <c r="AU13" s="122">
        <f>AO13/(AP13+AQ13)</f>
        <v>0.26726342710997447</v>
      </c>
      <c r="AV13" s="19">
        <v>18.6846</v>
      </c>
      <c r="AW13" s="19">
        <f>95-AY13</f>
        <v>89.4</v>
      </c>
      <c r="AX13" s="123">
        <v>1.1703999999999999</v>
      </c>
      <c r="AY13" s="19">
        <v>5.6</v>
      </c>
      <c r="AZ13" s="1" t="s">
        <v>432</v>
      </c>
      <c r="BA13" s="145">
        <v>13.13</v>
      </c>
      <c r="BB13" s="1" t="s">
        <v>432</v>
      </c>
      <c r="BC13" s="6">
        <v>0.3</v>
      </c>
      <c r="BD13" s="6">
        <v>84.6</v>
      </c>
      <c r="BE13" s="19">
        <v>24.6</v>
      </c>
      <c r="BF13" s="19">
        <v>19.100000000000001</v>
      </c>
      <c r="BG13" s="2">
        <v>5820</v>
      </c>
      <c r="BH13" s="20">
        <v>264</v>
      </c>
      <c r="BI13" s="22">
        <v>4.7E-2</v>
      </c>
      <c r="BJ13" s="19">
        <v>29.9</v>
      </c>
      <c r="BK13" s="1">
        <v>70.099999999999994</v>
      </c>
      <c r="BL13" s="147">
        <f>BJ13/BK13</f>
        <v>0.42653352353780316</v>
      </c>
      <c r="BM13" s="125">
        <v>0.4</v>
      </c>
      <c r="BN13" s="6">
        <f>BM13*100/AO13</f>
        <v>1.9138755980861246</v>
      </c>
      <c r="BO13" s="1" t="s">
        <v>432</v>
      </c>
      <c r="BP13" s="1">
        <v>27</v>
      </c>
      <c r="BQ13" s="19">
        <v>33.059999999999995</v>
      </c>
      <c r="BR13" s="43">
        <v>22355.357142857141</v>
      </c>
      <c r="BS13" s="6">
        <f>BX13+BZ13</f>
        <v>64.5</v>
      </c>
      <c r="BT13" s="4">
        <v>89.1</v>
      </c>
      <c r="BU13" s="43">
        <v>10293.92</v>
      </c>
      <c r="BV13" s="6">
        <f>100-BT13</f>
        <v>10.900000000000006</v>
      </c>
      <c r="BW13" s="6">
        <f>BY13+CA13+CC13</f>
        <v>20.7746</v>
      </c>
      <c r="BX13" s="4">
        <v>29.9</v>
      </c>
      <c r="BY13" s="22">
        <f>BX13*AP13/100</f>
        <v>6.2490999999999994</v>
      </c>
      <c r="BZ13" s="4">
        <v>34.6</v>
      </c>
      <c r="CA13" s="22">
        <f>BZ13*AP13/100</f>
        <v>7.2313999999999998</v>
      </c>
      <c r="CB13" s="4">
        <v>34.9</v>
      </c>
      <c r="CC13" s="22">
        <f>CB13*AP13/100</f>
        <v>7.2940999999999994</v>
      </c>
      <c r="CD13" s="6">
        <v>0.5</v>
      </c>
      <c r="CE13" s="126">
        <v>98.7</v>
      </c>
      <c r="CF13" s="127">
        <v>9676.0999999999985</v>
      </c>
      <c r="CG13" s="126">
        <v>96.9</v>
      </c>
      <c r="CH13" s="126">
        <v>5838</v>
      </c>
      <c r="CI13" s="126">
        <v>66.3</v>
      </c>
      <c r="CJ13" s="126">
        <v>86</v>
      </c>
      <c r="CK13" s="127">
        <v>6164.4</v>
      </c>
      <c r="CL13" s="19">
        <f>BX13/BZ13</f>
        <v>0.86416184971098253</v>
      </c>
      <c r="CM13" s="22"/>
      <c r="CN13" s="22"/>
      <c r="CO13" s="22"/>
      <c r="CP13" s="6"/>
      <c r="CQ13" s="19"/>
      <c r="CR13" s="19"/>
      <c r="CS13" s="19"/>
      <c r="CT13" s="6">
        <v>43.4</v>
      </c>
      <c r="CU13" s="6">
        <v>1.46</v>
      </c>
      <c r="CV13" s="6">
        <v>50.9</v>
      </c>
      <c r="CW13" s="22">
        <v>29.7</v>
      </c>
      <c r="CX13" s="22">
        <v>39</v>
      </c>
      <c r="CY13" s="2">
        <v>40.5</v>
      </c>
      <c r="CZ13" s="22">
        <v>0.59</v>
      </c>
      <c r="DB13" s="129" t="s">
        <v>433</v>
      </c>
      <c r="DC13" s="130"/>
      <c r="DD13" s="131" t="s">
        <v>907</v>
      </c>
      <c r="DI13" s="1" t="s">
        <v>434</v>
      </c>
      <c r="DJ13" s="210" t="s">
        <v>491</v>
      </c>
      <c r="DK13" s="4">
        <v>2</v>
      </c>
      <c r="DN13" s="16" t="s">
        <v>467</v>
      </c>
      <c r="DR13" s="1" t="s">
        <v>431</v>
      </c>
      <c r="DS13" s="1" t="s">
        <v>431</v>
      </c>
      <c r="DT13" s="1">
        <v>541</v>
      </c>
      <c r="DU13" s="1">
        <v>40.1</v>
      </c>
      <c r="DV13" s="1">
        <v>59.9</v>
      </c>
      <c r="DW13" s="1" t="s">
        <v>792</v>
      </c>
      <c r="DX13" s="1"/>
      <c r="DY13" s="1"/>
      <c r="DZ13" s="1"/>
      <c r="EA13" s="1">
        <v>0</v>
      </c>
      <c r="EC13" s="36"/>
      <c r="ED13" s="36"/>
      <c r="EE13" s="4">
        <v>11</v>
      </c>
      <c r="EF13" s="4"/>
      <c r="EG13" s="4"/>
      <c r="EH13" s="4"/>
      <c r="EI13" s="4"/>
      <c r="EJ13" s="4"/>
      <c r="EK13" s="4"/>
      <c r="EL13" s="6" t="e">
        <f>EK13/(EJ13*EJ13*0.01*0.01)</f>
        <v>#DIV/0!</v>
      </c>
      <c r="EM13" s="4"/>
      <c r="EN13" s="4"/>
      <c r="EO13" s="4"/>
      <c r="EP13" s="4"/>
      <c r="EQ13" s="31"/>
      <c r="ER13" s="14"/>
      <c r="ES13" s="132">
        <v>11835</v>
      </c>
      <c r="ET13" s="133">
        <v>75</v>
      </c>
      <c r="EU13" s="133">
        <v>80893</v>
      </c>
      <c r="EV13" s="133">
        <v>4000</v>
      </c>
      <c r="EW13" s="133">
        <v>42120</v>
      </c>
      <c r="EX13" s="133">
        <v>2121</v>
      </c>
      <c r="EY13" s="134">
        <f>EX13/EV13*EW13/ET13</f>
        <v>297.78840000000002</v>
      </c>
      <c r="EZ13" s="39">
        <f>L13*EY13</f>
        <v>3275.6724000000004</v>
      </c>
      <c r="FA13" s="9"/>
      <c r="FE13" s="135"/>
      <c r="FF13" s="135"/>
      <c r="FH13" s="136"/>
      <c r="FK13" s="138"/>
      <c r="FL13" s="139"/>
      <c r="FM13" s="9"/>
      <c r="FN13" s="1"/>
      <c r="FO13" s="41">
        <f>AC13/1000</f>
        <v>0.30599999999999999</v>
      </c>
      <c r="FQ13" s="121">
        <f>EX13*100/EU13</f>
        <v>2.6219821245348793</v>
      </c>
      <c r="FR13" s="140">
        <f>EY13/1000</f>
        <v>0.29778840000000001</v>
      </c>
      <c r="FS13" s="9"/>
      <c r="FU13" s="214"/>
      <c r="FW13" s="214"/>
      <c r="GI13" s="8"/>
      <c r="GO13" s="10">
        <v>43775</v>
      </c>
      <c r="GP13" s="10"/>
      <c r="GQ13" s="20"/>
      <c r="KE13" s="20">
        <f>FR13*AO13/100*1000</f>
        <v>62.237775599999999</v>
      </c>
      <c r="KF13" s="20">
        <f>FR13*AP13/100*1000</f>
        <v>62.237775599999999</v>
      </c>
      <c r="KG13" s="20">
        <f>FR13*AQ13/100*1000</f>
        <v>170.6327532</v>
      </c>
      <c r="KH13" s="20">
        <f>FR13*AX13/100*1000</f>
        <v>3.4853154335999998</v>
      </c>
      <c r="KI13" s="20">
        <f>FR13*BM13/100*1000</f>
        <v>1.1911536</v>
      </c>
      <c r="KJ13" s="20">
        <f>FR13*BY13/100*1000</f>
        <v>18.609094904399999</v>
      </c>
      <c r="KK13" s="20">
        <f>FR13*CA13/100*1000</f>
        <v>21.534270357600001</v>
      </c>
      <c r="KL13" s="20">
        <f>FR13*CC13/100*1000</f>
        <v>21.720983684399997</v>
      </c>
    </row>
    <row r="14" spans="1:313" ht="14.4" customHeight="1">
      <c r="A14" s="1">
        <v>4</v>
      </c>
      <c r="B14" s="1">
        <f>COUNTIFS($D$3:D14,D14,$F$3:F14,F14)</f>
        <v>1</v>
      </c>
      <c r="C14" s="34">
        <v>14280</v>
      </c>
      <c r="D14" s="21" t="s">
        <v>1676</v>
      </c>
      <c r="E14" s="2" t="s">
        <v>1524</v>
      </c>
      <c r="F14" s="12">
        <v>501128077</v>
      </c>
      <c r="G14" s="1">
        <f>LEFT(H14,4)-CONCATENATE(IF(LEFT(F14, 2)&lt;MID(H14, 3, 4), 20, 19),LEFT(F14,2))</f>
        <v>71</v>
      </c>
      <c r="H14" s="247" t="s">
        <v>1677</v>
      </c>
      <c r="I14" s="29" t="s">
        <v>1678</v>
      </c>
      <c r="J14" s="24" t="s">
        <v>487</v>
      </c>
      <c r="K14" s="2" t="s">
        <v>430</v>
      </c>
      <c r="L14" s="2">
        <v>11</v>
      </c>
      <c r="M14" s="2" t="s">
        <v>631</v>
      </c>
      <c r="N14" s="2" t="s">
        <v>647</v>
      </c>
      <c r="O14" s="11"/>
      <c r="P14" s="2" t="s">
        <v>1651</v>
      </c>
      <c r="Q14" s="11"/>
      <c r="R14" s="11"/>
      <c r="S14" s="11"/>
      <c r="T14" s="42"/>
      <c r="U14" s="42"/>
      <c r="V14" s="64" t="s">
        <v>1609</v>
      </c>
      <c r="W14" s="62" t="s">
        <v>1530</v>
      </c>
      <c r="X14" s="63"/>
      <c r="Y14" s="63"/>
      <c r="Z14" s="11"/>
      <c r="AA14" s="1" t="s">
        <v>812</v>
      </c>
      <c r="AC14" s="115">
        <v>1147</v>
      </c>
      <c r="AD14" s="115">
        <v>12600</v>
      </c>
      <c r="AE14" s="11"/>
      <c r="AF14" s="11"/>
      <c r="AG14" s="11" t="s">
        <v>483</v>
      </c>
      <c r="AH14" s="115">
        <v>1000</v>
      </c>
      <c r="AI14" s="11"/>
      <c r="AJ14" s="11"/>
      <c r="AM14" s="11"/>
      <c r="AO14" s="116">
        <v>60.5</v>
      </c>
      <c r="AP14" s="117">
        <v>37.799999999999997</v>
      </c>
      <c r="AQ14" s="118">
        <v>0.2</v>
      </c>
      <c r="AR14" s="119">
        <f>AO14+AP14+AQ14</f>
        <v>98.5</v>
      </c>
      <c r="AS14" s="120">
        <f>AO14/AP14</f>
        <v>1.6005291005291007</v>
      </c>
      <c r="AT14" s="121">
        <f>AO14/AP14*AQ14</f>
        <v>0.32010582010582017</v>
      </c>
      <c r="AU14" s="122">
        <f>AO14/(AP14+AQ14)</f>
        <v>1.5921052631578947</v>
      </c>
      <c r="AV14" s="19">
        <f>AW14*AO14/100</f>
        <v>57.43</v>
      </c>
      <c r="AW14" s="19">
        <f>98-AY14-(CD14*100/AO14)</f>
        <v>94.925619834710744</v>
      </c>
      <c r="AX14" s="123">
        <v>1.73</v>
      </c>
      <c r="AY14" s="19">
        <f>AX14*100/AO14</f>
        <v>2.8595041322314048</v>
      </c>
      <c r="AZ14" s="1" t="s">
        <v>432</v>
      </c>
      <c r="BA14" s="58">
        <v>62.6</v>
      </c>
      <c r="BB14" s="1" t="s">
        <v>432</v>
      </c>
      <c r="BC14" s="6">
        <v>0.19</v>
      </c>
      <c r="BD14" s="6"/>
      <c r="BE14" s="19"/>
      <c r="BF14" s="19"/>
      <c r="BG14" s="67">
        <v>6139.2857142857147</v>
      </c>
      <c r="BH14" s="67">
        <v>411.0169491525424</v>
      </c>
      <c r="BI14" s="19">
        <v>28.9</v>
      </c>
      <c r="BJ14" s="19">
        <v>56.4</v>
      </c>
      <c r="BK14" s="1">
        <v>43.6</v>
      </c>
      <c r="BL14" s="124">
        <f>BJ14/BK14</f>
        <v>1.2935779816513762</v>
      </c>
      <c r="BM14" s="125">
        <v>2.87</v>
      </c>
      <c r="BN14" s="6">
        <f>BM14*100/AO14</f>
        <v>4.7438016528925617</v>
      </c>
      <c r="BO14" s="1" t="s">
        <v>432</v>
      </c>
      <c r="BP14" s="19">
        <v>47.7</v>
      </c>
      <c r="BQ14" s="19">
        <v>54</v>
      </c>
      <c r="BR14" s="6">
        <v>44782.5</v>
      </c>
      <c r="BS14" s="6">
        <f>BX14+BZ14</f>
        <v>87</v>
      </c>
      <c r="BT14" s="4">
        <v>94.9</v>
      </c>
      <c r="BU14" s="43">
        <v>12462.857142857143</v>
      </c>
      <c r="BV14" s="6">
        <f>100-BT14</f>
        <v>5.0999999999999943</v>
      </c>
      <c r="BW14" s="6">
        <f>BY14+CA14+CC14</f>
        <v>37.0062</v>
      </c>
      <c r="BX14" s="22">
        <v>63.7</v>
      </c>
      <c r="BY14" s="22">
        <f>BX14*AP14/100</f>
        <v>24.078600000000002</v>
      </c>
      <c r="BZ14" s="4">
        <v>23.3</v>
      </c>
      <c r="CA14" s="22">
        <f>BZ14*AP14/100</f>
        <v>8.8073999999999995</v>
      </c>
      <c r="CB14" s="4">
        <v>10.9</v>
      </c>
      <c r="CC14" s="22">
        <f>CB14*AP14/100</f>
        <v>4.1201999999999996</v>
      </c>
      <c r="CD14" s="22">
        <v>0.13</v>
      </c>
      <c r="CE14" s="126">
        <v>99.4</v>
      </c>
      <c r="CF14" s="126">
        <v>6281</v>
      </c>
      <c r="CG14" s="126">
        <v>95.1</v>
      </c>
      <c r="CH14" s="126">
        <v>3597</v>
      </c>
      <c r="CI14" s="126">
        <v>77.599999999999994</v>
      </c>
      <c r="CJ14" s="126">
        <v>96</v>
      </c>
      <c r="CK14" s="126">
        <v>5121</v>
      </c>
      <c r="CL14" s="19">
        <f>BX14/BZ14</f>
        <v>2.7339055793991416</v>
      </c>
      <c r="CM14" s="22">
        <v>1.9</v>
      </c>
      <c r="CN14" s="22">
        <v>4.96</v>
      </c>
      <c r="CO14" s="22">
        <v>5.15</v>
      </c>
      <c r="CP14" s="6"/>
      <c r="CQ14" s="19"/>
      <c r="CR14" s="19"/>
      <c r="CS14" s="20"/>
      <c r="CT14" s="22"/>
      <c r="CU14" s="142"/>
      <c r="CV14" s="142"/>
      <c r="CW14" s="22"/>
      <c r="CX14" s="22"/>
      <c r="CZ14" s="22"/>
      <c r="DA14" s="16"/>
      <c r="DB14" s="129" t="s">
        <v>447</v>
      </c>
      <c r="DC14" s="130"/>
      <c r="DD14" s="131" t="s">
        <v>1679</v>
      </c>
      <c r="DI14" s="108" t="s">
        <v>434</v>
      </c>
      <c r="DJ14" s="209" t="s">
        <v>483</v>
      </c>
      <c r="DK14" s="4">
        <v>2</v>
      </c>
      <c r="DL14" s="4" t="s">
        <v>1680</v>
      </c>
      <c r="DM14" s="4" t="s">
        <v>1680</v>
      </c>
      <c r="DN14" s="16" t="s">
        <v>443</v>
      </c>
      <c r="DO14" s="4">
        <v>0</v>
      </c>
      <c r="DP14" s="4">
        <v>0</v>
      </c>
      <c r="DQ14" s="4" t="s">
        <v>431</v>
      </c>
      <c r="DR14" s="1" t="s">
        <v>431</v>
      </c>
      <c r="DS14" s="1" t="s">
        <v>431</v>
      </c>
      <c r="DT14" s="1">
        <v>754</v>
      </c>
      <c r="DU14" s="1">
        <v>13.4</v>
      </c>
      <c r="DV14" s="1">
        <v>86.6</v>
      </c>
      <c r="DW14" s="1" t="s">
        <v>431</v>
      </c>
      <c r="DX14" s="1" t="s">
        <v>431</v>
      </c>
      <c r="DY14" s="1" t="s">
        <v>431</v>
      </c>
      <c r="DZ14" s="1" t="s">
        <v>431</v>
      </c>
      <c r="EA14" s="1">
        <v>0</v>
      </c>
      <c r="EC14" s="36"/>
      <c r="ED14" s="36"/>
      <c r="EE14" s="4">
        <v>11</v>
      </c>
      <c r="EF14" s="4"/>
      <c r="EG14" s="4"/>
      <c r="EH14" s="4"/>
      <c r="EI14" s="4"/>
      <c r="EJ14" s="4" t="s">
        <v>431</v>
      </c>
      <c r="EK14" s="4" t="s">
        <v>431</v>
      </c>
      <c r="EL14" s="4" t="s">
        <v>431</v>
      </c>
      <c r="EM14" s="4" t="s">
        <v>431</v>
      </c>
      <c r="EN14" s="1">
        <v>1</v>
      </c>
      <c r="EO14" s="4">
        <v>3</v>
      </c>
      <c r="EP14" s="4" t="s">
        <v>1541</v>
      </c>
      <c r="EQ14" s="31" t="s">
        <v>431</v>
      </c>
      <c r="ER14" s="14" t="s">
        <v>431</v>
      </c>
      <c r="ES14" s="132">
        <v>14280</v>
      </c>
      <c r="ET14" s="133">
        <v>75</v>
      </c>
      <c r="EU14" s="133">
        <v>29249</v>
      </c>
      <c r="EV14" s="133">
        <v>4000</v>
      </c>
      <c r="EW14" s="133">
        <v>39780</v>
      </c>
      <c r="EX14" s="133">
        <v>8648</v>
      </c>
      <c r="EY14" s="134">
        <f>EX14/EV14*EW14/ET14</f>
        <v>1146.7248</v>
      </c>
      <c r="EZ14" s="39">
        <f>L14*EY14</f>
        <v>12613.9728</v>
      </c>
      <c r="FA14" s="9"/>
      <c r="FE14" s="135"/>
      <c r="FF14" s="135"/>
      <c r="FH14" s="136"/>
      <c r="FK14" s="138"/>
      <c r="FL14" s="139"/>
      <c r="FM14" s="9"/>
      <c r="FN14" s="1"/>
      <c r="FO14" s="41">
        <f>AC14/1000</f>
        <v>1.147</v>
      </c>
      <c r="FQ14" s="121">
        <f>EX14*100/EU14</f>
        <v>29.566822797360594</v>
      </c>
      <c r="FR14" s="140">
        <f>EY14/1000</f>
        <v>1.1467247999999999</v>
      </c>
      <c r="FS14" s="143"/>
      <c r="FT14" s="1">
        <v>11</v>
      </c>
      <c r="FU14" s="16" t="s">
        <v>1681</v>
      </c>
      <c r="FV14" s="214" t="s">
        <v>431</v>
      </c>
      <c r="FX14" s="214" t="s">
        <v>431</v>
      </c>
      <c r="FY14" s="9" t="s">
        <v>1646</v>
      </c>
      <c r="FZ14" s="1">
        <v>0</v>
      </c>
      <c r="GA14" s="1" t="s">
        <v>431</v>
      </c>
      <c r="GB14" s="9" t="s">
        <v>1682</v>
      </c>
      <c r="GD14" s="1">
        <v>0</v>
      </c>
      <c r="GE14" s="1" t="s">
        <v>431</v>
      </c>
      <c r="GF14" s="1" t="s">
        <v>431</v>
      </c>
      <c r="GG14" s="1">
        <v>0</v>
      </c>
      <c r="GH14" s="8" t="s">
        <v>431</v>
      </c>
      <c r="GI14" s="8"/>
      <c r="GJ14" s="8" t="s">
        <v>431</v>
      </c>
      <c r="GK14" s="1">
        <v>0</v>
      </c>
      <c r="GL14" s="8">
        <v>0</v>
      </c>
      <c r="GM14" s="9" t="s">
        <v>1554</v>
      </c>
      <c r="GO14" s="10">
        <v>44209</v>
      </c>
      <c r="GP14" s="10"/>
      <c r="GQ14" s="20"/>
      <c r="KE14" s="20">
        <f>FR14*AO14/100*1000</f>
        <v>693.76850399999989</v>
      </c>
      <c r="KF14" s="20">
        <f>FR14*AP14/100*1000</f>
        <v>433.46197439999992</v>
      </c>
      <c r="KG14" s="20">
        <f>FR14*AQ14/100*1000</f>
        <v>2.2934495999999998</v>
      </c>
      <c r="KH14" s="20">
        <f>FR14*AX14/100*1000</f>
        <v>19.838339039999997</v>
      </c>
      <c r="KI14" s="20">
        <f>FR14*BM14/100*1000</f>
        <v>32.911001759999998</v>
      </c>
      <c r="KJ14" s="20">
        <f>FR14*BY14/100*1000</f>
        <v>276.11527769279996</v>
      </c>
      <c r="KK14" s="20">
        <f>FR14*CA14/100*1000</f>
        <v>100.99664003519999</v>
      </c>
      <c r="KL14" s="20">
        <f>FR14*CC14/100*1000</f>
        <v>47.247355209599995</v>
      </c>
      <c r="KV14" s="9" t="s">
        <v>1554</v>
      </c>
    </row>
    <row r="15" spans="1:313" ht="14.4" customHeight="1">
      <c r="A15" s="1">
        <v>233</v>
      </c>
      <c r="B15" s="219">
        <f>COUNTIFS($D$3:D15,D15,$F$3:F15,F15)</f>
        <v>1</v>
      </c>
      <c r="C15" s="21">
        <v>13553</v>
      </c>
      <c r="D15" s="21" t="s">
        <v>2928</v>
      </c>
      <c r="E15" s="1" t="s">
        <v>589</v>
      </c>
      <c r="F15" s="12">
        <v>8805285368</v>
      </c>
      <c r="G15" s="1">
        <v>32</v>
      </c>
      <c r="H15" s="247" t="s">
        <v>2959</v>
      </c>
      <c r="DJ15" s="210" t="s">
        <v>491</v>
      </c>
      <c r="EL15" s="6" t="e">
        <f>EK15/(EJ15*EJ15*0.01*0.01)</f>
        <v>#DIV/0!</v>
      </c>
      <c r="FU15" s="214" t="s">
        <v>785</v>
      </c>
      <c r="FW15" s="214" t="s">
        <v>785</v>
      </c>
      <c r="GI15" s="8"/>
    </row>
    <row r="16" spans="1:313" ht="14.4" customHeight="1">
      <c r="A16" s="1">
        <v>88</v>
      </c>
      <c r="B16" s="1">
        <f>COUNTIFS($D$3:D16,D16,$F$3:F16,F16)</f>
        <v>1</v>
      </c>
      <c r="C16" s="34">
        <v>14943</v>
      </c>
      <c r="D16" s="21" t="s">
        <v>1870</v>
      </c>
      <c r="E16" s="2" t="s">
        <v>485</v>
      </c>
      <c r="F16" s="12">
        <v>6702030093</v>
      </c>
      <c r="G16" s="1">
        <f>LEFT(H16,4)-CONCATENATE(IF(LEFT(F16, 2)&lt;MID(H16, 3, 4), 20, 19),LEFT(F16,2))</f>
        <v>54</v>
      </c>
      <c r="H16" s="247" t="s">
        <v>1871</v>
      </c>
      <c r="I16" s="29" t="s">
        <v>651</v>
      </c>
      <c r="J16" s="24" t="s">
        <v>487</v>
      </c>
      <c r="K16" s="2" t="s">
        <v>430</v>
      </c>
      <c r="L16" s="2">
        <v>17</v>
      </c>
      <c r="M16" s="2" t="s">
        <v>600</v>
      </c>
      <c r="N16" s="2" t="s">
        <v>647</v>
      </c>
      <c r="O16" s="11"/>
      <c r="P16" s="2" t="s">
        <v>1852</v>
      </c>
      <c r="Q16" s="11"/>
      <c r="R16" s="11"/>
      <c r="S16" s="11"/>
      <c r="T16" s="42"/>
      <c r="U16" s="42"/>
      <c r="V16" s="64" t="s">
        <v>1609</v>
      </c>
      <c r="W16" s="42"/>
      <c r="X16" s="44" t="s">
        <v>1872</v>
      </c>
      <c r="Y16" s="71"/>
      <c r="Z16" s="11"/>
      <c r="AA16" s="1" t="s">
        <v>812</v>
      </c>
      <c r="AC16" s="115">
        <v>150</v>
      </c>
      <c r="AD16" s="115">
        <v>2500</v>
      </c>
      <c r="AE16" s="11"/>
      <c r="AF16" s="11"/>
      <c r="AG16" s="11" t="s">
        <v>491</v>
      </c>
      <c r="AH16" s="115">
        <v>150</v>
      </c>
      <c r="AI16" s="11"/>
      <c r="AJ16" s="11"/>
      <c r="AM16" s="11"/>
      <c r="AO16" s="116">
        <v>39.4</v>
      </c>
      <c r="AP16" s="117">
        <v>57.2</v>
      </c>
      <c r="AQ16" s="118">
        <v>2.57</v>
      </c>
      <c r="AR16" s="119">
        <f>AO16+AP16+AQ16</f>
        <v>99.169999999999987</v>
      </c>
      <c r="AS16" s="120">
        <f>AO16/AP16</f>
        <v>0.68881118881118875</v>
      </c>
      <c r="AT16" s="121">
        <f>AO16/AP16*AQ16</f>
        <v>1.7702447552447549</v>
      </c>
      <c r="AU16" s="122">
        <f>AO16/(AP16+AQ16)</f>
        <v>0.65919357537226031</v>
      </c>
      <c r="AV16" s="19">
        <f>AW16*AO16/100</f>
        <v>30.102000000000004</v>
      </c>
      <c r="AW16" s="19">
        <f>98-AY16-(CD16*100/AO16)</f>
        <v>76.401015228426402</v>
      </c>
      <c r="AX16" s="123">
        <v>6.04</v>
      </c>
      <c r="AY16" s="19">
        <f>AX16*100/AO16</f>
        <v>15.329949238578681</v>
      </c>
      <c r="AZ16" s="1" t="s">
        <v>432</v>
      </c>
      <c r="BA16" s="58">
        <v>24.8</v>
      </c>
      <c r="BB16" s="1" t="s">
        <v>432</v>
      </c>
      <c r="BC16" s="6">
        <v>0.54</v>
      </c>
      <c r="BD16" s="6"/>
      <c r="BE16" s="19"/>
      <c r="BF16" s="19"/>
      <c r="BG16" s="67">
        <v>4009.8113207547171</v>
      </c>
      <c r="BH16" s="67">
        <v>342.36706689536879</v>
      </c>
      <c r="BI16" s="19">
        <v>2.2999999999999998</v>
      </c>
      <c r="BJ16" s="19">
        <v>47.4</v>
      </c>
      <c r="BK16" s="19">
        <v>52.6</v>
      </c>
      <c r="BL16" s="124">
        <f>BJ16/BK16</f>
        <v>0.90114068441064632</v>
      </c>
      <c r="BM16" s="125">
        <v>0.3</v>
      </c>
      <c r="BN16" s="6">
        <f>BM16*100/AO16</f>
        <v>0.76142131979695438</v>
      </c>
      <c r="BO16" s="1" t="s">
        <v>432</v>
      </c>
      <c r="BP16" s="19">
        <v>47.52000000000001</v>
      </c>
      <c r="BQ16" s="19">
        <v>43.2</v>
      </c>
      <c r="BR16" s="4">
        <v>22608</v>
      </c>
      <c r="BS16" s="6">
        <f>BX16+BZ16</f>
        <v>51</v>
      </c>
      <c r="BT16" s="4">
        <v>94.9</v>
      </c>
      <c r="BU16" s="43">
        <v>13620.599999999999</v>
      </c>
      <c r="BV16" s="6">
        <f>100-BT16</f>
        <v>5.0999999999999943</v>
      </c>
      <c r="BW16" s="6">
        <f>BY16+CA16+CC16</f>
        <v>56.799599999999998</v>
      </c>
      <c r="BX16" s="22">
        <v>25.2</v>
      </c>
      <c r="BY16" s="22">
        <f>BX16*AP16/100</f>
        <v>14.414400000000001</v>
      </c>
      <c r="BZ16" s="6">
        <v>25.8</v>
      </c>
      <c r="CA16" s="22">
        <f>BZ16*AP16/100</f>
        <v>14.757600000000002</v>
      </c>
      <c r="CB16" s="6">
        <v>48.3</v>
      </c>
      <c r="CC16" s="22">
        <f>CB16*AP16/100</f>
        <v>27.627599999999997</v>
      </c>
      <c r="CD16" s="144">
        <v>2.4700000000000002</v>
      </c>
      <c r="CE16" s="126">
        <v>99.9</v>
      </c>
      <c r="CF16" s="127">
        <v>13682.199999999999</v>
      </c>
      <c r="CG16" s="126">
        <v>98.9</v>
      </c>
      <c r="CH16" s="127">
        <v>8313.1999999999989</v>
      </c>
      <c r="CI16" s="126">
        <v>76.900000000000006</v>
      </c>
      <c r="CJ16" s="126">
        <v>80.400000000000006</v>
      </c>
      <c r="CK16" s="127">
        <v>7998.2</v>
      </c>
      <c r="CL16" s="19">
        <f>BX16/BZ16</f>
        <v>0.97674418604651159</v>
      </c>
      <c r="CM16" s="19">
        <v>6.87</v>
      </c>
      <c r="CN16" s="19">
        <v>0.41</v>
      </c>
      <c r="CO16" s="19">
        <v>0.72</v>
      </c>
      <c r="CP16" s="6"/>
      <c r="CQ16" s="19"/>
      <c r="CR16" s="19"/>
      <c r="CS16" s="20"/>
      <c r="CZ16" s="22"/>
      <c r="DA16" s="16"/>
      <c r="DB16" s="129" t="s">
        <v>441</v>
      </c>
      <c r="DC16" s="130"/>
      <c r="DD16" s="131" t="s">
        <v>1873</v>
      </c>
      <c r="DI16" s="1" t="s">
        <v>434</v>
      </c>
      <c r="DJ16" s="210" t="s">
        <v>491</v>
      </c>
      <c r="DK16" s="4">
        <v>2</v>
      </c>
      <c r="DN16" s="16">
        <v>0</v>
      </c>
      <c r="DR16" s="22" t="s">
        <v>431</v>
      </c>
      <c r="DS16" s="22" t="s">
        <v>431</v>
      </c>
      <c r="DT16" s="67">
        <v>330</v>
      </c>
      <c r="DU16" s="22">
        <v>15.2</v>
      </c>
      <c r="DV16" s="22">
        <v>84.8</v>
      </c>
      <c r="DW16" s="22" t="s">
        <v>431</v>
      </c>
      <c r="DX16" s="22" t="s">
        <v>431</v>
      </c>
      <c r="DY16" s="22" t="s">
        <v>431</v>
      </c>
      <c r="DZ16" s="22" t="s">
        <v>431</v>
      </c>
      <c r="EA16" s="2">
        <v>0</v>
      </c>
      <c r="EB16" s="68"/>
      <c r="EC16" s="36"/>
      <c r="ED16" s="36"/>
      <c r="EE16" s="4">
        <f>L16</f>
        <v>17</v>
      </c>
      <c r="EF16" s="4"/>
      <c r="EG16" s="4"/>
      <c r="EH16" s="4"/>
      <c r="EI16" s="4"/>
      <c r="EJ16" s="4"/>
      <c r="EK16" s="4"/>
      <c r="EL16" s="6" t="e">
        <f>EK16/(EJ16*EJ16*0.01*0.01)</f>
        <v>#DIV/0!</v>
      </c>
      <c r="EM16" s="4"/>
      <c r="EN16" s="4"/>
      <c r="EO16" s="4"/>
      <c r="EP16" s="4"/>
      <c r="EQ16" s="31"/>
      <c r="ER16" s="14"/>
      <c r="ES16" s="132">
        <v>14943</v>
      </c>
      <c r="ET16" s="133">
        <v>75</v>
      </c>
      <c r="EU16" s="133">
        <v>56642</v>
      </c>
      <c r="EV16" s="133">
        <v>8000</v>
      </c>
      <c r="EW16" s="133">
        <v>39780</v>
      </c>
      <c r="EX16" s="133">
        <v>2269</v>
      </c>
      <c r="EY16" s="134">
        <f>EX16/EV16*EW16/ET16</f>
        <v>150.43470000000002</v>
      </c>
      <c r="EZ16" s="39">
        <f>L16*EY16</f>
        <v>2557.3899000000001</v>
      </c>
      <c r="FA16" s="9"/>
      <c r="FE16" s="135"/>
      <c r="FF16" s="135"/>
      <c r="FH16" s="136"/>
      <c r="FK16" s="138"/>
      <c r="FL16" s="139"/>
      <c r="FM16" s="9"/>
      <c r="FN16" s="1"/>
      <c r="FO16" s="41">
        <f>AC16/1000</f>
        <v>0.15</v>
      </c>
      <c r="FQ16" s="121">
        <f>EX16*100/EU16</f>
        <v>4.0058613749514498</v>
      </c>
      <c r="FR16" s="140">
        <f>EY16/1000</f>
        <v>0.15043470000000003</v>
      </c>
      <c r="FS16" s="9"/>
      <c r="FU16" s="214"/>
      <c r="FW16" s="214"/>
      <c r="GI16" s="8"/>
      <c r="GO16" s="10">
        <v>44286</v>
      </c>
      <c r="GP16" s="10"/>
      <c r="GQ16" s="20"/>
      <c r="KE16" s="20">
        <f>FR16*AO16/100*1000</f>
        <v>59.271271800000008</v>
      </c>
      <c r="KF16" s="20">
        <f>FR16*AP16/100*1000</f>
        <v>86.048648400000019</v>
      </c>
      <c r="KG16" s="20">
        <f>FR16*AQ16/100*1000</f>
        <v>3.8661717900000001</v>
      </c>
      <c r="KH16" s="20">
        <f>FR16*AX16/100*1000</f>
        <v>9.0862558800000013</v>
      </c>
      <c r="KI16" s="20">
        <f>FR16*BM16/100*1000</f>
        <v>0.4513041000000001</v>
      </c>
      <c r="KJ16" s="20">
        <f>FR16*BY16/100*1000</f>
        <v>21.684259396800005</v>
      </c>
      <c r="KK16" s="20">
        <f>FR16*CA16/100*1000</f>
        <v>22.20055128720001</v>
      </c>
      <c r="KL16" s="20">
        <f>FR16*CC16/100*1000</f>
        <v>41.56149717720001</v>
      </c>
    </row>
    <row r="17" spans="1:313" ht="14.4" customHeight="1">
      <c r="A17" s="1">
        <v>204</v>
      </c>
      <c r="B17" s="1">
        <f>COUNTIFS($D$3:D17,D17,$F$3:F17,F17)</f>
        <v>1</v>
      </c>
      <c r="C17" s="34">
        <v>15838</v>
      </c>
      <c r="D17" s="21" t="s">
        <v>2078</v>
      </c>
      <c r="E17" s="2" t="s">
        <v>485</v>
      </c>
      <c r="F17" s="12">
        <v>460224713</v>
      </c>
      <c r="G17" s="1">
        <v>75</v>
      </c>
      <c r="H17" s="247" t="s">
        <v>2079</v>
      </c>
      <c r="I17" s="29" t="s">
        <v>442</v>
      </c>
      <c r="J17" s="24" t="s">
        <v>487</v>
      </c>
      <c r="K17" s="2" t="s">
        <v>430</v>
      </c>
      <c r="L17" s="2">
        <v>4</v>
      </c>
      <c r="M17" s="2">
        <v>1</v>
      </c>
      <c r="N17" s="2" t="s">
        <v>431</v>
      </c>
      <c r="O17" s="11"/>
      <c r="P17" s="2" t="s">
        <v>2046</v>
      </c>
      <c r="Q17" s="11"/>
      <c r="R17" s="11"/>
      <c r="S17" s="11"/>
      <c r="T17" s="42"/>
      <c r="U17" s="42"/>
      <c r="V17" s="64" t="s">
        <v>1609</v>
      </c>
      <c r="W17" s="11"/>
      <c r="X17" s="72" t="s">
        <v>2009</v>
      </c>
      <c r="Y17" s="66"/>
      <c r="Z17" s="11"/>
      <c r="AA17" s="1" t="s">
        <v>812</v>
      </c>
      <c r="AC17" s="115">
        <v>397</v>
      </c>
      <c r="AD17" s="115">
        <v>1500</v>
      </c>
      <c r="AE17" s="11"/>
      <c r="AF17" s="11"/>
      <c r="AG17" s="11" t="s">
        <v>483</v>
      </c>
      <c r="AH17" s="115">
        <v>150</v>
      </c>
      <c r="AI17" s="11"/>
      <c r="AJ17" s="11"/>
      <c r="AM17" s="11"/>
      <c r="AO17" s="116">
        <v>54.4</v>
      </c>
      <c r="AP17" s="117">
        <v>43.7</v>
      </c>
      <c r="AQ17" s="118">
        <v>1.1100000000000001</v>
      </c>
      <c r="AR17" s="119">
        <f>AO17+AP17+AQ17</f>
        <v>99.21</v>
      </c>
      <c r="AS17" s="120">
        <f>AO17/AP17</f>
        <v>1.2448512585812357</v>
      </c>
      <c r="AT17" s="121">
        <f>AO17/AP17*AQ17</f>
        <v>1.3817848970251718</v>
      </c>
      <c r="AU17" s="122">
        <f>AO17/(AP17+AQ17)</f>
        <v>1.2140147288551661</v>
      </c>
      <c r="AV17" s="19">
        <f>AW17*AO17/100</f>
        <v>44.071999999999996</v>
      </c>
      <c r="AW17" s="19">
        <f>98-AY17-(CD17*100/AO17)</f>
        <v>81.014705882352942</v>
      </c>
      <c r="AX17" s="123">
        <v>9.1199999999999992</v>
      </c>
      <c r="AY17" s="19">
        <f>AX17*100/AO17</f>
        <v>16.764705882352938</v>
      </c>
      <c r="AZ17" s="1" t="s">
        <v>432</v>
      </c>
      <c r="BA17" s="58">
        <v>21.32</v>
      </c>
      <c r="BB17" s="1" t="s">
        <v>432</v>
      </c>
      <c r="BC17" s="6">
        <v>5.8999999999999999E-3</v>
      </c>
      <c r="BD17" s="6"/>
      <c r="BE17" s="19"/>
      <c r="BF17" s="19"/>
      <c r="BG17" s="67">
        <v>6413.2743362831861</v>
      </c>
      <c r="BH17" s="67">
        <v>504.90000000000003</v>
      </c>
      <c r="BI17" s="19">
        <v>0.5</v>
      </c>
      <c r="BJ17" s="19">
        <v>36.4</v>
      </c>
      <c r="BK17" s="19">
        <f>100-BJ17</f>
        <v>63.6</v>
      </c>
      <c r="BL17" s="124">
        <f>BJ17/BK17</f>
        <v>0.57232704402515722</v>
      </c>
      <c r="BM17" s="125">
        <v>1.26</v>
      </c>
      <c r="BN17" s="6">
        <f>BM17*100/AO17</f>
        <v>2.3161764705882355</v>
      </c>
      <c r="BO17" s="1" t="s">
        <v>432</v>
      </c>
      <c r="BP17" s="19">
        <v>57.225000000000009</v>
      </c>
      <c r="BQ17" s="19">
        <v>31.200000000000003</v>
      </c>
      <c r="BR17" s="43">
        <v>32958</v>
      </c>
      <c r="BS17" s="6">
        <f>BX17+BZ17</f>
        <v>75.400000000000006</v>
      </c>
      <c r="BT17" s="4">
        <v>94</v>
      </c>
      <c r="BU17" s="43">
        <v>7016.21875</v>
      </c>
      <c r="BV17" s="6">
        <f>100-BT17</f>
        <v>6</v>
      </c>
      <c r="BW17" s="6">
        <f>BY17+CA17+CC17</f>
        <v>43.131900000000002</v>
      </c>
      <c r="BX17" s="22">
        <v>43.8</v>
      </c>
      <c r="BY17" s="22">
        <f>BX17*AP17/100</f>
        <v>19.140599999999999</v>
      </c>
      <c r="BZ17" s="6">
        <v>31.6</v>
      </c>
      <c r="CA17" s="22">
        <f>BZ17*AP17/100</f>
        <v>13.809200000000001</v>
      </c>
      <c r="CB17" s="6">
        <v>23.3</v>
      </c>
      <c r="CC17" s="22">
        <f>CB17*AP17/100</f>
        <v>10.182100000000002</v>
      </c>
      <c r="CD17" s="22">
        <v>0.12</v>
      </c>
      <c r="CE17" s="126">
        <v>99.6</v>
      </c>
      <c r="CF17" s="127">
        <v>11656</v>
      </c>
      <c r="CG17" s="126">
        <v>96.9</v>
      </c>
      <c r="CH17" s="127">
        <v>7540</v>
      </c>
      <c r="CI17" s="126">
        <v>70.099999999999994</v>
      </c>
      <c r="CJ17" s="126">
        <v>91.8</v>
      </c>
      <c r="CK17" s="127">
        <v>8674</v>
      </c>
      <c r="CL17" s="19">
        <f>BX17/BZ17</f>
        <v>1.3860759493670884</v>
      </c>
      <c r="CM17" s="19"/>
      <c r="CN17" s="19"/>
      <c r="CO17" s="19"/>
      <c r="CP17" s="6">
        <v>1.2</v>
      </c>
      <c r="CQ17" s="19"/>
      <c r="CR17" s="19"/>
      <c r="CS17" s="20"/>
      <c r="CZ17" s="22"/>
      <c r="DA17" s="16"/>
      <c r="DB17" s="129" t="s">
        <v>447</v>
      </c>
      <c r="DC17" s="130"/>
      <c r="DD17" s="131" t="s">
        <v>2080</v>
      </c>
      <c r="DI17" s="1" t="s">
        <v>434</v>
      </c>
      <c r="DJ17" s="209" t="s">
        <v>483</v>
      </c>
      <c r="DK17" s="4">
        <v>2</v>
      </c>
      <c r="DN17" s="16">
        <v>0</v>
      </c>
      <c r="DR17" s="22" t="s">
        <v>431</v>
      </c>
      <c r="DS17" s="22" t="s">
        <v>431</v>
      </c>
      <c r="DT17" s="67">
        <v>292</v>
      </c>
      <c r="DU17" s="22">
        <v>14</v>
      </c>
      <c r="DV17" s="22">
        <v>86</v>
      </c>
      <c r="DW17" s="22" t="s">
        <v>431</v>
      </c>
      <c r="DX17" s="22" t="s">
        <v>431</v>
      </c>
      <c r="DY17" s="22" t="s">
        <v>431</v>
      </c>
      <c r="DZ17" s="22" t="s">
        <v>431</v>
      </c>
      <c r="EA17" s="2">
        <v>0</v>
      </c>
      <c r="EB17" s="68"/>
      <c r="EC17" s="36"/>
      <c r="ED17" s="36"/>
      <c r="EE17" s="4">
        <f>L17</f>
        <v>4</v>
      </c>
      <c r="EF17" s="4"/>
      <c r="EG17" s="4"/>
      <c r="EH17" s="4"/>
      <c r="EI17" s="4"/>
      <c r="EJ17" s="4"/>
      <c r="EK17" s="4"/>
      <c r="EL17" s="6" t="e">
        <f>EK17/(EJ17*EJ17*0.01*0.01)</f>
        <v>#DIV/0!</v>
      </c>
      <c r="EM17" s="4"/>
      <c r="EN17" s="4"/>
      <c r="EO17" s="4"/>
      <c r="EP17" s="4"/>
      <c r="EQ17" s="31"/>
      <c r="ER17" s="14"/>
      <c r="ES17" s="132">
        <f>C17</f>
        <v>15838</v>
      </c>
      <c r="ET17" s="133">
        <v>75</v>
      </c>
      <c r="EU17" s="133">
        <v>4497</v>
      </c>
      <c r="EV17" s="133">
        <v>4000</v>
      </c>
      <c r="EW17" s="133">
        <v>39780</v>
      </c>
      <c r="EX17" s="133">
        <v>2880</v>
      </c>
      <c r="EY17" s="134">
        <f>EX17/EV17*EW17/ET17</f>
        <v>381.88799999999998</v>
      </c>
      <c r="EZ17" s="39">
        <f>L17*EY17</f>
        <v>1527.5519999999999</v>
      </c>
      <c r="FA17" s="9"/>
      <c r="FE17" s="135"/>
      <c r="FF17" s="135"/>
      <c r="FH17" s="136"/>
      <c r="FK17" s="138"/>
      <c r="FL17" s="139"/>
      <c r="FM17" s="9"/>
      <c r="FN17" s="1"/>
      <c r="FO17" s="41">
        <f>AC17/1000</f>
        <v>0.39700000000000002</v>
      </c>
      <c r="FQ17" s="121">
        <f>EX17*100/EU17</f>
        <v>64.042695130086727</v>
      </c>
      <c r="FR17" s="140">
        <f>EY17/1000</f>
        <v>0.38188799999999995</v>
      </c>
      <c r="FS17" s="9"/>
      <c r="FV17" s="212"/>
      <c r="FX17" s="212"/>
      <c r="GI17" s="8"/>
      <c r="GO17" s="10"/>
      <c r="GP17" s="10"/>
      <c r="GQ17" s="20"/>
      <c r="KE17" s="20">
        <f>FR17*AO17/100*1000</f>
        <v>207.74707199999997</v>
      </c>
      <c r="KF17" s="20">
        <f>FR17*AP17/100*1000</f>
        <v>166.88505599999999</v>
      </c>
      <c r="KG17" s="20">
        <f>FR17*AQ17/100*1000</f>
        <v>4.2389567999999995</v>
      </c>
      <c r="KH17" s="20">
        <f>FR17*AX17/100*1000</f>
        <v>34.828185599999991</v>
      </c>
      <c r="KI17" s="20">
        <f>FR17*BM17/100*1000</f>
        <v>4.8117887999999995</v>
      </c>
      <c r="KJ17" s="20">
        <f>FR17*BY17/100*1000</f>
        <v>73.095654527999983</v>
      </c>
      <c r="KK17" s="20">
        <f>FR17*CA17/100*1000</f>
        <v>52.735677695999996</v>
      </c>
      <c r="KL17" s="20">
        <f>FR17*CC17/100*1000</f>
        <v>38.884218048000001</v>
      </c>
    </row>
    <row r="18" spans="1:313" ht="14.4" customHeight="1">
      <c r="A18" s="1">
        <v>72</v>
      </c>
      <c r="B18" s="1">
        <f>COUNTIFS($D$3:D18,D18,$F$3:F18,F18)</f>
        <v>1</v>
      </c>
      <c r="C18" s="34">
        <v>14829</v>
      </c>
      <c r="D18" s="75" t="s">
        <v>1831</v>
      </c>
      <c r="E18" s="76" t="s">
        <v>1832</v>
      </c>
      <c r="F18" s="78">
        <v>6656051358</v>
      </c>
      <c r="G18" s="77">
        <v>55</v>
      </c>
      <c r="H18" s="248" t="s">
        <v>1833</v>
      </c>
      <c r="I18" s="29" t="s">
        <v>1834</v>
      </c>
      <c r="J18" s="24" t="s">
        <v>487</v>
      </c>
      <c r="K18" s="2" t="s">
        <v>430</v>
      </c>
      <c r="L18" s="2">
        <v>3</v>
      </c>
      <c r="M18" s="2" t="s">
        <v>664</v>
      </c>
      <c r="N18" s="2" t="s">
        <v>431</v>
      </c>
      <c r="O18" s="11"/>
      <c r="P18" s="2" t="s">
        <v>1794</v>
      </c>
      <c r="Q18" s="11"/>
      <c r="R18" s="11"/>
      <c r="S18" s="11"/>
      <c r="T18" s="42"/>
      <c r="U18" s="42"/>
      <c r="V18" s="64" t="s">
        <v>1609</v>
      </c>
      <c r="W18" s="42"/>
      <c r="X18" s="66"/>
      <c r="Y18" s="66"/>
      <c r="Z18" s="11"/>
      <c r="AA18" s="1" t="s">
        <v>812</v>
      </c>
      <c r="AC18" s="115">
        <v>1044</v>
      </c>
      <c r="AD18" s="115">
        <v>3100</v>
      </c>
      <c r="AE18" s="11"/>
      <c r="AF18" s="11"/>
      <c r="AG18" s="11" t="s">
        <v>491</v>
      </c>
      <c r="AH18" s="115">
        <v>250</v>
      </c>
      <c r="AI18" s="11"/>
      <c r="AJ18" s="11"/>
      <c r="AM18" s="11"/>
      <c r="AO18" s="116">
        <v>6</v>
      </c>
      <c r="AP18" s="117">
        <v>64.5</v>
      </c>
      <c r="AQ18" s="118">
        <v>28.7</v>
      </c>
      <c r="AR18" s="119">
        <f>AO18+AP18+AQ18</f>
        <v>99.2</v>
      </c>
      <c r="AS18" s="120">
        <f>AO18/AP18</f>
        <v>9.3023255813953487E-2</v>
      </c>
      <c r="AT18" s="121">
        <f>AO18/AP18*AQ18</f>
        <v>2.6697674418604649</v>
      </c>
      <c r="AU18" s="122">
        <f>AO18/(AP18+AQ18)</f>
        <v>6.4377682403433473E-2</v>
      </c>
      <c r="AV18" s="19">
        <f>AW18*AO18/100</f>
        <v>4.8500000000000005</v>
      </c>
      <c r="AW18" s="19">
        <f>98-AY18-(CD18*100/AO18)</f>
        <v>80.833333333333343</v>
      </c>
      <c r="AX18" s="123">
        <v>0.71</v>
      </c>
      <c r="AY18" s="19">
        <f>AX18*100/AO18</f>
        <v>11.833333333333334</v>
      </c>
      <c r="AZ18" s="1" t="s">
        <v>432</v>
      </c>
      <c r="BA18" s="58">
        <v>87.1</v>
      </c>
      <c r="BB18" s="1" t="s">
        <v>432</v>
      </c>
      <c r="BC18" s="6">
        <v>0.47</v>
      </c>
      <c r="BD18" s="6"/>
      <c r="BE18" s="19"/>
      <c r="BF18" s="19"/>
      <c r="BG18" s="67">
        <v>4292</v>
      </c>
      <c r="BH18" s="2">
        <v>290</v>
      </c>
      <c r="BI18" s="19">
        <v>0.38</v>
      </c>
      <c r="BJ18" s="19">
        <v>52.7</v>
      </c>
      <c r="BK18" s="1">
        <v>47.3</v>
      </c>
      <c r="BL18" s="124">
        <f>BJ18/BK18</f>
        <v>1.1141649048625795</v>
      </c>
      <c r="BM18" s="125">
        <v>6.7000000000000004E-2</v>
      </c>
      <c r="BN18" s="6">
        <f>BM18*100/AO18</f>
        <v>1.1166666666666667</v>
      </c>
      <c r="BO18" s="1" t="s">
        <v>432</v>
      </c>
      <c r="BP18" s="22">
        <v>14.9</v>
      </c>
      <c r="BQ18" s="22">
        <v>65.099999999999994</v>
      </c>
      <c r="BR18" s="4">
        <v>42138</v>
      </c>
      <c r="BS18" s="6">
        <f>BX18+BZ18</f>
        <v>67.599999999999994</v>
      </c>
      <c r="BT18" s="4">
        <v>21</v>
      </c>
      <c r="BU18" s="4">
        <v>6262</v>
      </c>
      <c r="BV18" s="6">
        <f>100-BT18</f>
        <v>79</v>
      </c>
      <c r="BW18" s="6">
        <f>BY18+CA18+CC18</f>
        <v>63.725999999999999</v>
      </c>
      <c r="BX18" s="22">
        <v>33.299999999999997</v>
      </c>
      <c r="BY18" s="22">
        <f>BX18*AP18/100</f>
        <v>21.4785</v>
      </c>
      <c r="BZ18" s="4">
        <v>34.299999999999997</v>
      </c>
      <c r="CA18" s="22">
        <f>BZ18*AP18/100</f>
        <v>22.1235</v>
      </c>
      <c r="CB18" s="4">
        <v>31.2</v>
      </c>
      <c r="CC18" s="22">
        <f>CB18*AP18/100</f>
        <v>20.123999999999999</v>
      </c>
      <c r="CD18" s="22">
        <v>0.32</v>
      </c>
      <c r="CE18" s="126">
        <v>95.8</v>
      </c>
      <c r="CF18" s="126">
        <v>8063</v>
      </c>
      <c r="CG18" s="126">
        <v>82.1</v>
      </c>
      <c r="CH18" s="126">
        <v>5577</v>
      </c>
      <c r="CI18" s="126">
        <v>72.2</v>
      </c>
      <c r="CJ18" s="126">
        <v>82.6</v>
      </c>
      <c r="CK18" s="126">
        <v>5946</v>
      </c>
      <c r="CL18" s="19">
        <f>BX18/BZ18</f>
        <v>0.9708454810495627</v>
      </c>
      <c r="CM18" s="19">
        <v>0.13</v>
      </c>
      <c r="CN18" s="19">
        <v>1.8</v>
      </c>
      <c r="CO18" s="19">
        <v>3.1</v>
      </c>
      <c r="CP18" s="6"/>
      <c r="CQ18" s="19"/>
      <c r="CR18" s="19"/>
      <c r="CS18" s="20"/>
      <c r="CZ18" s="22"/>
      <c r="DA18" s="16"/>
      <c r="DB18" s="129" t="s">
        <v>257</v>
      </c>
      <c r="DC18" s="130"/>
      <c r="DD18" s="131" t="s">
        <v>1835</v>
      </c>
      <c r="DI18" s="108" t="s">
        <v>436</v>
      </c>
      <c r="DJ18" s="210" t="s">
        <v>491</v>
      </c>
      <c r="DK18" s="4">
        <v>2</v>
      </c>
      <c r="DN18" s="16" t="s">
        <v>443</v>
      </c>
      <c r="DR18" s="22" t="s">
        <v>431</v>
      </c>
      <c r="DS18" s="22" t="s">
        <v>431</v>
      </c>
      <c r="DT18" s="67">
        <v>528</v>
      </c>
      <c r="DU18" s="22">
        <v>45.1</v>
      </c>
      <c r="DV18" s="22">
        <v>54.9</v>
      </c>
      <c r="DW18" s="22" t="s">
        <v>431</v>
      </c>
      <c r="DX18" s="22" t="s">
        <v>431</v>
      </c>
      <c r="DY18" s="22" t="s">
        <v>431</v>
      </c>
      <c r="DZ18" s="22" t="s">
        <v>431</v>
      </c>
      <c r="EA18" s="68" t="s">
        <v>1836</v>
      </c>
      <c r="EB18" s="68" t="s">
        <v>1837</v>
      </c>
      <c r="EC18" s="36"/>
      <c r="ED18" s="36"/>
      <c r="EE18" s="4">
        <f>L18</f>
        <v>3</v>
      </c>
      <c r="EF18" s="4"/>
      <c r="EG18" s="4"/>
      <c r="EH18" s="4"/>
      <c r="EI18" s="4"/>
      <c r="EJ18" s="4"/>
      <c r="EK18" s="4"/>
      <c r="EL18" s="6" t="e">
        <f>EK18/(EJ18*EJ18*0.01*0.01)</f>
        <v>#DIV/0!</v>
      </c>
      <c r="EM18" s="4"/>
      <c r="EN18" s="4"/>
      <c r="EO18" s="4"/>
      <c r="EP18" s="4"/>
      <c r="EQ18" s="31"/>
      <c r="ER18" s="14"/>
      <c r="ES18" s="132">
        <v>14829</v>
      </c>
      <c r="ET18" s="133">
        <v>75</v>
      </c>
      <c r="EU18" s="133">
        <v>16041</v>
      </c>
      <c r="EV18" s="133">
        <v>4000</v>
      </c>
      <c r="EW18" s="133">
        <v>39780</v>
      </c>
      <c r="EX18" s="133">
        <v>7885</v>
      </c>
      <c r="EY18" s="134">
        <f>EX18/EV18*EW18/ET18</f>
        <v>1045.5509999999999</v>
      </c>
      <c r="EZ18" s="39">
        <f>L18*EY18</f>
        <v>3136.6529999999998</v>
      </c>
      <c r="FA18" s="9"/>
      <c r="FE18" s="135"/>
      <c r="FF18" s="135"/>
      <c r="FH18" s="136"/>
      <c r="FK18" s="138"/>
      <c r="FL18" s="139"/>
      <c r="FM18" s="9"/>
      <c r="FN18" s="1"/>
      <c r="FO18" s="41">
        <f>AC18/1000</f>
        <v>1.044</v>
      </c>
      <c r="FQ18" s="121">
        <f>EX18*100/EU18</f>
        <v>49.155289570475659</v>
      </c>
      <c r="FR18" s="140">
        <f>EY18/1000</f>
        <v>1.0455509999999999</v>
      </c>
      <c r="FS18" s="9"/>
      <c r="FU18" s="214"/>
      <c r="FW18" s="214"/>
      <c r="GI18" s="8"/>
      <c r="GO18" s="10">
        <v>44273</v>
      </c>
      <c r="GP18" s="10"/>
      <c r="GQ18" s="20"/>
      <c r="KE18" s="20">
        <f>FR18*AO18/100*1000</f>
        <v>62.733059999999995</v>
      </c>
      <c r="KF18" s="20">
        <f>FR18*AP18/100*1000</f>
        <v>674.38039499999991</v>
      </c>
      <c r="KG18" s="20">
        <f>FR18*AQ18/100*1000</f>
        <v>300.07313699999997</v>
      </c>
      <c r="KH18" s="20">
        <f>FR18*AX18/100*1000</f>
        <v>7.4234120999999984</v>
      </c>
      <c r="KI18" s="20">
        <f>FR18*BM18/100*1000</f>
        <v>0.70051916999999986</v>
      </c>
      <c r="KJ18" s="20">
        <f>FR18*BY18/100*1000</f>
        <v>224.56867153499999</v>
      </c>
      <c r="KK18" s="20">
        <f>FR18*CA18/100*1000</f>
        <v>231.31247548499999</v>
      </c>
      <c r="KL18" s="20">
        <f>FR18*CC18/100*1000</f>
        <v>210.40668323999995</v>
      </c>
    </row>
    <row r="19" spans="1:313" ht="14.4" customHeight="1">
      <c r="A19" s="1">
        <v>190</v>
      </c>
      <c r="B19" s="1">
        <f>COUNTIFS($D$3:D19,D19,$F$3:F19,F19)</f>
        <v>2</v>
      </c>
      <c r="C19" s="34">
        <v>15693</v>
      </c>
      <c r="D19" s="75" t="s">
        <v>1831</v>
      </c>
      <c r="E19" s="76" t="s">
        <v>1832</v>
      </c>
      <c r="F19" s="76">
        <v>6656051358</v>
      </c>
      <c r="G19" s="77">
        <v>55</v>
      </c>
      <c r="H19" s="248" t="s">
        <v>2043</v>
      </c>
      <c r="I19" s="29" t="s">
        <v>2045</v>
      </c>
      <c r="J19" s="24" t="s">
        <v>487</v>
      </c>
      <c r="K19" s="2" t="s">
        <v>430</v>
      </c>
      <c r="L19" s="2">
        <v>12</v>
      </c>
      <c r="M19" s="2" t="s">
        <v>601</v>
      </c>
      <c r="N19" s="2" t="s">
        <v>431</v>
      </c>
      <c r="O19" s="11"/>
      <c r="P19" s="2" t="s">
        <v>2046</v>
      </c>
      <c r="Q19" s="11"/>
      <c r="R19" s="11"/>
      <c r="S19" s="11"/>
      <c r="T19" s="42"/>
      <c r="U19" s="42"/>
      <c r="V19" s="64" t="s">
        <v>1609</v>
      </c>
      <c r="W19" s="63" t="s">
        <v>1530</v>
      </c>
      <c r="X19" s="72" t="s">
        <v>2009</v>
      </c>
      <c r="Y19" s="66"/>
      <c r="Z19" s="11"/>
      <c r="AA19" s="1" t="s">
        <v>773</v>
      </c>
      <c r="AC19" s="115">
        <v>1226</v>
      </c>
      <c r="AD19" s="115">
        <v>14000</v>
      </c>
      <c r="AE19" s="11"/>
      <c r="AF19" s="11"/>
      <c r="AG19" s="11" t="s">
        <v>491</v>
      </c>
      <c r="AH19" s="115">
        <v>1000</v>
      </c>
      <c r="AI19" s="11"/>
      <c r="AJ19" s="11"/>
      <c r="AM19" s="11"/>
      <c r="AO19" s="116">
        <v>16.5</v>
      </c>
      <c r="AP19" s="117">
        <v>16.8</v>
      </c>
      <c r="AQ19" s="118">
        <v>66.3</v>
      </c>
      <c r="AR19" s="119">
        <f>AO19+AP19+AQ19</f>
        <v>99.6</v>
      </c>
      <c r="AS19" s="120">
        <f>AO19/AP19</f>
        <v>0.9821428571428571</v>
      </c>
      <c r="AT19" s="121">
        <f>AO19/AP19*AQ19</f>
        <v>65.116071428571416</v>
      </c>
      <c r="AU19" s="122">
        <f>AO19/(AP19+AQ19)</f>
        <v>0.19855595667870038</v>
      </c>
      <c r="AV19" s="19">
        <f>AW19*AO19/100</f>
        <v>12.49</v>
      </c>
      <c r="AW19" s="19">
        <f>98-AY19-(CD19*100/AO19)</f>
        <v>75.696969696969703</v>
      </c>
      <c r="AX19" s="123">
        <v>2.79</v>
      </c>
      <c r="AY19" s="19">
        <f>AX19*100/AO19</f>
        <v>16.90909090909091</v>
      </c>
      <c r="AZ19" s="1" t="s">
        <v>432</v>
      </c>
      <c r="BA19" s="58">
        <v>13.65</v>
      </c>
      <c r="BB19" s="1" t="s">
        <v>432</v>
      </c>
      <c r="BC19" s="6">
        <v>2.16</v>
      </c>
      <c r="BD19" s="6"/>
      <c r="BE19" s="19"/>
      <c r="BF19" s="19"/>
      <c r="BG19" s="67">
        <v>8171.9342604298372</v>
      </c>
      <c r="BH19" s="67">
        <v>718.82</v>
      </c>
      <c r="BI19" s="19">
        <v>0.98</v>
      </c>
      <c r="BJ19" s="19">
        <v>49.9</v>
      </c>
      <c r="BK19" s="19">
        <f>100-BJ19</f>
        <v>50.1</v>
      </c>
      <c r="BL19" s="124">
        <f>BJ19/BK19</f>
        <v>0.99600798403193602</v>
      </c>
      <c r="BM19" s="125">
        <v>0.23</v>
      </c>
      <c r="BN19" s="6">
        <f>BM19*100/AO19</f>
        <v>1.393939393939394</v>
      </c>
      <c r="BO19" s="1" t="s">
        <v>432</v>
      </c>
      <c r="BP19" s="19">
        <v>51.449999999999996</v>
      </c>
      <c r="BQ19" s="19">
        <v>32.879999999999995</v>
      </c>
      <c r="BR19" s="43">
        <v>37348</v>
      </c>
      <c r="BS19" s="6">
        <f>BX19+BZ19</f>
        <v>74.099999999999994</v>
      </c>
      <c r="BT19" s="4">
        <v>80.599999999999994</v>
      </c>
      <c r="BU19" s="43">
        <v>10324.464285714286</v>
      </c>
      <c r="BV19" s="6">
        <f>100-BT19</f>
        <v>19.400000000000006</v>
      </c>
      <c r="BW19" s="6">
        <f>BY19+CA19+CC19</f>
        <v>16.598400000000002</v>
      </c>
      <c r="BX19" s="22">
        <v>23.9</v>
      </c>
      <c r="BY19" s="22">
        <f>BX19*AP19/100</f>
        <v>4.0152000000000001</v>
      </c>
      <c r="BZ19" s="6">
        <v>50.2</v>
      </c>
      <c r="CA19" s="22">
        <f>BZ19*AP19/100</f>
        <v>8.433600000000002</v>
      </c>
      <c r="CB19" s="6">
        <v>24.7</v>
      </c>
      <c r="CC19" s="22">
        <f>CB19*AP19/100</f>
        <v>4.1495999999999995</v>
      </c>
      <c r="CD19" s="22">
        <v>0.89</v>
      </c>
      <c r="CE19" s="126">
        <v>97.4</v>
      </c>
      <c r="CF19" s="127">
        <v>9332</v>
      </c>
      <c r="CG19" s="126">
        <v>93.6</v>
      </c>
      <c r="CH19" s="127">
        <v>7426</v>
      </c>
      <c r="CI19" s="126">
        <v>71.3</v>
      </c>
      <c r="CJ19" s="126">
        <v>88.2</v>
      </c>
      <c r="CK19" s="127">
        <v>7181</v>
      </c>
      <c r="CL19" s="19">
        <f>BX19/BZ19</f>
        <v>0.47609561752988044</v>
      </c>
      <c r="CM19" s="19"/>
      <c r="CN19" s="19"/>
      <c r="CO19" s="19"/>
      <c r="CP19" s="6">
        <v>1.1599999999999999</v>
      </c>
      <c r="CQ19" s="19"/>
      <c r="CR19" s="19"/>
      <c r="CS19" s="20"/>
      <c r="CZ19" s="22"/>
      <c r="DA19" s="16"/>
      <c r="DB19" s="129" t="s">
        <v>464</v>
      </c>
      <c r="DC19" s="130"/>
      <c r="DD19" s="131" t="s">
        <v>2047</v>
      </c>
      <c r="DI19" s="108" t="s">
        <v>436</v>
      </c>
      <c r="DJ19" s="210" t="s">
        <v>491</v>
      </c>
      <c r="DK19" s="4">
        <v>2</v>
      </c>
      <c r="DN19" s="16" t="s">
        <v>532</v>
      </c>
      <c r="DR19" s="22" t="s">
        <v>431</v>
      </c>
      <c r="DS19" s="22" t="s">
        <v>431</v>
      </c>
      <c r="DT19" s="67">
        <v>1148</v>
      </c>
      <c r="DU19" s="22">
        <v>57</v>
      </c>
      <c r="DV19" s="22">
        <v>43</v>
      </c>
      <c r="DW19" s="22" t="s">
        <v>431</v>
      </c>
      <c r="DX19" s="22" t="s">
        <v>431</v>
      </c>
      <c r="DY19" s="22" t="s">
        <v>431</v>
      </c>
      <c r="DZ19" s="22" t="s">
        <v>431</v>
      </c>
      <c r="EA19" s="2">
        <v>0</v>
      </c>
      <c r="EB19" s="68"/>
      <c r="EC19" s="36"/>
      <c r="ED19" s="36"/>
      <c r="EE19" s="4">
        <f>L19</f>
        <v>12</v>
      </c>
      <c r="EF19" s="4"/>
      <c r="EG19" s="4"/>
      <c r="EH19" s="4"/>
      <c r="EI19" s="4"/>
      <c r="EJ19" s="4"/>
      <c r="EK19" s="4"/>
      <c r="EL19" s="6" t="e">
        <f>EK19/(EJ19*EJ19*0.01*0.01)</f>
        <v>#DIV/0!</v>
      </c>
      <c r="EM19" s="4"/>
      <c r="EN19" s="4"/>
      <c r="EO19" s="4"/>
      <c r="EP19" s="4"/>
      <c r="EQ19" s="31"/>
      <c r="ER19" s="14"/>
      <c r="ES19" s="132">
        <f>C19</f>
        <v>15693</v>
      </c>
      <c r="ET19" s="133">
        <v>75</v>
      </c>
      <c r="EU19" s="133">
        <v>137215</v>
      </c>
      <c r="EV19" s="133">
        <v>4000</v>
      </c>
      <c r="EW19" s="133">
        <v>39780</v>
      </c>
      <c r="EX19" s="133">
        <v>9590</v>
      </c>
      <c r="EY19" s="134">
        <f>EX19/EV19*EW19/ET19</f>
        <v>1271.634</v>
      </c>
      <c r="EZ19" s="39">
        <f>L19*EY19</f>
        <v>15259.608</v>
      </c>
      <c r="FA19" s="9"/>
      <c r="FE19" s="135"/>
      <c r="FF19" s="135"/>
      <c r="FH19" s="136"/>
      <c r="FK19" s="138"/>
      <c r="FL19" s="139"/>
      <c r="FM19" s="9"/>
      <c r="FN19" s="1"/>
      <c r="FO19" s="41">
        <f>AC19/1000</f>
        <v>1.226</v>
      </c>
      <c r="FQ19" s="121">
        <f>EX19*100/EU19</f>
        <v>6.9890318113908831</v>
      </c>
      <c r="FR19" s="140">
        <f>EY19/1000</f>
        <v>1.2716339999999999</v>
      </c>
      <c r="FS19" s="9"/>
      <c r="FU19" s="214"/>
      <c r="FW19" s="214"/>
      <c r="GI19" s="8"/>
      <c r="GO19" s="10"/>
      <c r="GP19" s="10"/>
      <c r="GQ19" s="20"/>
      <c r="KE19" s="20">
        <f>FR19*AO19/100*1000</f>
        <v>209.81960999999998</v>
      </c>
      <c r="KF19" s="20">
        <f>FR19*AP19/100*1000</f>
        <v>213.634512</v>
      </c>
      <c r="KG19" s="20">
        <f>FR19*AQ19/100*1000</f>
        <v>843.09334200000001</v>
      </c>
      <c r="KH19" s="20">
        <f>FR19*AX19/100*1000</f>
        <v>35.478588600000002</v>
      </c>
      <c r="KI19" s="20">
        <f>FR19*BM19/100*1000</f>
        <v>2.9247581999999999</v>
      </c>
      <c r="KJ19" s="20">
        <f>FR19*BY19/100*1000</f>
        <v>51.058648368</v>
      </c>
      <c r="KK19" s="20">
        <f>FR19*CA19/100*1000</f>
        <v>107.24452502400001</v>
      </c>
      <c r="KL19" s="20">
        <f>FR19*CC19/100*1000</f>
        <v>52.76772446399999</v>
      </c>
    </row>
    <row r="20" spans="1:313" ht="14.4" customHeight="1">
      <c r="A20" s="1">
        <v>68</v>
      </c>
      <c r="B20" s="1">
        <f>COUNTIFS($D$3:D20,D20,$F$3:F20,F20)</f>
        <v>1</v>
      </c>
      <c r="C20" s="34">
        <v>14818</v>
      </c>
      <c r="D20" s="75" t="s">
        <v>1822</v>
      </c>
      <c r="E20" s="76" t="s">
        <v>547</v>
      </c>
      <c r="F20" s="78">
        <v>435609444</v>
      </c>
      <c r="G20" s="77">
        <v>78</v>
      </c>
      <c r="H20" s="248" t="s">
        <v>1821</v>
      </c>
      <c r="I20" s="29" t="s">
        <v>442</v>
      </c>
      <c r="J20" s="24" t="s">
        <v>487</v>
      </c>
      <c r="K20" s="2" t="s">
        <v>430</v>
      </c>
      <c r="L20" s="2">
        <v>22</v>
      </c>
      <c r="M20" s="2">
        <v>1</v>
      </c>
      <c r="N20" s="2" t="s">
        <v>431</v>
      </c>
      <c r="O20" s="11"/>
      <c r="P20" s="2" t="s">
        <v>1794</v>
      </c>
      <c r="Q20" s="11"/>
      <c r="R20" s="11"/>
      <c r="S20" s="11"/>
      <c r="T20" s="42"/>
      <c r="U20" s="42"/>
      <c r="V20" s="64" t="s">
        <v>1609</v>
      </c>
      <c r="W20" s="42"/>
      <c r="X20" s="66"/>
      <c r="Y20" s="66"/>
      <c r="Z20" s="11"/>
      <c r="AA20" s="1" t="s">
        <v>812</v>
      </c>
      <c r="AC20" s="115">
        <v>338</v>
      </c>
      <c r="AD20" s="115">
        <v>7400</v>
      </c>
      <c r="AE20" s="11"/>
      <c r="AF20" s="11"/>
      <c r="AG20" s="11" t="s">
        <v>1823</v>
      </c>
      <c r="AH20" s="115">
        <v>550</v>
      </c>
      <c r="AI20" s="11"/>
      <c r="AJ20" s="11"/>
      <c r="AM20" s="11"/>
      <c r="AO20" s="116">
        <v>40.700000000000003</v>
      </c>
      <c r="AP20" s="117">
        <v>48.9</v>
      </c>
      <c r="AQ20" s="118">
        <v>7.33</v>
      </c>
      <c r="AR20" s="119">
        <f>AO20+AP20+AQ20</f>
        <v>96.929999999999993</v>
      </c>
      <c r="AS20" s="120">
        <f>AO20/AP20</f>
        <v>0.83231083844580789</v>
      </c>
      <c r="AT20" s="121">
        <f>AO20/AP20*AQ20</f>
        <v>6.1008384458077716</v>
      </c>
      <c r="AU20" s="122">
        <f>AO20/(AP20+AQ20)</f>
        <v>0.72381291125733604</v>
      </c>
      <c r="AV20" s="19">
        <f>AW20*AO20/100</f>
        <v>30.476000000000003</v>
      </c>
      <c r="AW20" s="19">
        <f>98-AY20-(CD20*100/AO20)</f>
        <v>74.879606879606882</v>
      </c>
      <c r="AX20" s="123">
        <v>7.48</v>
      </c>
      <c r="AY20" s="19">
        <f>AX20*100/AO20</f>
        <v>18.378378378378375</v>
      </c>
      <c r="AZ20" s="1" t="s">
        <v>432</v>
      </c>
      <c r="BA20" s="58">
        <v>16.5</v>
      </c>
      <c r="BB20" s="1" t="s">
        <v>432</v>
      </c>
      <c r="BC20" s="6">
        <v>0.21</v>
      </c>
      <c r="BD20" s="6"/>
      <c r="BE20" s="19"/>
      <c r="BF20" s="19"/>
      <c r="BG20" s="67">
        <v>8109.333333333333</v>
      </c>
      <c r="BH20" s="2">
        <v>553.63636363636363</v>
      </c>
      <c r="BI20" s="19">
        <v>5.14</v>
      </c>
      <c r="BJ20" s="19">
        <v>56.1</v>
      </c>
      <c r="BK20" s="1">
        <v>43.9</v>
      </c>
      <c r="BL20" s="124">
        <f>BJ20/BK20</f>
        <v>1.2779043280182234</v>
      </c>
      <c r="BM20" s="125">
        <v>1.82</v>
      </c>
      <c r="BN20" s="6">
        <f>BM20*100/AO20</f>
        <v>4.4717444717444712</v>
      </c>
      <c r="BO20" s="1" t="s">
        <v>432</v>
      </c>
      <c r="BP20" s="19">
        <v>71.099999999999994</v>
      </c>
      <c r="BQ20" s="19">
        <v>67</v>
      </c>
      <c r="BR20" s="4">
        <v>92766</v>
      </c>
      <c r="BS20" s="6">
        <f>BX20+BZ20</f>
        <v>38.9</v>
      </c>
      <c r="BT20" s="4">
        <v>93.8</v>
      </c>
      <c r="BU20" s="4">
        <v>7381</v>
      </c>
      <c r="BV20" s="6">
        <f>100-BT20</f>
        <v>6.2000000000000028</v>
      </c>
      <c r="BW20" s="6">
        <f>BY20+CA20+CC20</f>
        <v>48.753299999999996</v>
      </c>
      <c r="BX20" s="22">
        <v>11.6</v>
      </c>
      <c r="BY20" s="22">
        <f>BX20*AP20/100</f>
        <v>5.6723999999999997</v>
      </c>
      <c r="BZ20" s="4">
        <v>27.3</v>
      </c>
      <c r="CA20" s="22">
        <f>BZ20*AP20/100</f>
        <v>13.3497</v>
      </c>
      <c r="CB20" s="4">
        <v>60.8</v>
      </c>
      <c r="CC20" s="22">
        <f>CB20*AP20/100</f>
        <v>29.731199999999998</v>
      </c>
      <c r="CD20" s="22">
        <v>1.93</v>
      </c>
      <c r="CE20" s="126">
        <v>99.2</v>
      </c>
      <c r="CF20" s="126">
        <v>11980</v>
      </c>
      <c r="CG20" s="126">
        <v>97.9</v>
      </c>
      <c r="CH20" s="126">
        <v>8517</v>
      </c>
      <c r="CI20" s="126">
        <v>82</v>
      </c>
      <c r="CJ20" s="126">
        <v>88.3</v>
      </c>
      <c r="CK20" s="126">
        <v>6018</v>
      </c>
      <c r="CL20" s="19">
        <f>BX20/BZ20</f>
        <v>0.4249084249084249</v>
      </c>
      <c r="CM20" s="19">
        <v>1.33</v>
      </c>
      <c r="CN20" s="19">
        <v>21</v>
      </c>
      <c r="CO20" s="19">
        <v>12.7</v>
      </c>
      <c r="CP20" s="6"/>
      <c r="CQ20" s="19"/>
      <c r="CR20" s="19"/>
      <c r="CS20" s="20"/>
      <c r="CZ20" s="22"/>
      <c r="DA20" s="16"/>
      <c r="DB20" s="129" t="s">
        <v>257</v>
      </c>
      <c r="DC20" s="130"/>
      <c r="DD20" s="131" t="s">
        <v>1824</v>
      </c>
      <c r="DI20" s="1" t="s">
        <v>436</v>
      </c>
      <c r="DJ20" s="210" t="s">
        <v>491</v>
      </c>
      <c r="DK20" s="4">
        <v>2</v>
      </c>
      <c r="DN20" s="16">
        <v>0</v>
      </c>
      <c r="DR20" s="22" t="s">
        <v>431</v>
      </c>
      <c r="DS20" s="22" t="s">
        <v>431</v>
      </c>
      <c r="DT20" s="67">
        <v>171</v>
      </c>
      <c r="DU20" s="22">
        <v>5.9</v>
      </c>
      <c r="DV20" s="22">
        <v>94.1</v>
      </c>
      <c r="DW20" s="22" t="s">
        <v>431</v>
      </c>
      <c r="DX20" s="22" t="s">
        <v>431</v>
      </c>
      <c r="DY20" s="22" t="s">
        <v>431</v>
      </c>
      <c r="DZ20" s="22" t="s">
        <v>431</v>
      </c>
      <c r="EA20" s="2">
        <v>0</v>
      </c>
      <c r="EB20" s="2"/>
      <c r="EC20" s="36"/>
      <c r="ED20" s="36"/>
      <c r="EE20" s="4">
        <f>L20</f>
        <v>22</v>
      </c>
      <c r="EF20" s="4"/>
      <c r="EG20" s="4">
        <v>3</v>
      </c>
      <c r="EH20" s="4"/>
      <c r="EI20" s="4"/>
      <c r="EJ20" s="4"/>
      <c r="EK20" s="4"/>
      <c r="EL20" s="6" t="e">
        <f>EK20/(EJ20*EJ20*0.01*0.01)</f>
        <v>#DIV/0!</v>
      </c>
      <c r="EM20" s="4">
        <v>1</v>
      </c>
      <c r="EN20" s="1">
        <v>1</v>
      </c>
      <c r="EO20" s="4">
        <v>2</v>
      </c>
      <c r="EP20" s="4"/>
      <c r="EQ20" s="31"/>
      <c r="ER20" s="14"/>
      <c r="ES20" s="132">
        <v>14818</v>
      </c>
      <c r="ET20" s="133">
        <v>75</v>
      </c>
      <c r="EU20" s="133">
        <v>10033</v>
      </c>
      <c r="EV20" s="133">
        <v>4000</v>
      </c>
      <c r="EW20" s="133">
        <v>39780</v>
      </c>
      <c r="EX20" s="133">
        <v>2177</v>
      </c>
      <c r="EY20" s="134">
        <f>EX20/EV20*EW20/ET20</f>
        <v>288.67019999999997</v>
      </c>
      <c r="EZ20" s="39">
        <f>L20*EY20</f>
        <v>6350.7443999999996</v>
      </c>
      <c r="FA20" s="9"/>
      <c r="FE20" s="135"/>
      <c r="FF20" s="135"/>
      <c r="FH20" s="136"/>
      <c r="FK20" s="138"/>
      <c r="FL20" s="139"/>
      <c r="FM20" s="9"/>
      <c r="FN20" s="1"/>
      <c r="FO20" s="41">
        <f>AC20/1000</f>
        <v>0.33800000000000002</v>
      </c>
      <c r="FQ20" s="121">
        <f>EX20*100/EU20</f>
        <v>21.698395295524769</v>
      </c>
      <c r="FR20" s="140">
        <f>EY20/1000</f>
        <v>0.28867019999999999</v>
      </c>
      <c r="FS20" s="9"/>
      <c r="FU20" s="214"/>
      <c r="FW20" s="214"/>
      <c r="GI20" s="8"/>
      <c r="GO20" s="10">
        <v>44272</v>
      </c>
      <c r="GP20" s="10"/>
      <c r="GQ20" s="20"/>
      <c r="GT20" s="19">
        <v>0.71661848528000005</v>
      </c>
      <c r="GV20" s="148">
        <v>0.49164740480000002</v>
      </c>
      <c r="HA20" s="32">
        <v>0.73</v>
      </c>
      <c r="HB20" s="32">
        <v>0</v>
      </c>
      <c r="HC20" s="33">
        <v>1921.63</v>
      </c>
      <c r="HD20" s="32">
        <v>1</v>
      </c>
      <c r="HE20" s="32">
        <v>1.34</v>
      </c>
      <c r="HF20" s="32">
        <v>0</v>
      </c>
      <c r="HG20" s="33">
        <v>5931.85</v>
      </c>
      <c r="HH20" s="32">
        <v>44.93</v>
      </c>
      <c r="HI20" s="33">
        <v>97.62</v>
      </c>
      <c r="HJ20" s="32">
        <v>81.540000000000006</v>
      </c>
      <c r="HK20" s="32">
        <v>0</v>
      </c>
      <c r="HL20" s="32">
        <v>0</v>
      </c>
      <c r="HM20" s="32">
        <v>131.24</v>
      </c>
      <c r="HN20" s="32">
        <v>0</v>
      </c>
      <c r="HO20" s="32">
        <v>247.98</v>
      </c>
      <c r="HP20" s="33">
        <v>57.04</v>
      </c>
      <c r="HQ20" s="32">
        <v>15.35</v>
      </c>
      <c r="HR20" s="32">
        <v>748.29</v>
      </c>
      <c r="HS20" s="32">
        <v>533.66999999999996</v>
      </c>
      <c r="HT20" s="32">
        <v>1169.47</v>
      </c>
      <c r="HU20" s="32">
        <v>752.75</v>
      </c>
      <c r="HV20" s="32">
        <v>12.85</v>
      </c>
      <c r="HW20" s="32">
        <v>100.34</v>
      </c>
      <c r="HX20" s="32">
        <v>0</v>
      </c>
      <c r="HY20" s="32">
        <v>0</v>
      </c>
      <c r="HZ20" s="32">
        <v>0</v>
      </c>
      <c r="IA20" s="22">
        <f>HU20/HP20</f>
        <v>13.1968793828892</v>
      </c>
      <c r="KE20" s="20">
        <f>FR20*AO20/100*1000</f>
        <v>117.4887714</v>
      </c>
      <c r="KF20" s="20">
        <f>FR20*AP20/100*1000</f>
        <v>141.15972779999998</v>
      </c>
      <c r="KG20" s="20">
        <f>FR20*AQ20/100*1000</f>
        <v>21.159525659999996</v>
      </c>
      <c r="KH20" s="20">
        <f>FR20*AX20/100*1000</f>
        <v>21.592530960000001</v>
      </c>
      <c r="KI20" s="20">
        <f>FR20*BM20/100*1000</f>
        <v>5.2537976399999993</v>
      </c>
      <c r="KJ20" s="20">
        <f>FR20*BY20/100*1000</f>
        <v>16.374528424800001</v>
      </c>
      <c r="KK20" s="20">
        <f>FR20*CA20/100*1000</f>
        <v>38.536605689400005</v>
      </c>
      <c r="KL20" s="20">
        <f>FR20*CC20/100*1000</f>
        <v>85.825114502399984</v>
      </c>
      <c r="KS20" s="23">
        <v>44482</v>
      </c>
      <c r="KT20" s="1">
        <v>1</v>
      </c>
    </row>
    <row r="21" spans="1:313" ht="14.4" customHeight="1">
      <c r="A21" s="1">
        <v>69</v>
      </c>
      <c r="B21" s="1">
        <f>COUNTIFS($D$3:D21,D21,$F$3:F21,F21)</f>
        <v>2</v>
      </c>
      <c r="C21" s="34">
        <v>17143</v>
      </c>
      <c r="D21" s="75" t="s">
        <v>1822</v>
      </c>
      <c r="E21" s="76" t="s">
        <v>547</v>
      </c>
      <c r="F21" s="76">
        <v>435609444</v>
      </c>
      <c r="G21" s="77">
        <v>79</v>
      </c>
      <c r="H21" s="248" t="s">
        <v>2427</v>
      </c>
      <c r="I21" s="29" t="s">
        <v>442</v>
      </c>
      <c r="J21" s="24" t="s">
        <v>487</v>
      </c>
      <c r="K21" s="2" t="s">
        <v>430</v>
      </c>
      <c r="L21" s="2">
        <v>10</v>
      </c>
      <c r="M21" s="2" t="s">
        <v>664</v>
      </c>
      <c r="N21" s="2" t="s">
        <v>431</v>
      </c>
      <c r="O21" s="11"/>
      <c r="P21" s="2" t="s">
        <v>2415</v>
      </c>
      <c r="Q21" s="11"/>
      <c r="R21" s="11"/>
      <c r="S21" s="11"/>
      <c r="T21" s="42"/>
      <c r="U21" s="42"/>
      <c r="V21" s="64" t="s">
        <v>2426</v>
      </c>
      <c r="W21" s="42"/>
      <c r="X21" s="42" t="s">
        <v>2294</v>
      </c>
      <c r="Y21" s="66" t="s">
        <v>2381</v>
      </c>
      <c r="Z21" s="11"/>
      <c r="AA21" s="1" t="s">
        <v>812</v>
      </c>
      <c r="AC21" s="115">
        <v>166</v>
      </c>
      <c r="AD21" s="115">
        <v>1700</v>
      </c>
      <c r="AE21" s="11"/>
      <c r="AF21" s="11"/>
      <c r="AG21" s="11" t="s">
        <v>491</v>
      </c>
      <c r="AH21" s="115">
        <v>150</v>
      </c>
      <c r="AI21" s="11"/>
      <c r="AJ21" s="11"/>
      <c r="AM21" s="11"/>
      <c r="AO21" s="116">
        <v>34.9</v>
      </c>
      <c r="AP21" s="117">
        <v>62.3</v>
      </c>
      <c r="AQ21" s="118">
        <v>2.17</v>
      </c>
      <c r="AR21" s="119">
        <f>AO21+AP21+AQ21</f>
        <v>99.36999999999999</v>
      </c>
      <c r="AS21" s="120">
        <f>AO21/AP21</f>
        <v>0.56019261637239171</v>
      </c>
      <c r="AT21" s="121">
        <f>AO21/AP21*AQ21</f>
        <v>1.21561797752809</v>
      </c>
      <c r="AU21" s="122">
        <f>AO21/(AP21+AQ21)</f>
        <v>0.54133705599503645</v>
      </c>
      <c r="AV21" s="19">
        <f>AW21*AO21/100</f>
        <v>30.081999999999997</v>
      </c>
      <c r="AW21" s="19">
        <f>98-AY21</f>
        <v>86.194842406876788</v>
      </c>
      <c r="AX21" s="123">
        <v>4.12</v>
      </c>
      <c r="AY21" s="19">
        <f>AX21*100/AO21</f>
        <v>11.80515759312321</v>
      </c>
      <c r="AZ21" s="1" t="s">
        <v>432</v>
      </c>
      <c r="BA21" s="58">
        <v>12.360000000000001</v>
      </c>
      <c r="BB21" s="1" t="s">
        <v>432</v>
      </c>
      <c r="BC21" s="6">
        <v>1.4E-3</v>
      </c>
      <c r="BD21" s="6"/>
      <c r="BE21" s="19"/>
      <c r="BF21" s="19"/>
      <c r="BG21" s="67">
        <v>4797.1428571428578</v>
      </c>
      <c r="BH21" s="67">
        <v>486</v>
      </c>
      <c r="BI21" s="19">
        <v>1.06</v>
      </c>
      <c r="BJ21" s="19">
        <v>57.5</v>
      </c>
      <c r="BK21" s="19">
        <f>100-BJ21</f>
        <v>42.5</v>
      </c>
      <c r="BL21" s="124">
        <f>BJ21/BK21</f>
        <v>1.3529411764705883</v>
      </c>
      <c r="BM21" s="125">
        <v>0.33</v>
      </c>
      <c r="BN21" s="6">
        <f>BM21*100/AO21</f>
        <v>0.94555873925501432</v>
      </c>
      <c r="BO21" s="1" t="s">
        <v>432</v>
      </c>
      <c r="BP21" s="19">
        <v>34.199999999999996</v>
      </c>
      <c r="BQ21" s="19">
        <v>38</v>
      </c>
      <c r="BR21" s="43">
        <v>64289</v>
      </c>
      <c r="BS21" s="6">
        <f>BX21+BZ21</f>
        <v>33.1</v>
      </c>
      <c r="BT21" s="4">
        <v>97.1</v>
      </c>
      <c r="BU21" s="43">
        <v>7679</v>
      </c>
      <c r="BV21" s="6">
        <f>100-BT21</f>
        <v>2.9000000000000057</v>
      </c>
      <c r="BW21" s="6">
        <f>BY21+CA21+CC21</f>
        <v>62.175399999999996</v>
      </c>
      <c r="BX21" s="22">
        <v>13.6</v>
      </c>
      <c r="BY21" s="22">
        <f>BX21*AP21/100</f>
        <v>8.4727999999999994</v>
      </c>
      <c r="BZ21" s="6">
        <v>19.5</v>
      </c>
      <c r="CA21" s="22">
        <f>BZ21*AP21/100</f>
        <v>12.148499999999999</v>
      </c>
      <c r="CB21" s="6">
        <v>66.7</v>
      </c>
      <c r="CC21" s="22">
        <f>CB21*AP21/100</f>
        <v>41.554099999999998</v>
      </c>
      <c r="CD21" s="22" t="s">
        <v>432</v>
      </c>
      <c r="CE21" s="126">
        <v>92.4</v>
      </c>
      <c r="CF21" s="127">
        <v>6696</v>
      </c>
      <c r="CG21" s="126">
        <v>83.2</v>
      </c>
      <c r="CH21" s="127">
        <v>5296</v>
      </c>
      <c r="CI21" s="126">
        <v>22.4</v>
      </c>
      <c r="CJ21" s="126">
        <v>43.9</v>
      </c>
      <c r="CK21" s="127">
        <v>4863</v>
      </c>
      <c r="CL21" s="19">
        <f>BX21/BZ21</f>
        <v>0.6974358974358974</v>
      </c>
      <c r="CM21" s="19"/>
      <c r="CN21" s="19"/>
      <c r="CO21" s="19"/>
      <c r="CP21" s="6"/>
      <c r="CQ21" s="19"/>
      <c r="CR21" s="19"/>
      <c r="CS21" s="20"/>
      <c r="CZ21" s="22"/>
      <c r="DA21" s="16"/>
      <c r="DB21" s="129" t="s">
        <v>257</v>
      </c>
      <c r="DC21" s="130"/>
      <c r="DD21" s="131"/>
      <c r="DI21" s="1" t="s">
        <v>436</v>
      </c>
      <c r="DJ21" s="210" t="s">
        <v>491</v>
      </c>
      <c r="DK21" s="4">
        <v>2</v>
      </c>
      <c r="DN21" s="16"/>
      <c r="DR21" s="58"/>
      <c r="DS21" s="22"/>
      <c r="DT21" s="22"/>
      <c r="DU21" s="22"/>
      <c r="DV21" s="22"/>
      <c r="DW21" s="22"/>
      <c r="DX21" s="22"/>
      <c r="DY21" s="22"/>
      <c r="DZ21" s="22"/>
      <c r="EB21" s="2"/>
      <c r="EC21" s="36"/>
      <c r="ED21" s="36"/>
      <c r="EE21" s="4">
        <f>L21</f>
        <v>10</v>
      </c>
      <c r="EF21" s="4"/>
      <c r="EG21" s="4"/>
      <c r="EH21" s="4"/>
      <c r="EI21" s="4"/>
      <c r="EJ21" s="4"/>
      <c r="EK21" s="4"/>
      <c r="EL21" s="6" t="e">
        <f>EK21/(EJ21*EJ21*0.01*0.01)</f>
        <v>#DIV/0!</v>
      </c>
      <c r="EM21" s="4"/>
      <c r="EN21" s="4"/>
      <c r="EO21" s="4"/>
      <c r="EP21" s="4"/>
      <c r="EQ21" s="31"/>
      <c r="ER21" s="14"/>
      <c r="ES21" s="132">
        <f>C21</f>
        <v>17143</v>
      </c>
      <c r="ET21" s="133">
        <v>75</v>
      </c>
      <c r="EU21" s="133">
        <v>14627</v>
      </c>
      <c r="EV21" s="133">
        <v>6000</v>
      </c>
      <c r="EW21" s="133">
        <v>37440</v>
      </c>
      <c r="EX21" s="133">
        <v>1922</v>
      </c>
      <c r="EY21" s="134">
        <f>EX21/EV21*EW21/ET21</f>
        <v>159.91040000000001</v>
      </c>
      <c r="EZ21" s="39">
        <f>L21*EY21</f>
        <v>1599.104</v>
      </c>
      <c r="FA21" s="9"/>
      <c r="FE21" s="135"/>
      <c r="FF21" s="135"/>
      <c r="FH21" s="136"/>
      <c r="FK21" s="138"/>
      <c r="FL21" s="139"/>
      <c r="FM21" s="9"/>
      <c r="FN21" s="1"/>
      <c r="FO21" s="41">
        <f>AC21/1000</f>
        <v>0.16600000000000001</v>
      </c>
      <c r="FQ21" s="121">
        <f>EX21*100/EU21</f>
        <v>13.140083407397279</v>
      </c>
      <c r="FR21" s="140">
        <f>EY21/1000</f>
        <v>0.15991040000000001</v>
      </c>
      <c r="FS21" s="9"/>
      <c r="FU21" s="214"/>
      <c r="FW21" s="214"/>
      <c r="GI21" s="8"/>
      <c r="GO21" s="10"/>
      <c r="GP21" s="10"/>
      <c r="GQ21" s="20"/>
      <c r="KB21" s="22"/>
      <c r="KC21" s="22"/>
      <c r="KD21" s="22"/>
      <c r="KE21" s="20">
        <f>FR21*AO21/100*1000</f>
        <v>55.808729599999992</v>
      </c>
      <c r="KF21" s="20">
        <f>FR21*AP21/100*1000</f>
        <v>99.6241792</v>
      </c>
      <c r="KG21" s="20">
        <f>FR21*AQ21/100*1000</f>
        <v>3.4700556800000002</v>
      </c>
      <c r="KH21" s="20">
        <f>FR21*AX21/100*1000</f>
        <v>6.5883084800000002</v>
      </c>
      <c r="KI21" s="20">
        <f>FR21*BM21/100*1000</f>
        <v>0.52770432000000012</v>
      </c>
      <c r="KJ21" s="20">
        <f>FR21*BY21/100*1000</f>
        <v>13.548888371200002</v>
      </c>
      <c r="KK21" s="20">
        <f>FR21*CA21/100*1000</f>
        <v>19.426714943999997</v>
      </c>
      <c r="KL21" s="20">
        <f>FR21*CC21/100*1000</f>
        <v>66.449327526399998</v>
      </c>
      <c r="KM21" s="19">
        <v>77.3</v>
      </c>
      <c r="KN21" s="19">
        <v>88.1</v>
      </c>
      <c r="KO21" s="11">
        <v>1</v>
      </c>
      <c r="KP21" s="2"/>
    </row>
    <row r="22" spans="1:313" ht="14.4" customHeight="1">
      <c r="A22" s="1">
        <v>391</v>
      </c>
      <c r="B22" s="1">
        <f>COUNTIFS($D$3:D22,D22,$F$3:F22,F22)</f>
        <v>1</v>
      </c>
      <c r="C22" s="34">
        <v>12059</v>
      </c>
      <c r="D22" s="75" t="s">
        <v>697</v>
      </c>
      <c r="E22" s="76" t="s">
        <v>698</v>
      </c>
      <c r="F22" s="78">
        <v>470508427</v>
      </c>
      <c r="G22" s="77">
        <f>LEFT(H22,4)-CONCATENATE(IF(LEFT(F22, 2)&lt;MID(H22, 3, 4), 20, 19),LEFT(F22,2))</f>
        <v>72</v>
      </c>
      <c r="H22" s="248" t="s">
        <v>1038</v>
      </c>
      <c r="I22" s="29" t="s">
        <v>609</v>
      </c>
      <c r="J22" s="24" t="s">
        <v>487</v>
      </c>
      <c r="K22" s="2" t="s">
        <v>430</v>
      </c>
      <c r="L22" s="1">
        <v>8</v>
      </c>
      <c r="M22" s="2" t="s">
        <v>859</v>
      </c>
      <c r="N22" s="2" t="s">
        <v>431</v>
      </c>
      <c r="P22" s="1" t="s">
        <v>1006</v>
      </c>
      <c r="S22" s="2"/>
      <c r="T22" s="46" t="s">
        <v>797</v>
      </c>
      <c r="U22" s="46"/>
      <c r="V22" s="50" t="s">
        <v>902</v>
      </c>
      <c r="X22" s="59"/>
      <c r="Y22" s="59"/>
      <c r="Z22" s="29"/>
      <c r="AA22" s="1" t="s">
        <v>817</v>
      </c>
      <c r="AC22" s="115">
        <v>2973</v>
      </c>
      <c r="AD22" s="115">
        <v>23800</v>
      </c>
      <c r="AE22" s="11"/>
      <c r="AF22" s="11"/>
      <c r="AG22" s="11" t="s">
        <v>491</v>
      </c>
      <c r="AH22" s="115">
        <v>4000</v>
      </c>
      <c r="AI22" s="11"/>
      <c r="AJ22" s="11"/>
      <c r="AO22" s="116">
        <v>0.39</v>
      </c>
      <c r="AP22" s="117">
        <v>39.299999999999997</v>
      </c>
      <c r="AQ22" s="118">
        <v>60</v>
      </c>
      <c r="AR22" s="119">
        <f>AO22+AP22+AQ22</f>
        <v>99.69</v>
      </c>
      <c r="AS22" s="120">
        <f>AO22/AP22</f>
        <v>9.9236641221374048E-3</v>
      </c>
      <c r="AT22" s="121">
        <f>AO22/AP22*AQ22</f>
        <v>0.59541984732824427</v>
      </c>
      <c r="AU22" s="122">
        <f>AO22/(AP22+AQ22)</f>
        <v>3.9274924471299098E-3</v>
      </c>
      <c r="AV22" s="19">
        <v>0.29406000000000004</v>
      </c>
      <c r="AW22" s="19">
        <f>95-AY22</f>
        <v>75.400000000000006</v>
      </c>
      <c r="AX22" s="123">
        <v>7.6440000000000008E-2</v>
      </c>
      <c r="AY22" s="19">
        <v>19.600000000000001</v>
      </c>
      <c r="AZ22" s="1" t="s">
        <v>432</v>
      </c>
      <c r="BA22" s="145">
        <v>11.817</v>
      </c>
      <c r="BB22" s="1" t="s">
        <v>432</v>
      </c>
      <c r="BC22" s="6">
        <v>5.1999999999999998E-2</v>
      </c>
      <c r="BD22" s="6">
        <v>86.7</v>
      </c>
      <c r="BE22" s="19">
        <v>11.1</v>
      </c>
      <c r="BF22" s="19">
        <v>23.4</v>
      </c>
      <c r="BG22" s="2">
        <v>10319</v>
      </c>
      <c r="BH22" s="20">
        <v>565.20000000000005</v>
      </c>
      <c r="BI22" s="19">
        <v>0.8</v>
      </c>
      <c r="BJ22" s="19">
        <v>70.400000000000006</v>
      </c>
      <c r="BK22" s="1">
        <v>29.6</v>
      </c>
      <c r="BL22" s="124">
        <f>BJ22/BK22</f>
        <v>2.3783783783783785</v>
      </c>
      <c r="BM22" s="125">
        <v>1.7000000000000001E-2</v>
      </c>
      <c r="BN22" s="6">
        <f>BM22*100/AO22</f>
        <v>4.3589743589743595</v>
      </c>
      <c r="BO22" s="1" t="s">
        <v>432</v>
      </c>
      <c r="BP22" s="19">
        <v>10.1761</v>
      </c>
      <c r="BQ22" s="19">
        <v>12.623800000000001</v>
      </c>
      <c r="BR22" s="43">
        <v>36466.699999999997</v>
      </c>
      <c r="BS22" s="6">
        <f>BX22+BZ22</f>
        <v>97.5</v>
      </c>
      <c r="BT22" s="4">
        <v>99.7</v>
      </c>
      <c r="BU22" s="43">
        <v>12627.36</v>
      </c>
      <c r="BV22" s="6">
        <f>100-BT22</f>
        <v>0.29999999999999716</v>
      </c>
      <c r="BW22" s="6">
        <f>BY22+CA22+CC22</f>
        <v>39.197819999999993</v>
      </c>
      <c r="BX22" s="4">
        <v>55.2</v>
      </c>
      <c r="BY22" s="22">
        <f>BX22*AP22/100</f>
        <v>21.6936</v>
      </c>
      <c r="BZ22" s="4">
        <v>42.3</v>
      </c>
      <c r="CA22" s="22">
        <f>BZ22*AP22/100</f>
        <v>16.623899999999999</v>
      </c>
      <c r="CB22" s="4">
        <v>2.2400000000000002</v>
      </c>
      <c r="CC22" s="22">
        <f>CB22*AP22/100</f>
        <v>0.88031999999999999</v>
      </c>
      <c r="CD22" s="22">
        <v>0</v>
      </c>
      <c r="CE22" s="126">
        <v>100</v>
      </c>
      <c r="CF22" s="127">
        <v>12271.65</v>
      </c>
      <c r="CG22" s="126">
        <v>99.4</v>
      </c>
      <c r="CH22" s="126">
        <v>6987</v>
      </c>
      <c r="CI22" s="126">
        <v>82.7</v>
      </c>
      <c r="CJ22" s="126">
        <v>99.2</v>
      </c>
      <c r="CK22" s="127">
        <v>10796.4</v>
      </c>
      <c r="CL22" s="19">
        <f>BX22/BZ22</f>
        <v>1.3049645390070923</v>
      </c>
      <c r="CM22" s="22"/>
      <c r="CN22" s="22"/>
      <c r="CO22" s="22"/>
      <c r="CP22" s="6"/>
      <c r="CQ22" s="19"/>
      <c r="CR22" s="19"/>
      <c r="CS22" s="19"/>
      <c r="CT22" s="22"/>
      <c r="CU22" s="142"/>
      <c r="CV22" s="142"/>
      <c r="CW22" s="22"/>
      <c r="CX22" s="22"/>
      <c r="CZ22" s="22"/>
      <c r="DB22" s="129" t="s">
        <v>548</v>
      </c>
      <c r="DC22" s="130"/>
      <c r="DD22" s="131" t="s">
        <v>1039</v>
      </c>
      <c r="DI22" s="108" t="s">
        <v>434</v>
      </c>
      <c r="DJ22" s="210" t="s">
        <v>491</v>
      </c>
      <c r="DK22" s="4">
        <v>2</v>
      </c>
      <c r="DN22" s="16" t="s">
        <v>532</v>
      </c>
      <c r="DR22" s="1" t="s">
        <v>431</v>
      </c>
      <c r="DS22" s="1" t="s">
        <v>431</v>
      </c>
      <c r="DT22" s="1">
        <v>3376</v>
      </c>
      <c r="DU22" s="1">
        <v>57.5</v>
      </c>
      <c r="DV22" s="1">
        <v>42.5</v>
      </c>
      <c r="DW22" s="1" t="s">
        <v>431</v>
      </c>
      <c r="DX22" s="1" t="s">
        <v>431</v>
      </c>
      <c r="DY22" s="1" t="s">
        <v>431</v>
      </c>
      <c r="DZ22" s="1" t="s">
        <v>431</v>
      </c>
      <c r="EA22" s="1">
        <v>0</v>
      </c>
      <c r="EC22" s="36"/>
      <c r="ED22" s="36"/>
      <c r="EE22" s="4">
        <v>8</v>
      </c>
      <c r="EF22" s="4"/>
      <c r="EG22" s="4"/>
      <c r="EH22" s="4"/>
      <c r="EI22" s="4"/>
      <c r="EJ22" s="4"/>
      <c r="EK22" s="4"/>
      <c r="EL22" s="6" t="e">
        <f>EK22/((EJ22/100)*(EJ22/100))</f>
        <v>#DIV/0!</v>
      </c>
      <c r="EM22" s="4"/>
      <c r="EN22" s="4"/>
      <c r="EO22" s="4"/>
      <c r="EP22" s="4"/>
      <c r="EQ22" s="31"/>
      <c r="ER22" s="14"/>
      <c r="ES22" s="132">
        <v>12059</v>
      </c>
      <c r="ET22" s="133">
        <v>75</v>
      </c>
      <c r="EU22" s="133">
        <v>77816</v>
      </c>
      <c r="EV22" s="133">
        <v>4000</v>
      </c>
      <c r="EW22" s="133">
        <v>40560</v>
      </c>
      <c r="EX22" s="133">
        <v>21896</v>
      </c>
      <c r="EY22" s="134">
        <f>EX22/EV22*EW22/ET22</f>
        <v>2960.3391999999999</v>
      </c>
      <c r="EZ22" s="39">
        <f>L22*EY22</f>
        <v>23682.713599999999</v>
      </c>
      <c r="FA22" s="9"/>
      <c r="FE22" s="135"/>
      <c r="FF22" s="135"/>
      <c r="FH22" s="136"/>
      <c r="FK22" s="138"/>
      <c r="FL22" s="139"/>
      <c r="FM22" s="9"/>
      <c r="FN22" s="1"/>
      <c r="FO22" s="41">
        <f>AC22/1000</f>
        <v>2.9729999999999999</v>
      </c>
      <c r="FQ22" s="121">
        <f>EX22*100/EU22</f>
        <v>28.138172098283128</v>
      </c>
      <c r="FR22" s="140">
        <f>EY22/1000</f>
        <v>2.9603391999999999</v>
      </c>
      <c r="FS22" s="9"/>
      <c r="FU22" s="214"/>
      <c r="FW22" s="214"/>
      <c r="GI22" s="8"/>
      <c r="GO22" s="10">
        <v>43815</v>
      </c>
      <c r="GP22" s="10"/>
      <c r="GQ22" s="20"/>
      <c r="KE22" s="20">
        <f>FR22*AO22/100*1000</f>
        <v>11.545322880000001</v>
      </c>
      <c r="KF22" s="20">
        <f>FR22*AP22/100*1000</f>
        <v>1163.4133055999998</v>
      </c>
      <c r="KG22" s="20">
        <f>FR22*AQ22/100*1000</f>
        <v>1776.20352</v>
      </c>
      <c r="KH22" s="20">
        <f>FR22*AX22/100*1000</f>
        <v>2.26288328448</v>
      </c>
      <c r="KI22" s="20">
        <f>FR22*BM22/100*1000</f>
        <v>0.50325766399999994</v>
      </c>
      <c r="KJ22" s="20">
        <f>FR22*BY22/100*1000</f>
        <v>642.20414469119999</v>
      </c>
      <c r="KK22" s="20">
        <f>FR22*CA22/100*1000</f>
        <v>492.12382826879997</v>
      </c>
      <c r="KL22" s="20">
        <f>FR22*CC22/100*1000</f>
        <v>26.060458045439997</v>
      </c>
    </row>
    <row r="23" spans="1:313" ht="14.4" customHeight="1">
      <c r="A23" s="1">
        <v>91</v>
      </c>
      <c r="B23" s="1">
        <f>COUNTIFS($D$3:D23,D23,$F$3:F23,F23)</f>
        <v>2</v>
      </c>
      <c r="C23" s="34">
        <v>12500</v>
      </c>
      <c r="D23" s="75" t="s">
        <v>697</v>
      </c>
      <c r="E23" s="76" t="s">
        <v>698</v>
      </c>
      <c r="F23" s="76">
        <v>470508427</v>
      </c>
      <c r="G23" s="77">
        <f>LEFT(H23,4)-CONCATENATE(IF(LEFT(F23, 2)&lt;MID(H23, 3, 4), 20, 19),LEFT(F23,2))</f>
        <v>73</v>
      </c>
      <c r="H23" s="248" t="s">
        <v>1186</v>
      </c>
      <c r="I23" s="29" t="s">
        <v>1213</v>
      </c>
      <c r="J23" s="24" t="s">
        <v>487</v>
      </c>
      <c r="K23" s="2" t="s">
        <v>430</v>
      </c>
      <c r="L23" s="1">
        <v>11</v>
      </c>
      <c r="M23" s="2">
        <v>2</v>
      </c>
      <c r="N23" s="2" t="s">
        <v>431</v>
      </c>
      <c r="P23" s="1" t="s">
        <v>1195</v>
      </c>
      <c r="S23" s="2"/>
      <c r="T23" s="52" t="s">
        <v>1103</v>
      </c>
      <c r="U23" s="52"/>
      <c r="V23" s="53" t="s">
        <v>1104</v>
      </c>
      <c r="X23" s="59"/>
      <c r="Y23" s="59"/>
      <c r="Z23" s="29" t="s">
        <v>1086</v>
      </c>
      <c r="AA23" s="1" t="s">
        <v>817</v>
      </c>
      <c r="AC23" s="115">
        <v>2140</v>
      </c>
      <c r="AD23" s="115">
        <v>23000</v>
      </c>
      <c r="AE23" s="11"/>
      <c r="AF23" s="11"/>
      <c r="AG23" s="11" t="s">
        <v>491</v>
      </c>
      <c r="AH23" s="115">
        <v>1500</v>
      </c>
      <c r="AI23" s="11"/>
      <c r="AJ23" s="11"/>
      <c r="AM23" s="11"/>
      <c r="AO23" s="116">
        <v>1.64</v>
      </c>
      <c r="AP23" s="117">
        <v>38.299999999999997</v>
      </c>
      <c r="AQ23" s="118">
        <v>59.4</v>
      </c>
      <c r="AR23" s="119">
        <f>AO23+AP23+AQ23</f>
        <v>99.34</v>
      </c>
      <c r="AS23" s="120">
        <f>AO23/AP23</f>
        <v>4.2819843342036555E-2</v>
      </c>
      <c r="AT23" s="121">
        <f>AO23/AP23*AQ23</f>
        <v>2.5434986945169715</v>
      </c>
      <c r="AU23" s="122">
        <f>AO23/(AP23+AQ23)</f>
        <v>1.678607983623337E-2</v>
      </c>
      <c r="AV23" s="19">
        <f>AW23*AO23/100</f>
        <v>1.004</v>
      </c>
      <c r="AW23" s="19">
        <f>97-AY23-(CD23*100/AO23)</f>
        <v>61.219512195121951</v>
      </c>
      <c r="AX23" s="123">
        <v>0.56579999999999997</v>
      </c>
      <c r="AY23" s="19">
        <v>34.5</v>
      </c>
      <c r="AZ23" s="1" t="s">
        <v>432</v>
      </c>
      <c r="BA23" s="58">
        <v>23.6</v>
      </c>
      <c r="BB23" s="1" t="s">
        <v>432</v>
      </c>
      <c r="BC23" s="6">
        <v>0.95</v>
      </c>
      <c r="BD23" s="6"/>
      <c r="BE23" s="22"/>
      <c r="BF23" s="19"/>
      <c r="BG23" s="2">
        <v>6300</v>
      </c>
      <c r="BH23" s="67">
        <v>435</v>
      </c>
      <c r="BI23" s="19">
        <v>0.52</v>
      </c>
      <c r="BJ23" s="19">
        <v>45</v>
      </c>
      <c r="BK23" s="1">
        <v>55</v>
      </c>
      <c r="BL23" s="124">
        <f>BJ23/BK23</f>
        <v>0.81818181818181823</v>
      </c>
      <c r="BM23" s="125">
        <v>2.3700000000000001E-3</v>
      </c>
      <c r="BN23" s="6">
        <f>BM23*100/AO23</f>
        <v>0.14451219512195124</v>
      </c>
      <c r="BO23" s="1" t="s">
        <v>432</v>
      </c>
      <c r="BP23" s="19">
        <v>56.540000000000006</v>
      </c>
      <c r="BQ23" s="19">
        <v>48.928999999999995</v>
      </c>
      <c r="BR23" s="43">
        <v>28014</v>
      </c>
      <c r="BS23" s="6">
        <f>BX23+BZ23</f>
        <v>95.6</v>
      </c>
      <c r="BT23" s="4">
        <v>98.1</v>
      </c>
      <c r="BU23" s="43">
        <v>15650.14</v>
      </c>
      <c r="BV23" s="6">
        <f>100-BT23</f>
        <v>1.9000000000000057</v>
      </c>
      <c r="BW23" s="6">
        <f>BY23+CA23+CC23</f>
        <v>38.188929999999992</v>
      </c>
      <c r="BX23" s="4">
        <v>61.3</v>
      </c>
      <c r="BY23" s="22">
        <f>BX23*AP23/100</f>
        <v>23.477899999999995</v>
      </c>
      <c r="BZ23" s="4">
        <v>34.299999999999997</v>
      </c>
      <c r="CA23" s="22">
        <f>BZ23*AP23/100</f>
        <v>13.136899999999999</v>
      </c>
      <c r="CB23" s="4">
        <v>4.1100000000000003</v>
      </c>
      <c r="CC23" s="22">
        <f>CB23*AP23/100</f>
        <v>1.57413</v>
      </c>
      <c r="CD23" s="22">
        <v>2.1000000000000001E-2</v>
      </c>
      <c r="CE23" s="126">
        <v>99.7</v>
      </c>
      <c r="CF23" s="127">
        <v>11877.9</v>
      </c>
      <c r="CG23" s="126">
        <v>98.1</v>
      </c>
      <c r="CH23" s="127">
        <v>8371.2000000000007</v>
      </c>
      <c r="CI23" s="126">
        <v>76.7</v>
      </c>
      <c r="CJ23" s="126">
        <v>98.1</v>
      </c>
      <c r="CK23" s="127">
        <v>10710</v>
      </c>
      <c r="CL23" s="19">
        <f>BX23/BZ23</f>
        <v>1.7871720116618077</v>
      </c>
      <c r="CM23" s="22"/>
      <c r="CN23" s="22"/>
      <c r="CO23" s="22"/>
      <c r="CP23" s="6"/>
      <c r="CQ23" s="22">
        <v>0.48</v>
      </c>
      <c r="CR23" s="19"/>
      <c r="CS23" s="19"/>
      <c r="CT23" s="22"/>
      <c r="CU23" s="142"/>
      <c r="CV23" s="142"/>
      <c r="CW23" s="22"/>
      <c r="CX23" s="22"/>
      <c r="CZ23" s="22"/>
      <c r="DB23" s="129" t="s">
        <v>548</v>
      </c>
      <c r="DC23" s="130"/>
      <c r="DD23" s="131" t="s">
        <v>1214</v>
      </c>
      <c r="DI23" s="108" t="s">
        <v>434</v>
      </c>
      <c r="DJ23" s="210" t="s">
        <v>491</v>
      </c>
      <c r="DK23" s="4">
        <v>2</v>
      </c>
      <c r="DL23" s="4" t="s">
        <v>442</v>
      </c>
      <c r="DM23" s="4" t="s">
        <v>1215</v>
      </c>
      <c r="DN23" s="16" t="s">
        <v>532</v>
      </c>
      <c r="DR23" s="1" t="s">
        <v>431</v>
      </c>
      <c r="DS23" s="1" t="s">
        <v>431</v>
      </c>
      <c r="DT23" s="1">
        <v>2927</v>
      </c>
      <c r="DU23" s="1">
        <v>45.3</v>
      </c>
      <c r="DV23" s="1">
        <v>54.7</v>
      </c>
      <c r="DW23" s="1" t="s">
        <v>431</v>
      </c>
      <c r="DX23" s="1" t="s">
        <v>431</v>
      </c>
      <c r="DY23" s="1" t="s">
        <v>431</v>
      </c>
      <c r="DZ23" s="1" t="s">
        <v>431</v>
      </c>
      <c r="EA23" s="1">
        <v>0</v>
      </c>
      <c r="EC23" s="36"/>
      <c r="ED23" s="36"/>
      <c r="EE23" s="4">
        <v>11</v>
      </c>
      <c r="EF23" s="4">
        <v>15</v>
      </c>
      <c r="EG23" s="4">
        <v>2</v>
      </c>
      <c r="EH23" s="4"/>
      <c r="EI23" s="4"/>
      <c r="EJ23" s="4">
        <v>176</v>
      </c>
      <c r="EK23" s="4">
        <v>65</v>
      </c>
      <c r="EL23" s="6">
        <f>EK23/(EJ23*EJ23*0.01*0.01)</f>
        <v>20.983987603305785</v>
      </c>
      <c r="EM23" s="4">
        <v>2</v>
      </c>
      <c r="EN23" s="1">
        <v>1</v>
      </c>
      <c r="EO23" s="4">
        <v>2</v>
      </c>
      <c r="EP23" s="4">
        <v>1</v>
      </c>
      <c r="EQ23" s="31"/>
      <c r="ER23" s="14"/>
      <c r="ES23" s="132">
        <v>12500</v>
      </c>
      <c r="ET23" s="133">
        <v>75</v>
      </c>
      <c r="EU23" s="133">
        <v>19648</v>
      </c>
      <c r="EV23" s="133">
        <v>4000</v>
      </c>
      <c r="EW23" s="133">
        <v>40560</v>
      </c>
      <c r="EX23" s="133">
        <v>16114</v>
      </c>
      <c r="EY23" s="134">
        <f>EX23/EV23*EW23/ET23</f>
        <v>2178.6128000000003</v>
      </c>
      <c r="EZ23" s="39">
        <f>L23*EY23</f>
        <v>23964.740800000003</v>
      </c>
      <c r="FA23" s="9"/>
      <c r="FE23" s="135"/>
      <c r="FF23" s="135"/>
      <c r="FH23" s="136"/>
      <c r="FI23" s="11"/>
      <c r="FK23" s="138"/>
      <c r="FL23" s="139"/>
      <c r="FM23" s="9"/>
      <c r="FN23" s="1"/>
      <c r="FO23" s="41">
        <f>AC23/1000</f>
        <v>2.14</v>
      </c>
      <c r="FQ23" s="121">
        <f>EX23*100/EU23</f>
        <v>82.013436482084686</v>
      </c>
      <c r="FR23" s="140">
        <f>EY23/1000</f>
        <v>2.1786128000000002</v>
      </c>
      <c r="FS23" s="143">
        <f>DT23/EY23</f>
        <v>1.3435154700275329</v>
      </c>
      <c r="FT23" s="43">
        <v>50</v>
      </c>
      <c r="FU23" s="215" t="s">
        <v>431</v>
      </c>
      <c r="FV23" s="130" t="s">
        <v>493</v>
      </c>
      <c r="FW23" s="215" t="s">
        <v>431</v>
      </c>
      <c r="FX23" s="29"/>
      <c r="FY23" s="11" t="s">
        <v>1216</v>
      </c>
      <c r="FZ23" s="1">
        <v>1</v>
      </c>
      <c r="GA23" s="1">
        <v>5</v>
      </c>
      <c r="GB23" s="11" t="s">
        <v>1217</v>
      </c>
      <c r="GC23" s="11"/>
      <c r="GG23" s="1">
        <v>1</v>
      </c>
      <c r="GH23" s="29" t="s">
        <v>1218</v>
      </c>
      <c r="GI23" s="1"/>
      <c r="GJ23" s="29" t="s">
        <v>1106</v>
      </c>
      <c r="GK23" s="1">
        <v>1</v>
      </c>
      <c r="GL23" s="29" t="s">
        <v>1219</v>
      </c>
      <c r="GM23" s="11" t="s">
        <v>1107</v>
      </c>
      <c r="GO23" s="10">
        <v>43894</v>
      </c>
      <c r="GP23" s="10"/>
      <c r="GQ23" s="20"/>
      <c r="GR23" s="141" t="s">
        <v>1108</v>
      </c>
      <c r="GV23" s="34"/>
      <c r="GY23" s="149"/>
      <c r="GZ23" s="11">
        <v>1</v>
      </c>
      <c r="HA23" s="19">
        <v>0</v>
      </c>
      <c r="HB23" s="19">
        <v>0</v>
      </c>
      <c r="HC23" s="20">
        <v>39936.5</v>
      </c>
      <c r="HD23" s="19">
        <v>0</v>
      </c>
      <c r="HE23" s="19">
        <v>19.21</v>
      </c>
      <c r="HF23" s="19">
        <v>0</v>
      </c>
      <c r="HG23" s="20">
        <v>296045.59999999998</v>
      </c>
      <c r="HH23" s="19">
        <v>77.099999999999994</v>
      </c>
      <c r="HI23" s="20">
        <v>1490.2</v>
      </c>
      <c r="HJ23" s="19">
        <v>0</v>
      </c>
      <c r="HK23" s="19">
        <v>0</v>
      </c>
      <c r="HL23" s="19">
        <v>0</v>
      </c>
      <c r="HM23" s="19">
        <v>708.46</v>
      </c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11"/>
      <c r="IE23" s="11"/>
      <c r="IF23" s="20"/>
      <c r="KE23" s="20">
        <f>FR23*AO23/100*1000</f>
        <v>35.729249920000001</v>
      </c>
      <c r="KF23" s="20">
        <f>FR23*AP23/100*1000</f>
        <v>834.40870240000004</v>
      </c>
      <c r="KG23" s="20">
        <f>FR23*AQ23/100*1000</f>
        <v>1294.0960032000003</v>
      </c>
      <c r="KH23" s="20">
        <f>FR23*AX23/100*1000</f>
        <v>12.326591222400001</v>
      </c>
      <c r="KI23" s="20">
        <f>FR23*BM23/100*1000</f>
        <v>5.1633123360000012E-2</v>
      </c>
      <c r="KJ23" s="20">
        <f>FR23*BY23/100*1000</f>
        <v>511.49253457119994</v>
      </c>
      <c r="KK23" s="20">
        <f>FR23*CA23/100*1000</f>
        <v>286.20218492319998</v>
      </c>
      <c r="KL23" s="20">
        <f>FR23*CC23/100*1000</f>
        <v>34.294197668640003</v>
      </c>
      <c r="KV23" s="11" t="s">
        <v>1107</v>
      </c>
    </row>
    <row r="24" spans="1:313" ht="14.4" customHeight="1">
      <c r="A24" s="1">
        <v>89</v>
      </c>
      <c r="B24" s="1">
        <f>COUNTIFS($D$3:D24,D24,$F$3:F24,F24)</f>
        <v>1</v>
      </c>
      <c r="C24" s="34">
        <v>14944</v>
      </c>
      <c r="D24" s="21" t="s">
        <v>697</v>
      </c>
      <c r="E24" s="2" t="s">
        <v>496</v>
      </c>
      <c r="F24" s="12">
        <v>6909273503</v>
      </c>
      <c r="G24" s="1">
        <f>LEFT(H24,4)-CONCATENATE(IF(LEFT(F24, 2)&lt;MID(H24, 3, 4), 20, 19),LEFT(F24,2))</f>
        <v>52</v>
      </c>
      <c r="H24" s="247" t="s">
        <v>1871</v>
      </c>
      <c r="I24" s="29" t="s">
        <v>457</v>
      </c>
      <c r="J24" s="24" t="s">
        <v>487</v>
      </c>
      <c r="K24" s="2" t="s">
        <v>430</v>
      </c>
      <c r="L24" s="2">
        <v>17</v>
      </c>
      <c r="M24" s="2">
        <v>1</v>
      </c>
      <c r="N24" s="2" t="s">
        <v>431</v>
      </c>
      <c r="O24" s="11"/>
      <c r="P24" s="2" t="s">
        <v>1852</v>
      </c>
      <c r="Q24" s="11"/>
      <c r="R24" s="11"/>
      <c r="S24" s="11"/>
      <c r="T24" s="42"/>
      <c r="U24" s="42"/>
      <c r="V24" s="64" t="s">
        <v>1609</v>
      </c>
      <c r="W24" s="42"/>
      <c r="X24" s="44" t="s">
        <v>1872</v>
      </c>
      <c r="Y24" s="71"/>
      <c r="Z24" s="11"/>
      <c r="AA24" s="1" t="s">
        <v>812</v>
      </c>
      <c r="AC24" s="115">
        <v>63</v>
      </c>
      <c r="AD24" s="115">
        <v>1000</v>
      </c>
      <c r="AE24" s="11"/>
      <c r="AF24" s="11"/>
      <c r="AG24" s="11" t="s">
        <v>483</v>
      </c>
      <c r="AH24" s="115">
        <v>50</v>
      </c>
      <c r="AI24" s="11"/>
      <c r="AJ24" s="11"/>
      <c r="AM24" s="11"/>
      <c r="AO24" s="116">
        <v>42.1</v>
      </c>
      <c r="AP24" s="117">
        <v>30.7</v>
      </c>
      <c r="AQ24" s="118">
        <v>23.7</v>
      </c>
      <c r="AR24" s="119">
        <f>AO24+AP24+AQ24</f>
        <v>96.5</v>
      </c>
      <c r="AS24" s="120">
        <f>AO24/AP24</f>
        <v>1.3713355048859937</v>
      </c>
      <c r="AT24" s="121">
        <f>AO24/AP24*AQ24</f>
        <v>32.50065146579805</v>
      </c>
      <c r="AU24" s="122">
        <f>AO24/(AP24+AQ24)</f>
        <v>0.77389705882352944</v>
      </c>
      <c r="AV24" s="19">
        <f>AW24*AO24/100</f>
        <v>37.788000000000004</v>
      </c>
      <c r="AW24" s="19">
        <f>98-AY24-(CD24*100/AO24)</f>
        <v>89.757719714964367</v>
      </c>
      <c r="AX24" s="123">
        <v>0.67</v>
      </c>
      <c r="AY24" s="19">
        <f>AX24*100/AO24</f>
        <v>1.5914489311163895</v>
      </c>
      <c r="AZ24" s="1" t="s">
        <v>432</v>
      </c>
      <c r="BA24" s="58">
        <v>16.8</v>
      </c>
      <c r="BB24" s="1" t="s">
        <v>432</v>
      </c>
      <c r="BC24" s="6">
        <v>1.4</v>
      </c>
      <c r="BD24" s="6"/>
      <c r="BE24" s="19"/>
      <c r="BF24" s="19"/>
      <c r="BG24" s="67">
        <v>14110.691823899373</v>
      </c>
      <c r="BH24" s="67">
        <v>818.86792452830184</v>
      </c>
      <c r="BI24" s="19">
        <v>34.200000000000003</v>
      </c>
      <c r="BJ24" s="19">
        <v>73.7</v>
      </c>
      <c r="BK24" s="19">
        <v>26.3</v>
      </c>
      <c r="BL24" s="124">
        <f>BJ24/BK24</f>
        <v>2.8022813688212929</v>
      </c>
      <c r="BM24" s="125">
        <v>2.64</v>
      </c>
      <c r="BN24" s="6">
        <f>BM24*100/AO24</f>
        <v>6.2707838479809972</v>
      </c>
      <c r="BO24" s="1" t="s">
        <v>432</v>
      </c>
      <c r="BP24" s="19">
        <v>47.300000000000004</v>
      </c>
      <c r="BQ24" s="19">
        <v>43</v>
      </c>
      <c r="BR24" s="4">
        <v>42857</v>
      </c>
      <c r="BS24" s="6">
        <f>BX24+BZ24</f>
        <v>39.299999999999997</v>
      </c>
      <c r="BT24" s="4">
        <v>96.1</v>
      </c>
      <c r="BU24" s="43">
        <v>10109.4</v>
      </c>
      <c r="BV24" s="6">
        <f>100-BT24</f>
        <v>3.9000000000000057</v>
      </c>
      <c r="BW24" s="6">
        <f>BY24+CA24+CC24</f>
        <v>30.300899999999999</v>
      </c>
      <c r="BX24" s="22">
        <v>18.7</v>
      </c>
      <c r="BY24" s="22">
        <f>BX24*AP24/100</f>
        <v>5.740899999999999</v>
      </c>
      <c r="BZ24" s="6">
        <v>20.6</v>
      </c>
      <c r="CA24" s="22">
        <f>BZ24*AP24/100</f>
        <v>6.3242000000000012</v>
      </c>
      <c r="CB24" s="6">
        <v>59.4</v>
      </c>
      <c r="CC24" s="22">
        <f>CB24*AP24/100</f>
        <v>18.235799999999998</v>
      </c>
      <c r="CD24" s="144">
        <v>2.8</v>
      </c>
      <c r="CE24" s="126">
        <v>99.9</v>
      </c>
      <c r="CF24" s="127">
        <v>13377</v>
      </c>
      <c r="CG24" s="126">
        <v>98.9</v>
      </c>
      <c r="CH24" s="127">
        <v>11338.599999999999</v>
      </c>
      <c r="CI24" s="126">
        <v>86.3</v>
      </c>
      <c r="CJ24" s="126">
        <v>82.3</v>
      </c>
      <c r="CK24" s="127">
        <v>7614.5999999999995</v>
      </c>
      <c r="CL24" s="19">
        <f>BX24/BZ24</f>
        <v>0.90776699029126207</v>
      </c>
      <c r="CM24" s="19" t="s">
        <v>432</v>
      </c>
      <c r="CN24" s="19" t="s">
        <v>432</v>
      </c>
      <c r="CO24" s="19" t="s">
        <v>432</v>
      </c>
      <c r="CP24" s="6"/>
      <c r="CQ24" s="19"/>
      <c r="CR24" s="19"/>
      <c r="CS24" s="20"/>
      <c r="CZ24" s="22"/>
      <c r="DA24" s="16"/>
      <c r="DB24" s="129" t="s">
        <v>441</v>
      </c>
      <c r="DC24" s="130"/>
      <c r="DD24" s="131" t="s">
        <v>1874</v>
      </c>
      <c r="DI24" s="1" t="s">
        <v>434</v>
      </c>
      <c r="DJ24" s="209" t="s">
        <v>483</v>
      </c>
      <c r="DK24" s="4">
        <v>2</v>
      </c>
      <c r="DN24" s="16">
        <v>0</v>
      </c>
      <c r="DR24" s="58" t="s">
        <v>1692</v>
      </c>
      <c r="DS24" s="22" t="s">
        <v>431</v>
      </c>
      <c r="DT24" s="67">
        <v>125</v>
      </c>
      <c r="DU24" s="22">
        <v>17.600000000000001</v>
      </c>
      <c r="DV24" s="22">
        <v>82.4</v>
      </c>
      <c r="DW24" s="22" t="s">
        <v>431</v>
      </c>
      <c r="DX24" s="22" t="s">
        <v>431</v>
      </c>
      <c r="DY24" s="22" t="s">
        <v>431</v>
      </c>
      <c r="DZ24" s="22" t="s">
        <v>431</v>
      </c>
      <c r="EA24" s="2">
        <v>0</v>
      </c>
      <c r="EB24" s="68"/>
      <c r="EC24" s="36"/>
      <c r="ED24" s="36"/>
      <c r="EE24" s="4">
        <f>L24</f>
        <v>17</v>
      </c>
      <c r="EF24" s="4"/>
      <c r="EG24" s="4"/>
      <c r="EH24" s="4"/>
      <c r="EI24" s="4"/>
      <c r="EJ24" s="4"/>
      <c r="EK24" s="4"/>
      <c r="EL24" s="6" t="e">
        <f>EK24/(EJ24*EJ24*0.01*0.01)</f>
        <v>#DIV/0!</v>
      </c>
      <c r="EM24" s="4"/>
      <c r="EN24" s="4"/>
      <c r="EO24" s="4"/>
      <c r="EP24" s="4"/>
      <c r="EQ24" s="31"/>
      <c r="ER24" s="14"/>
      <c r="ES24" s="132">
        <v>14944</v>
      </c>
      <c r="ET24" s="133">
        <v>75</v>
      </c>
      <c r="EU24" s="133">
        <v>13178</v>
      </c>
      <c r="EV24" s="133">
        <v>20000</v>
      </c>
      <c r="EW24" s="133">
        <v>39780</v>
      </c>
      <c r="EX24" s="133">
        <v>2348</v>
      </c>
      <c r="EY24" s="134">
        <f>EX24/EV24*EW24/ET24</f>
        <v>62.268960000000007</v>
      </c>
      <c r="EZ24" s="39">
        <f>L24*EY24</f>
        <v>1058.5723200000002</v>
      </c>
      <c r="FA24" s="9"/>
      <c r="FE24" s="135"/>
      <c r="FF24" s="135"/>
      <c r="FH24" s="136"/>
      <c r="FK24" s="138"/>
      <c r="FL24" s="139"/>
      <c r="FM24" s="9"/>
      <c r="FN24" s="1"/>
      <c r="FO24" s="41">
        <f>AC24/1000</f>
        <v>6.3E-2</v>
      </c>
      <c r="FQ24" s="121">
        <f>EX24*100/EU24</f>
        <v>17.817574745788434</v>
      </c>
      <c r="FR24" s="140">
        <f>EY24/1000</f>
        <v>6.2268960000000005E-2</v>
      </c>
      <c r="FS24" s="9"/>
      <c r="FV24" s="212"/>
      <c r="FX24" s="212"/>
      <c r="GI24" s="8"/>
      <c r="GO24" s="10">
        <v>44286</v>
      </c>
      <c r="GP24" s="10"/>
      <c r="GQ24" s="20"/>
      <c r="KE24" s="20">
        <f>FR24*AO24/100*1000</f>
        <v>26.215232160000003</v>
      </c>
      <c r="KF24" s="20">
        <f>FR24*AP24/100*1000</f>
        <v>19.116570719999999</v>
      </c>
      <c r="KG24" s="20">
        <f>FR24*AQ24/100*1000</f>
        <v>14.757743520000002</v>
      </c>
      <c r="KH24" s="20">
        <f>FR24*AX24/100*1000</f>
        <v>0.41720203200000006</v>
      </c>
      <c r="KI24" s="20">
        <f>FR24*BM24/100*1000</f>
        <v>1.6439005440000003</v>
      </c>
      <c r="KJ24" s="20">
        <f>FR24*BY24/100*1000</f>
        <v>3.5747987246399995</v>
      </c>
      <c r="KK24" s="20">
        <f>FR24*CA24/100*1000</f>
        <v>3.938013568320001</v>
      </c>
      <c r="KL24" s="20">
        <f>FR24*CC24/100*1000</f>
        <v>11.35524300768</v>
      </c>
    </row>
    <row r="25" spans="1:313" ht="14.4" customHeight="1">
      <c r="A25" s="1">
        <v>62</v>
      </c>
      <c r="B25" s="1">
        <f>COUNTIFS($D$3:D25,D25,$F$3:F25,F25)</f>
        <v>1</v>
      </c>
      <c r="C25" s="34">
        <v>17110</v>
      </c>
      <c r="D25" s="21" t="s">
        <v>440</v>
      </c>
      <c r="E25" s="2" t="s">
        <v>563</v>
      </c>
      <c r="F25" s="2">
        <v>7610175782</v>
      </c>
      <c r="G25" s="1">
        <v>46</v>
      </c>
      <c r="H25" s="247" t="s">
        <v>2413</v>
      </c>
      <c r="I25" s="29" t="s">
        <v>661</v>
      </c>
      <c r="J25" s="24" t="s">
        <v>487</v>
      </c>
      <c r="K25" s="2" t="s">
        <v>430</v>
      </c>
      <c r="L25" s="2">
        <v>5</v>
      </c>
      <c r="M25" s="2" t="s">
        <v>542</v>
      </c>
      <c r="N25" s="2" t="s">
        <v>431</v>
      </c>
      <c r="O25" s="11"/>
      <c r="P25" s="2" t="s">
        <v>2415</v>
      </c>
      <c r="Q25" s="11"/>
      <c r="R25" s="11"/>
      <c r="S25" s="11"/>
      <c r="T25" s="42"/>
      <c r="U25" s="42"/>
      <c r="V25" s="64" t="s">
        <v>1609</v>
      </c>
      <c r="W25" s="42"/>
      <c r="X25" s="42"/>
      <c r="Y25" s="66"/>
      <c r="Z25" s="11"/>
      <c r="AA25" s="1" t="s">
        <v>2166</v>
      </c>
      <c r="AC25" s="115">
        <v>253</v>
      </c>
      <c r="AD25" s="115">
        <v>1200</v>
      </c>
      <c r="AE25" s="11"/>
      <c r="AF25" s="11"/>
      <c r="AG25" s="11" t="s">
        <v>483</v>
      </c>
      <c r="AH25" s="115">
        <v>150</v>
      </c>
      <c r="AI25" s="11"/>
      <c r="AJ25" s="11"/>
      <c r="AM25" s="11"/>
      <c r="AO25" s="116">
        <v>26.4</v>
      </c>
      <c r="AP25" s="117">
        <v>65.2</v>
      </c>
      <c r="AQ25" s="118">
        <v>7.05</v>
      </c>
      <c r="AR25" s="119">
        <f>AO25+AP25+AQ25</f>
        <v>98.649999999999991</v>
      </c>
      <c r="AS25" s="120">
        <f>AO25/AP25</f>
        <v>0.40490797546012264</v>
      </c>
      <c r="AT25" s="121">
        <f>AO25/AP25*AQ25</f>
        <v>2.8546012269938643</v>
      </c>
      <c r="AU25" s="122">
        <f>AO25/(AP25+AQ25)</f>
        <v>0.36539792387543252</v>
      </c>
      <c r="AV25" s="19">
        <f>AW25*AO25/100</f>
        <v>24.011999999999997</v>
      </c>
      <c r="AW25" s="19">
        <f>98-AY25-(CD25*100/AO25)</f>
        <v>90.954545454545453</v>
      </c>
      <c r="AX25" s="123">
        <v>1.59</v>
      </c>
      <c r="AY25" s="19">
        <f>AX25*100/AO25</f>
        <v>6.0227272727272734</v>
      </c>
      <c r="AZ25" s="1" t="s">
        <v>432</v>
      </c>
      <c r="BA25" s="58">
        <v>21.8</v>
      </c>
      <c r="BB25" s="1" t="s">
        <v>432</v>
      </c>
      <c r="BC25" s="6">
        <v>5.94E-3</v>
      </c>
      <c r="BD25" s="6"/>
      <c r="BE25" s="19"/>
      <c r="BF25" s="19"/>
      <c r="BG25" s="67">
        <v>5663</v>
      </c>
      <c r="BH25" s="67">
        <v>510</v>
      </c>
      <c r="BI25" s="19">
        <v>0.57999999999999996</v>
      </c>
      <c r="BJ25" s="19">
        <v>61.8</v>
      </c>
      <c r="BK25" s="19">
        <f>100-BJ25</f>
        <v>38.200000000000003</v>
      </c>
      <c r="BL25" s="124">
        <f>BJ25/BK25</f>
        <v>1.6178010471204187</v>
      </c>
      <c r="BM25" s="125">
        <v>0.67</v>
      </c>
      <c r="BN25" s="6">
        <f>BM25*100/AO25</f>
        <v>2.5378787878787881</v>
      </c>
      <c r="BO25" s="1" t="s">
        <v>432</v>
      </c>
      <c r="BP25" s="19">
        <v>20.354999999999997</v>
      </c>
      <c r="BQ25" s="19">
        <v>32.15</v>
      </c>
      <c r="BR25" s="43">
        <v>92168</v>
      </c>
      <c r="BS25" s="6">
        <f>BX25+BZ25</f>
        <v>28.4</v>
      </c>
      <c r="BT25" s="4">
        <v>92.6</v>
      </c>
      <c r="BU25" s="43">
        <v>13166</v>
      </c>
      <c r="BV25" s="6">
        <f>100-BT25</f>
        <v>7.4000000000000057</v>
      </c>
      <c r="BW25" s="6">
        <f>BY25+CA25+CC25</f>
        <v>64.156800000000004</v>
      </c>
      <c r="BX25" s="22">
        <v>11.7</v>
      </c>
      <c r="BY25" s="22">
        <f>BX25*AP25/100</f>
        <v>7.6284000000000001</v>
      </c>
      <c r="BZ25" s="6">
        <v>16.7</v>
      </c>
      <c r="CA25" s="22">
        <f>BZ25*AP25/100</f>
        <v>10.888399999999999</v>
      </c>
      <c r="CB25" s="6">
        <v>70</v>
      </c>
      <c r="CC25" s="22">
        <f>CB25*AP25/100</f>
        <v>45.64</v>
      </c>
      <c r="CD25" s="22">
        <v>0.27</v>
      </c>
      <c r="CE25" s="126">
        <v>96.4</v>
      </c>
      <c r="CF25" s="127">
        <v>7869</v>
      </c>
      <c r="CG25" s="126">
        <v>91.7</v>
      </c>
      <c r="CH25" s="127">
        <v>6757</v>
      </c>
      <c r="CI25" s="126">
        <v>59</v>
      </c>
      <c r="CJ25" s="126">
        <v>69.099999999999994</v>
      </c>
      <c r="CK25" s="127">
        <v>5476</v>
      </c>
      <c r="CL25" s="19">
        <f>BX25/BZ25</f>
        <v>0.70059880239520955</v>
      </c>
      <c r="CM25" s="19"/>
      <c r="CN25" s="19"/>
      <c r="CO25" s="19"/>
      <c r="CP25" s="6"/>
      <c r="CQ25" s="19"/>
      <c r="CR25" s="19"/>
      <c r="CS25" s="20"/>
      <c r="CZ25" s="22"/>
      <c r="DA25" s="16"/>
      <c r="DB25" s="129" t="s">
        <v>441</v>
      </c>
      <c r="DC25" s="130"/>
      <c r="DD25" s="131" t="s">
        <v>2417</v>
      </c>
      <c r="DI25" s="1" t="s">
        <v>434</v>
      </c>
      <c r="DJ25" s="209" t="s">
        <v>483</v>
      </c>
      <c r="DK25" s="4">
        <v>2</v>
      </c>
      <c r="DN25" s="16">
        <v>0</v>
      </c>
      <c r="DR25" s="58"/>
      <c r="DS25" s="22"/>
      <c r="DT25" s="22"/>
      <c r="DU25" s="22"/>
      <c r="DV25" s="22"/>
      <c r="DW25" s="22"/>
      <c r="DX25" s="22"/>
      <c r="DY25" s="22"/>
      <c r="DZ25" s="22"/>
      <c r="EB25" s="2"/>
      <c r="EC25" s="36"/>
      <c r="ED25" s="36"/>
      <c r="EE25" s="4">
        <f>L25</f>
        <v>5</v>
      </c>
      <c r="EF25" s="4"/>
      <c r="EG25" s="4"/>
      <c r="EH25" s="4"/>
      <c r="EI25" s="4"/>
      <c r="EJ25" s="4"/>
      <c r="EK25" s="4"/>
      <c r="EL25" s="6" t="e">
        <f>EK25/(EJ25*EJ25*0.01*0.01)</f>
        <v>#DIV/0!</v>
      </c>
      <c r="EM25" s="4"/>
      <c r="EN25" s="4"/>
      <c r="EO25" s="4"/>
      <c r="EP25" s="4"/>
      <c r="EQ25" s="31"/>
      <c r="ER25" s="14"/>
      <c r="ES25" s="132">
        <f>C25</f>
        <v>17110</v>
      </c>
      <c r="ET25" s="133">
        <v>75</v>
      </c>
      <c r="EU25" s="133">
        <v>60280</v>
      </c>
      <c r="EV25" s="133">
        <v>4000</v>
      </c>
      <c r="EW25" s="133">
        <v>37440</v>
      </c>
      <c r="EX25" s="133">
        <v>2176</v>
      </c>
      <c r="EY25" s="134">
        <f>EX25/EV25*EW25/ET25</f>
        <v>271.56479999999999</v>
      </c>
      <c r="EZ25" s="39">
        <f>L25*EY25</f>
        <v>1357.8240000000001</v>
      </c>
      <c r="FA25" s="9"/>
      <c r="FE25" s="135"/>
      <c r="FF25" s="135"/>
      <c r="FH25" s="136"/>
      <c r="FK25" s="138"/>
      <c r="FL25" s="139"/>
      <c r="FM25" s="9"/>
      <c r="FN25" s="1"/>
      <c r="FO25" s="41">
        <f>AC25/1000</f>
        <v>0.253</v>
      </c>
      <c r="FQ25" s="121">
        <f>EX25*100/EU25</f>
        <v>3.6098208360982085</v>
      </c>
      <c r="FR25" s="140">
        <f>EY25/1000</f>
        <v>0.2715648</v>
      </c>
      <c r="FS25" s="9"/>
      <c r="FV25" s="212"/>
      <c r="FX25" s="212"/>
      <c r="GI25" s="8"/>
      <c r="GO25" s="10"/>
      <c r="GP25" s="10"/>
      <c r="GQ25" s="20"/>
      <c r="KB25" s="22">
        <v>64.400000000000006</v>
      </c>
      <c r="KC25" s="22">
        <v>13.1</v>
      </c>
      <c r="KD25" s="22">
        <v>20.3</v>
      </c>
      <c r="KE25" s="20">
        <f>FR25*AO25/100*1000</f>
        <v>71.6931072</v>
      </c>
      <c r="KF25" s="20">
        <f>FR25*AP25/100*1000</f>
        <v>177.06024959999999</v>
      </c>
      <c r="KG25" s="20">
        <f>FR25*AQ25/100*1000</f>
        <v>19.145318400000001</v>
      </c>
      <c r="KH25" s="20">
        <f>FR25*AX25/100*1000</f>
        <v>4.3178803200000004</v>
      </c>
      <c r="KI25" s="20">
        <f>FR25*BM25/100*1000</f>
        <v>1.81948416</v>
      </c>
      <c r="KJ25" s="20">
        <f>FR25*BY25/100*1000</f>
        <v>20.716049203199997</v>
      </c>
      <c r="KK25" s="20">
        <f>FR25*CA25/100*1000</f>
        <v>29.569061683199998</v>
      </c>
      <c r="KL25" s="20">
        <f>FR25*CC25/100*1000</f>
        <v>123.94217472</v>
      </c>
    </row>
    <row r="26" spans="1:313" ht="14.4" customHeight="1">
      <c r="A26" s="1">
        <v>28</v>
      </c>
      <c r="B26" s="1">
        <f>COUNTIFS($D$3:D26,D26,$F$3:F26,F26)</f>
        <v>1</v>
      </c>
      <c r="C26" s="34">
        <v>12261</v>
      </c>
      <c r="D26" s="21" t="s">
        <v>1088</v>
      </c>
      <c r="E26" s="2" t="s">
        <v>563</v>
      </c>
      <c r="F26" s="12">
        <v>430915403</v>
      </c>
      <c r="G26" s="1">
        <f>LEFT(H26,4)-CONCATENATE(IF(LEFT(F26, 2)&lt;MID(H26, 3, 4), 20, 19),LEFT(F26,2))</f>
        <v>77</v>
      </c>
      <c r="H26" s="247" t="s">
        <v>1089</v>
      </c>
      <c r="I26" s="29" t="s">
        <v>442</v>
      </c>
      <c r="J26" s="24" t="s">
        <v>487</v>
      </c>
      <c r="K26" s="2" t="s">
        <v>430</v>
      </c>
      <c r="L26" s="1">
        <v>7</v>
      </c>
      <c r="M26" s="2">
        <v>2</v>
      </c>
      <c r="N26" s="2" t="s">
        <v>431</v>
      </c>
      <c r="P26" s="1" t="s">
        <v>1087</v>
      </c>
      <c r="S26" s="2"/>
      <c r="T26" s="46" t="s">
        <v>797</v>
      </c>
      <c r="U26" s="46"/>
      <c r="V26" s="50" t="s">
        <v>902</v>
      </c>
      <c r="X26" s="59"/>
      <c r="Y26" s="59"/>
      <c r="Z26" s="29"/>
      <c r="AA26" s="1" t="s">
        <v>817</v>
      </c>
      <c r="AC26" s="115">
        <v>179</v>
      </c>
      <c r="AD26" s="115">
        <v>1200</v>
      </c>
      <c r="AE26" s="11"/>
      <c r="AF26" s="11"/>
      <c r="AG26" s="11" t="s">
        <v>491</v>
      </c>
      <c r="AH26" s="115">
        <v>150</v>
      </c>
      <c r="AI26" s="11"/>
      <c r="AJ26" s="11"/>
      <c r="AO26" s="116">
        <v>26.5</v>
      </c>
      <c r="AP26" s="117">
        <v>36.200000000000003</v>
      </c>
      <c r="AQ26" s="118">
        <v>36.200000000000003</v>
      </c>
      <c r="AR26" s="119">
        <f>AO26+AP26+AQ26</f>
        <v>98.9</v>
      </c>
      <c r="AS26" s="120">
        <f>AO26/AP26</f>
        <v>0.73204419889502759</v>
      </c>
      <c r="AT26" s="121">
        <f>AO26/AP26*AQ26</f>
        <v>26.5</v>
      </c>
      <c r="AU26" s="122">
        <f>AO26/(AP26+AQ26)</f>
        <v>0.36602209944751379</v>
      </c>
      <c r="AV26" s="19">
        <v>24.591999999999999</v>
      </c>
      <c r="AW26" s="19">
        <f>95-AY26</f>
        <v>92.8</v>
      </c>
      <c r="AX26" s="123">
        <v>0.58300000000000007</v>
      </c>
      <c r="AY26" s="19">
        <v>2.2000000000000002</v>
      </c>
      <c r="AZ26" s="1" t="s">
        <v>432</v>
      </c>
      <c r="BA26" s="58">
        <v>81.3</v>
      </c>
      <c r="BB26" s="1" t="s">
        <v>432</v>
      </c>
      <c r="BC26" s="6">
        <v>1.9</v>
      </c>
      <c r="BD26" s="22">
        <v>92.1</v>
      </c>
      <c r="BE26" s="22">
        <v>79.8</v>
      </c>
      <c r="BF26" s="22">
        <v>52.6</v>
      </c>
      <c r="BG26" s="67">
        <v>9586.7999999999993</v>
      </c>
      <c r="BH26" s="20">
        <v>467.20000000000005</v>
      </c>
      <c r="BI26" s="19">
        <v>0.8</v>
      </c>
      <c r="BJ26" s="19">
        <v>27.8</v>
      </c>
      <c r="BK26" s="1">
        <v>82.2</v>
      </c>
      <c r="BL26" s="147">
        <f>BJ26/BK26</f>
        <v>0.33819951338199511</v>
      </c>
      <c r="BM26" s="125">
        <v>1.2</v>
      </c>
      <c r="BN26" s="6">
        <f>BM26*100/AO26</f>
        <v>4.5283018867924527</v>
      </c>
      <c r="BO26" s="1" t="s">
        <v>432</v>
      </c>
      <c r="BP26" s="19">
        <v>74.58</v>
      </c>
      <c r="BQ26" s="19">
        <v>91.7</v>
      </c>
      <c r="BR26" s="43">
        <v>29010.600000000002</v>
      </c>
      <c r="BS26" s="6">
        <f>BX26+BZ26</f>
        <v>32.299999999999997</v>
      </c>
      <c r="BT26" s="4">
        <v>89.4</v>
      </c>
      <c r="BU26" s="43">
        <v>2761.5600000000004</v>
      </c>
      <c r="BV26" s="6">
        <f>100-BT26</f>
        <v>10.599999999999994</v>
      </c>
      <c r="BW26" s="6">
        <f>BY26+CA26+CC26</f>
        <v>35.584600000000002</v>
      </c>
      <c r="BX26" s="4">
        <v>5.0999999999999996</v>
      </c>
      <c r="BY26" s="22">
        <f>BX26*AP26/100</f>
        <v>1.8462000000000001</v>
      </c>
      <c r="BZ26" s="4">
        <v>27.2</v>
      </c>
      <c r="CA26" s="22">
        <f>BZ26*AP26/100</f>
        <v>9.8464000000000009</v>
      </c>
      <c r="CB26" s="4">
        <v>66</v>
      </c>
      <c r="CC26" s="22">
        <f>CB26*AP26/100</f>
        <v>23.892000000000003</v>
      </c>
      <c r="CD26" s="22">
        <v>0.46</v>
      </c>
      <c r="CE26" s="126">
        <v>85.6</v>
      </c>
      <c r="CF26" s="127">
        <v>4043.2</v>
      </c>
      <c r="CG26" s="126">
        <v>64.8</v>
      </c>
      <c r="CH26" s="127">
        <v>2421.9</v>
      </c>
      <c r="CI26" s="126">
        <v>35.799999999999997</v>
      </c>
      <c r="CJ26" s="126">
        <v>56.5</v>
      </c>
      <c r="CK26" s="127">
        <v>2623.6</v>
      </c>
      <c r="CL26" s="146">
        <f>BX26/BZ26</f>
        <v>0.1875</v>
      </c>
      <c r="CM26" s="22"/>
      <c r="CN26" s="22"/>
      <c r="CO26" s="22"/>
      <c r="CP26" s="6"/>
      <c r="CQ26" s="19"/>
      <c r="CR26" s="19"/>
      <c r="CS26" s="19"/>
      <c r="CT26" s="22"/>
      <c r="CU26" s="142"/>
      <c r="CV26" s="142"/>
      <c r="CW26" s="22"/>
      <c r="CX26" s="22"/>
      <c r="CZ26" s="22"/>
      <c r="DA26" s="16">
        <v>3</v>
      </c>
      <c r="DB26" s="129" t="s">
        <v>548</v>
      </c>
      <c r="DC26" s="130"/>
      <c r="DD26" s="131" t="s">
        <v>1090</v>
      </c>
      <c r="DI26" s="1" t="s">
        <v>434</v>
      </c>
      <c r="DJ26" s="210" t="s">
        <v>491</v>
      </c>
      <c r="DK26" s="4">
        <v>2</v>
      </c>
      <c r="DN26" s="16">
        <v>0</v>
      </c>
      <c r="DR26" s="1" t="s">
        <v>431</v>
      </c>
      <c r="DS26" s="1" t="s">
        <v>431</v>
      </c>
      <c r="DT26" s="1">
        <v>220</v>
      </c>
      <c r="DU26" s="1">
        <v>19.5</v>
      </c>
      <c r="DV26" s="1">
        <v>80.5</v>
      </c>
      <c r="DW26" s="1" t="s">
        <v>431</v>
      </c>
      <c r="DX26" s="1" t="s">
        <v>431</v>
      </c>
      <c r="DY26" s="1" t="s">
        <v>431</v>
      </c>
      <c r="DZ26" s="1" t="s">
        <v>431</v>
      </c>
      <c r="EA26" s="1">
        <v>0</v>
      </c>
      <c r="EC26" s="36"/>
      <c r="ED26" s="36"/>
      <c r="EE26" s="4">
        <v>7</v>
      </c>
      <c r="EF26" s="4"/>
      <c r="EG26" s="4"/>
      <c r="EH26" s="4"/>
      <c r="EI26" s="4"/>
      <c r="EJ26" s="4"/>
      <c r="EK26" s="4"/>
      <c r="EL26" s="6" t="e">
        <f>EK26/(EJ26*EJ26*0.01*0.01)</f>
        <v>#DIV/0!</v>
      </c>
      <c r="EM26" s="4"/>
      <c r="EN26" s="4"/>
      <c r="EO26" s="4"/>
      <c r="EP26" s="4"/>
      <c r="EQ26" s="31"/>
      <c r="ER26" s="14"/>
      <c r="ES26" s="132">
        <v>12261</v>
      </c>
      <c r="ET26" s="133">
        <v>75</v>
      </c>
      <c r="EU26" s="133">
        <v>10503</v>
      </c>
      <c r="EV26" s="133">
        <v>8011</v>
      </c>
      <c r="EW26" s="133">
        <v>40560</v>
      </c>
      <c r="EX26" s="133">
        <v>2721</v>
      </c>
      <c r="EY26" s="134">
        <f>EX26/EV26*EW26/ET26</f>
        <v>183.68703033329174</v>
      </c>
      <c r="EZ26" s="39">
        <f>L26*EY26</f>
        <v>1285.8092123330423</v>
      </c>
      <c r="FA26" s="9"/>
      <c r="FE26" s="135"/>
      <c r="FF26" s="135"/>
      <c r="FH26" s="136"/>
      <c r="FI26" s="11"/>
      <c r="FK26" s="138"/>
      <c r="FL26" s="139"/>
      <c r="FM26" s="9"/>
      <c r="FN26" s="1"/>
      <c r="FO26" s="41">
        <f>AC26/1000</f>
        <v>0.17899999999999999</v>
      </c>
      <c r="FQ26" s="121">
        <f>EX26*100/EU26</f>
        <v>25.906883747500714</v>
      </c>
      <c r="FR26" s="140">
        <f>EY26/1000</f>
        <v>0.18368703033329176</v>
      </c>
      <c r="FS26" s="143">
        <f>DT26/EY26</f>
        <v>1.1976893501997394</v>
      </c>
      <c r="FT26" s="143"/>
      <c r="FU26" s="214"/>
      <c r="FW26" s="214"/>
      <c r="GI26" s="8"/>
      <c r="GO26" s="10">
        <v>43860</v>
      </c>
      <c r="GP26" s="10"/>
      <c r="GQ26" s="20"/>
      <c r="KE26" s="20">
        <f>FR26*AO26/100*1000</f>
        <v>48.677063038322316</v>
      </c>
      <c r="KF26" s="20">
        <f>FR26*AP26/100*1000</f>
        <v>66.494704980651633</v>
      </c>
      <c r="KG26" s="20">
        <f>FR26*AQ26/100*1000</f>
        <v>66.494704980651633</v>
      </c>
      <c r="KH26" s="20">
        <f>FR26*AX26/100*1000</f>
        <v>1.070895386843091</v>
      </c>
      <c r="KI26" s="20">
        <f>FR26*BM26/100*1000</f>
        <v>2.2042443639995009</v>
      </c>
      <c r="KJ26" s="20">
        <f>FR26*BY26/100*1000</f>
        <v>3.3912299540132325</v>
      </c>
      <c r="KK26" s="20">
        <f>FR26*CA26/100*1000</f>
        <v>18.086559754737241</v>
      </c>
      <c r="KL26" s="20">
        <f>FR26*CC26/100*1000</f>
        <v>43.886505287230065</v>
      </c>
    </row>
    <row r="27" spans="1:313" ht="14.4" customHeight="1">
      <c r="A27" s="1">
        <v>15</v>
      </c>
      <c r="B27" s="1">
        <f>COUNTIFS($D$3:D27,D27,$F$3:F27,F27)</f>
        <v>1</v>
      </c>
      <c r="C27" s="34">
        <v>16802</v>
      </c>
      <c r="D27" s="21" t="s">
        <v>2343</v>
      </c>
      <c r="E27" s="2" t="s">
        <v>626</v>
      </c>
      <c r="F27" s="2">
        <v>7551254458</v>
      </c>
      <c r="G27" s="1">
        <v>47</v>
      </c>
      <c r="H27" s="247" t="s">
        <v>2344</v>
      </c>
      <c r="I27" s="29" t="s">
        <v>775</v>
      </c>
      <c r="J27" s="24" t="s">
        <v>487</v>
      </c>
      <c r="K27" s="2" t="s">
        <v>430</v>
      </c>
      <c r="L27" s="2">
        <v>7</v>
      </c>
      <c r="M27" s="2" t="s">
        <v>754</v>
      </c>
      <c r="N27" s="2" t="s">
        <v>647</v>
      </c>
      <c r="O27" s="11"/>
      <c r="P27" s="2" t="s">
        <v>1670</v>
      </c>
      <c r="Q27" s="11"/>
      <c r="R27" s="11"/>
      <c r="S27" s="11"/>
      <c r="T27" s="42"/>
      <c r="U27" s="42"/>
      <c r="V27" s="64" t="s">
        <v>1609</v>
      </c>
      <c r="W27" s="42"/>
      <c r="X27" s="42"/>
      <c r="Y27" s="66"/>
      <c r="Z27" s="11"/>
      <c r="AA27" s="1" t="s">
        <v>812</v>
      </c>
      <c r="AC27" s="115">
        <v>161</v>
      </c>
      <c r="AD27" s="115">
        <v>1100</v>
      </c>
      <c r="AE27" s="11"/>
      <c r="AF27" s="11"/>
      <c r="AG27" s="11" t="s">
        <v>483</v>
      </c>
      <c r="AH27" s="115">
        <v>150</v>
      </c>
      <c r="AI27" s="11"/>
      <c r="AJ27" s="11"/>
      <c r="AM27" s="11"/>
      <c r="AO27" s="116">
        <v>17.8</v>
      </c>
      <c r="AP27" s="117">
        <v>19</v>
      </c>
      <c r="AQ27" s="118">
        <v>62.7</v>
      </c>
      <c r="AR27" s="119">
        <f>AO27+AP27+AQ27</f>
        <v>99.5</v>
      </c>
      <c r="AS27" s="120">
        <f>AO27/AP27</f>
        <v>0.93684210526315792</v>
      </c>
      <c r="AT27" s="121">
        <f>AO27/AP27*AQ27</f>
        <v>58.74</v>
      </c>
      <c r="AU27" s="122">
        <f>AO27/(AP27+AQ27)</f>
        <v>0.21787025703794369</v>
      </c>
      <c r="AV27" s="19">
        <f>AW27*AO27/100</f>
        <v>14.894</v>
      </c>
      <c r="AW27" s="19">
        <f>98-AY27-(CD27*100/AO27)</f>
        <v>83.674157303370791</v>
      </c>
      <c r="AX27" s="123">
        <v>2</v>
      </c>
      <c r="AY27" s="19">
        <f>AX27*100/AO27</f>
        <v>11.235955056179774</v>
      </c>
      <c r="AZ27" s="1" t="s">
        <v>432</v>
      </c>
      <c r="BA27" s="150">
        <v>27.69</v>
      </c>
      <c r="BB27" s="1" t="s">
        <v>432</v>
      </c>
      <c r="BC27" s="6">
        <v>2</v>
      </c>
      <c r="BD27" s="6"/>
      <c r="BE27" s="19"/>
      <c r="BF27" s="19"/>
      <c r="BG27" s="43">
        <v>4306.666666666667</v>
      </c>
      <c r="BH27" s="43">
        <v>467.06</v>
      </c>
      <c r="BI27" s="19">
        <v>1.24</v>
      </c>
      <c r="BJ27" s="19">
        <v>36.4</v>
      </c>
      <c r="BK27" s="19">
        <f>100-BJ27</f>
        <v>63.6</v>
      </c>
      <c r="BL27" s="124">
        <f>BJ27/BK27</f>
        <v>0.57232704402515722</v>
      </c>
      <c r="BM27" s="125">
        <v>0.33</v>
      </c>
      <c r="BN27" s="6">
        <f>BM27*100/AO27</f>
        <v>1.8539325842696628</v>
      </c>
      <c r="BO27" s="1" t="s">
        <v>432</v>
      </c>
      <c r="BP27" s="6">
        <v>21.2</v>
      </c>
      <c r="BQ27" s="6">
        <v>37.620000000000005</v>
      </c>
      <c r="BR27" s="43">
        <v>34031.97</v>
      </c>
      <c r="BS27" s="6">
        <f>BX27+BZ27</f>
        <v>45.5</v>
      </c>
      <c r="BT27" s="4">
        <v>90.3</v>
      </c>
      <c r="BU27" s="43">
        <v>8155.07</v>
      </c>
      <c r="BV27" s="6">
        <f>100-BT27</f>
        <v>9.7000000000000028</v>
      </c>
      <c r="BW27" s="6">
        <f>BY27+CA27+CC27</f>
        <v>18.677</v>
      </c>
      <c r="BX27" s="22">
        <v>19.399999999999999</v>
      </c>
      <c r="BY27" s="22">
        <f>BX27*AP27/100</f>
        <v>3.6859999999999995</v>
      </c>
      <c r="BZ27" s="6">
        <v>26.1</v>
      </c>
      <c r="CA27" s="22">
        <f>BZ27*AP27/100</f>
        <v>4.9590000000000005</v>
      </c>
      <c r="CB27" s="6">
        <v>52.8</v>
      </c>
      <c r="CC27" s="22">
        <f>CB27*AP27/100</f>
        <v>10.032</v>
      </c>
      <c r="CD27" s="22">
        <v>0.55000000000000004</v>
      </c>
      <c r="CE27" s="126">
        <v>97.5</v>
      </c>
      <c r="CF27" s="127">
        <v>7917</v>
      </c>
      <c r="CG27" s="126">
        <v>85.9</v>
      </c>
      <c r="CH27" s="127">
        <v>5410</v>
      </c>
      <c r="CI27" s="126">
        <v>67.3</v>
      </c>
      <c r="CJ27" s="126">
        <v>77.7</v>
      </c>
      <c r="CK27" s="127">
        <v>5028</v>
      </c>
      <c r="CL27" s="19">
        <f>BX27/BZ27</f>
        <v>0.74329501915708807</v>
      </c>
      <c r="CM27" s="19"/>
      <c r="CN27" s="19"/>
      <c r="CO27" s="19"/>
      <c r="CP27" s="6"/>
      <c r="CQ27" s="19"/>
      <c r="CR27" s="19"/>
      <c r="CS27" s="20"/>
      <c r="CZ27" s="22"/>
      <c r="DA27" s="16"/>
      <c r="DB27" s="129" t="s">
        <v>464</v>
      </c>
      <c r="DC27" s="130"/>
      <c r="DD27" s="131" t="s">
        <v>2345</v>
      </c>
      <c r="DI27" s="1" t="s">
        <v>436</v>
      </c>
      <c r="DJ27" s="209" t="s">
        <v>483</v>
      </c>
      <c r="DK27" s="4">
        <v>2</v>
      </c>
      <c r="DN27" s="16" t="s">
        <v>467</v>
      </c>
      <c r="DR27" s="22">
        <v>11.8</v>
      </c>
      <c r="DS27" s="22" t="s">
        <v>431</v>
      </c>
      <c r="DT27" s="22">
        <v>519</v>
      </c>
      <c r="DU27" s="22">
        <v>29.5</v>
      </c>
      <c r="DV27" s="22">
        <v>70.5</v>
      </c>
      <c r="DW27" s="22" t="s">
        <v>431</v>
      </c>
      <c r="DX27" s="22" t="s">
        <v>431</v>
      </c>
      <c r="DY27" s="22" t="s">
        <v>431</v>
      </c>
      <c r="DZ27" s="2" t="s">
        <v>431</v>
      </c>
      <c r="EA27" s="2">
        <v>0</v>
      </c>
      <c r="EB27" s="2"/>
      <c r="EC27" s="36"/>
      <c r="ED27" s="36"/>
      <c r="EE27" s="4">
        <f>L27</f>
        <v>7</v>
      </c>
      <c r="EF27" s="4"/>
      <c r="EG27" s="4"/>
      <c r="EH27" s="4"/>
      <c r="EI27" s="4"/>
      <c r="EJ27" s="4"/>
      <c r="EK27" s="4"/>
      <c r="EL27" s="6" t="e">
        <f>EK27/(EJ27*EJ27*0.01*0.01)</f>
        <v>#DIV/0!</v>
      </c>
      <c r="EM27" s="4"/>
      <c r="EN27" s="4"/>
      <c r="EO27" s="4"/>
      <c r="EP27" s="4"/>
      <c r="EQ27" s="31"/>
      <c r="ER27" s="14"/>
      <c r="ES27" s="132">
        <f>C27</f>
        <v>16802</v>
      </c>
      <c r="ET27" s="133">
        <v>75</v>
      </c>
      <c r="EU27" s="133">
        <v>5930</v>
      </c>
      <c r="EV27" s="133">
        <v>8000</v>
      </c>
      <c r="EW27" s="133">
        <v>37400</v>
      </c>
      <c r="EX27" s="133">
        <v>2557</v>
      </c>
      <c r="EY27" s="134">
        <f>EX27/EV27*EW27/ET27</f>
        <v>159.38633333333334</v>
      </c>
      <c r="EZ27" s="39">
        <f>L27*EY27</f>
        <v>1115.7043333333334</v>
      </c>
      <c r="FA27" s="9"/>
      <c r="FE27" s="135"/>
      <c r="FF27" s="135"/>
      <c r="FH27" s="136"/>
      <c r="FK27" s="138"/>
      <c r="FL27" s="139"/>
      <c r="FM27" s="9"/>
      <c r="FN27" s="1"/>
      <c r="FO27" s="41">
        <f>AC27/1000</f>
        <v>0.161</v>
      </c>
      <c r="FQ27" s="121">
        <f>EX27*100/EU27</f>
        <v>43.119730185497474</v>
      </c>
      <c r="FR27" s="140">
        <f>EY27/1000</f>
        <v>0.15938633333333335</v>
      </c>
      <c r="FS27" s="9"/>
      <c r="FV27" s="212"/>
      <c r="FX27" s="212"/>
      <c r="GI27" s="8"/>
      <c r="GO27" s="10"/>
      <c r="GP27" s="10"/>
      <c r="GQ27" s="20"/>
      <c r="KB27" s="22">
        <v>75</v>
      </c>
      <c r="KC27" s="22">
        <v>9.7899999999999991</v>
      </c>
      <c r="KD27" s="22">
        <v>3.9</v>
      </c>
      <c r="KE27" s="20">
        <f>FR27*AO27/100*1000</f>
        <v>28.370767333333337</v>
      </c>
      <c r="KF27" s="20">
        <f>FR27*AP27/100*1000</f>
        <v>30.283403333333336</v>
      </c>
      <c r="KG27" s="20">
        <f>FR27*AQ27/100*1000</f>
        <v>99.935231000000016</v>
      </c>
      <c r="KH27" s="20">
        <f>FR27*AX27/100*1000</f>
        <v>3.1877266666666668</v>
      </c>
      <c r="KI27" s="20">
        <f>FR27*BM27/100*1000</f>
        <v>0.52597490000000013</v>
      </c>
      <c r="KJ27" s="20">
        <f>FR27*BY27/100*1000</f>
        <v>5.8749802466666665</v>
      </c>
      <c r="KK27" s="20">
        <f>FR27*CA27/100*1000</f>
        <v>7.9039682700000009</v>
      </c>
      <c r="KL27" s="20">
        <f>FR27*CC27/100*1000</f>
        <v>15.98963696</v>
      </c>
    </row>
    <row r="28" spans="1:313" ht="14.4" customHeight="1">
      <c r="A28" s="1">
        <v>302</v>
      </c>
      <c r="B28" s="1">
        <f>COUNTIFS($D$3:D28,D28,$F$3:F28,F28)</f>
        <v>1</v>
      </c>
      <c r="C28" s="34">
        <v>16299</v>
      </c>
      <c r="D28" s="21" t="s">
        <v>2253</v>
      </c>
      <c r="E28" s="2" t="s">
        <v>545</v>
      </c>
      <c r="F28" s="2">
        <v>6104090916</v>
      </c>
      <c r="G28" s="1">
        <f>LEFT(H28,4)-CONCATENATE(IF(LEFT(F28, 2)&lt;MID(H28, 3, 4), 20, 19),LEFT(F28,2))</f>
        <v>60</v>
      </c>
      <c r="H28" s="247" t="s">
        <v>2254</v>
      </c>
      <c r="I28" s="29" t="s">
        <v>2255</v>
      </c>
      <c r="J28" s="24" t="s">
        <v>487</v>
      </c>
      <c r="K28" s="2" t="s">
        <v>430</v>
      </c>
      <c r="L28" s="2">
        <v>6</v>
      </c>
      <c r="M28" s="2">
        <v>1</v>
      </c>
      <c r="N28" s="2" t="s">
        <v>431</v>
      </c>
      <c r="O28" s="11"/>
      <c r="P28" s="2" t="s">
        <v>2252</v>
      </c>
      <c r="Q28" s="11"/>
      <c r="R28" s="11"/>
      <c r="S28" s="11"/>
      <c r="T28" s="42"/>
      <c r="U28" s="42"/>
      <c r="V28" s="64" t="s">
        <v>1609</v>
      </c>
      <c r="W28" s="42"/>
      <c r="X28" s="42"/>
      <c r="Y28" s="66"/>
      <c r="Z28" s="11"/>
      <c r="AA28" s="1" t="s">
        <v>2172</v>
      </c>
      <c r="AC28" s="115">
        <v>197</v>
      </c>
      <c r="AD28" s="115">
        <v>1100</v>
      </c>
      <c r="AE28" s="11"/>
      <c r="AF28" s="11"/>
      <c r="AG28" s="11" t="s">
        <v>491</v>
      </c>
      <c r="AH28" s="115">
        <v>50</v>
      </c>
      <c r="AI28" s="11"/>
      <c r="AJ28" s="11"/>
      <c r="AM28" s="11"/>
      <c r="AO28" s="116">
        <v>60.3</v>
      </c>
      <c r="AP28" s="117">
        <v>36.9</v>
      </c>
      <c r="AQ28" s="118">
        <v>1.91</v>
      </c>
      <c r="AR28" s="119">
        <f>AO28+AP28+AQ28</f>
        <v>99.109999999999985</v>
      </c>
      <c r="AS28" s="120">
        <f>AO28/AP28</f>
        <v>1.6341463414634145</v>
      </c>
      <c r="AT28" s="121">
        <f>AO28/AP28*AQ28</f>
        <v>3.1212195121951218</v>
      </c>
      <c r="AU28" s="122">
        <f>AO28/(AP28+AQ28)</f>
        <v>1.5537232671991756</v>
      </c>
      <c r="AV28" s="19">
        <f>AW28*AO28/100</f>
        <v>54.863999999999997</v>
      </c>
      <c r="AW28" s="19">
        <f>98-AY28-(CD28*100/AO28)</f>
        <v>90.985074626865668</v>
      </c>
      <c r="AX28" s="123">
        <v>3.98</v>
      </c>
      <c r="AY28" s="19">
        <f>AX28*100/AO28</f>
        <v>6.6003316749585412</v>
      </c>
      <c r="AZ28" s="1" t="s">
        <v>432</v>
      </c>
      <c r="BA28" s="58">
        <v>18.330000000000002</v>
      </c>
      <c r="BB28" s="1" t="s">
        <v>432</v>
      </c>
      <c r="BC28" s="6">
        <v>1.7000000000000001E-2</v>
      </c>
      <c r="BD28" s="6"/>
      <c r="BE28" s="19"/>
      <c r="BF28" s="19"/>
      <c r="BG28" s="67">
        <v>4661.666666666667</v>
      </c>
      <c r="BH28" s="67">
        <v>251.68</v>
      </c>
      <c r="BI28" s="19">
        <v>0.52</v>
      </c>
      <c r="BJ28" s="19">
        <v>49.7</v>
      </c>
      <c r="BK28" s="19">
        <f>100-BJ28</f>
        <v>50.3</v>
      </c>
      <c r="BL28" s="124">
        <f>BJ28/BK28</f>
        <v>0.98807157057654083</v>
      </c>
      <c r="BM28" s="125">
        <v>0.77</v>
      </c>
      <c r="BN28" s="6">
        <f>BM28*100/AO28</f>
        <v>1.2769485903814262</v>
      </c>
      <c r="BO28" s="1" t="s">
        <v>432</v>
      </c>
      <c r="BP28" s="19">
        <v>20.2</v>
      </c>
      <c r="BQ28" s="19">
        <v>22.432000000000002</v>
      </c>
      <c r="BR28" s="43">
        <v>31325.7</v>
      </c>
      <c r="BS28" s="6">
        <f>BX28+BZ28</f>
        <v>73.699999999999989</v>
      </c>
      <c r="BT28" s="4">
        <v>89.2</v>
      </c>
      <c r="BU28" s="43">
        <v>7264.18</v>
      </c>
      <c r="BV28" s="6">
        <f>100-BT28</f>
        <v>10.799999999999997</v>
      </c>
      <c r="BW28" s="6">
        <f>BY28+CA28+CC28</f>
        <v>36.9</v>
      </c>
      <c r="BX28" s="22">
        <v>33.799999999999997</v>
      </c>
      <c r="BY28" s="22">
        <f>BX28*AP28/100</f>
        <v>12.472199999999997</v>
      </c>
      <c r="BZ28" s="6">
        <v>39.9</v>
      </c>
      <c r="CA28" s="22">
        <f>BZ28*AP28/100</f>
        <v>14.723099999999999</v>
      </c>
      <c r="CB28" s="6">
        <v>26.3</v>
      </c>
      <c r="CC28" s="22">
        <f>CB28*AP28/100</f>
        <v>9.7047000000000008</v>
      </c>
      <c r="CD28" s="22">
        <v>0.25</v>
      </c>
      <c r="CE28" s="126">
        <v>93.5</v>
      </c>
      <c r="CF28" s="127">
        <v>7030</v>
      </c>
      <c r="CG28" s="126">
        <v>76.3</v>
      </c>
      <c r="CH28" s="127">
        <v>4907</v>
      </c>
      <c r="CI28" s="126">
        <v>30.6</v>
      </c>
      <c r="CJ28" s="126">
        <v>70</v>
      </c>
      <c r="CK28" s="127">
        <v>5526</v>
      </c>
      <c r="CL28" s="19">
        <f>BX28/BZ28</f>
        <v>0.84711779448621549</v>
      </c>
      <c r="CM28" s="19"/>
      <c r="CN28" s="19"/>
      <c r="CO28" s="19"/>
      <c r="CP28" s="6"/>
      <c r="CQ28" s="19"/>
      <c r="CR28" s="19"/>
      <c r="CS28" s="20"/>
      <c r="CZ28" s="22"/>
      <c r="DA28" s="16"/>
      <c r="DB28" s="129" t="s">
        <v>447</v>
      </c>
      <c r="DC28" s="130"/>
      <c r="DD28" s="131" t="s">
        <v>2256</v>
      </c>
      <c r="DI28" s="1" t="s">
        <v>434</v>
      </c>
      <c r="DJ28" s="210" t="s">
        <v>491</v>
      </c>
      <c r="DK28" s="4">
        <v>2</v>
      </c>
      <c r="DN28" s="16">
        <v>0</v>
      </c>
      <c r="DR28" s="22" t="s">
        <v>431</v>
      </c>
      <c r="DS28" s="22" t="s">
        <v>431</v>
      </c>
      <c r="DT28" s="22">
        <v>134</v>
      </c>
      <c r="DU28" s="22">
        <v>12</v>
      </c>
      <c r="DV28" s="22">
        <v>88</v>
      </c>
      <c r="DW28" s="40" t="s">
        <v>431</v>
      </c>
      <c r="DX28" s="40" t="s">
        <v>431</v>
      </c>
      <c r="DY28" s="40" t="s">
        <v>431</v>
      </c>
      <c r="DZ28" s="40" t="s">
        <v>431</v>
      </c>
      <c r="EA28" s="2">
        <v>0</v>
      </c>
      <c r="EB28" s="2"/>
      <c r="EC28" s="36"/>
      <c r="ED28" s="36"/>
      <c r="EE28" s="4">
        <f>L28</f>
        <v>6</v>
      </c>
      <c r="EF28" s="4"/>
      <c r="EG28" s="4"/>
      <c r="EH28" s="4"/>
      <c r="EI28" s="4"/>
      <c r="EJ28" s="4"/>
      <c r="EK28" s="4"/>
      <c r="EL28" s="6" t="e">
        <f>EK28/(EJ28*EJ28*0.01*0.01)</f>
        <v>#DIV/0!</v>
      </c>
      <c r="EM28" s="4"/>
      <c r="EN28" s="4"/>
      <c r="EO28" s="4"/>
      <c r="EP28" s="4"/>
      <c r="EQ28" s="31"/>
      <c r="ER28" s="14"/>
      <c r="ES28" s="132">
        <f>C28</f>
        <v>16299</v>
      </c>
      <c r="ET28" s="133">
        <v>75</v>
      </c>
      <c r="EU28" s="133">
        <v>6114</v>
      </c>
      <c r="EV28" s="133">
        <v>5903</v>
      </c>
      <c r="EW28" s="133">
        <v>38064</v>
      </c>
      <c r="EX28" s="133">
        <v>2467</v>
      </c>
      <c r="EY28" s="134">
        <f>EX28/EV28*EW28/ET28</f>
        <v>212.1043266135863</v>
      </c>
      <c r="EZ28" s="39">
        <f>L28*EY28</f>
        <v>1272.6259596815178</v>
      </c>
      <c r="FA28" s="9"/>
      <c r="FE28" s="135"/>
      <c r="FF28" s="135"/>
      <c r="FH28" s="136"/>
      <c r="FK28" s="138"/>
      <c r="FL28" s="139"/>
      <c r="FM28" s="9"/>
      <c r="FN28" s="1"/>
      <c r="FO28" s="41">
        <f>AC28/1000</f>
        <v>0.19700000000000001</v>
      </c>
      <c r="FQ28" s="121">
        <f>EX28*100/EU28</f>
        <v>40.350016355904479</v>
      </c>
      <c r="FR28" s="140">
        <f>EY28/1000</f>
        <v>0.2121043266135863</v>
      </c>
      <c r="FS28" s="9"/>
      <c r="FU28" s="214"/>
      <c r="FW28" s="214"/>
      <c r="GH28" s="11"/>
      <c r="GI28" s="8"/>
      <c r="GO28" s="10"/>
      <c r="GP28" s="10"/>
      <c r="GQ28" s="20"/>
      <c r="KB28" s="22">
        <v>58.2</v>
      </c>
      <c r="KC28" s="22">
        <v>12.2</v>
      </c>
      <c r="KD28" s="22">
        <v>19.7</v>
      </c>
      <c r="KE28" s="20">
        <f>FR28*AO28/100*1000</f>
        <v>127.89890894799252</v>
      </c>
      <c r="KF28" s="20">
        <f>FR28*AP28/100*1000</f>
        <v>78.266496520413341</v>
      </c>
      <c r="KG28" s="20">
        <f>FR28*AQ28/100*1000</f>
        <v>4.0511926383194981</v>
      </c>
      <c r="KH28" s="20">
        <f>FR28*AX28/100*1000</f>
        <v>8.4417521992207334</v>
      </c>
      <c r="KI28" s="20">
        <f>FR28*BM28/100*1000</f>
        <v>1.6332033149246146</v>
      </c>
      <c r="KJ28" s="20">
        <f>FR28*BY28/100*1000</f>
        <v>26.454075823899707</v>
      </c>
      <c r="KK28" s="20">
        <f>FR28*CA28/100*1000</f>
        <v>31.228332111644921</v>
      </c>
      <c r="KL28" s="20">
        <f>FR28*CC28/100*1000</f>
        <v>20.584088584868709</v>
      </c>
    </row>
    <row r="29" spans="1:313" ht="14.4" customHeight="1">
      <c r="A29" s="1">
        <v>203</v>
      </c>
      <c r="B29" s="1">
        <f>COUNTIFS($D$3:D29,D29,$F$3:F29,F29)</f>
        <v>1</v>
      </c>
      <c r="C29" s="34">
        <v>18012</v>
      </c>
      <c r="D29" s="21" t="s">
        <v>2614</v>
      </c>
      <c r="E29" s="2" t="s">
        <v>452</v>
      </c>
      <c r="F29" s="2">
        <v>5804181603</v>
      </c>
      <c r="G29" s="1">
        <v>64</v>
      </c>
      <c r="H29" s="247" t="s">
        <v>2615</v>
      </c>
      <c r="I29" s="29" t="s">
        <v>457</v>
      </c>
      <c r="J29" s="24" t="s">
        <v>487</v>
      </c>
      <c r="K29" s="2" t="s">
        <v>430</v>
      </c>
      <c r="L29" s="2">
        <v>34</v>
      </c>
      <c r="M29" s="2">
        <v>2</v>
      </c>
      <c r="N29" s="2" t="s">
        <v>646</v>
      </c>
      <c r="O29" s="11"/>
      <c r="P29" s="2" t="s">
        <v>2609</v>
      </c>
      <c r="Q29" s="11" t="s">
        <v>2584</v>
      </c>
      <c r="R29" s="11"/>
      <c r="S29" s="11"/>
      <c r="T29" s="42"/>
      <c r="U29" s="42"/>
      <c r="V29" s="64" t="s">
        <v>2426</v>
      </c>
      <c r="W29" s="42"/>
      <c r="X29" s="42"/>
      <c r="Y29" s="42"/>
      <c r="Z29" s="29"/>
      <c r="AA29" s="1" t="s">
        <v>2166</v>
      </c>
      <c r="AC29" s="115">
        <v>135</v>
      </c>
      <c r="AD29" s="115">
        <v>4500</v>
      </c>
      <c r="AG29" s="11" t="s">
        <v>465</v>
      </c>
      <c r="AH29" s="115">
        <v>350</v>
      </c>
      <c r="AJ29" s="11"/>
      <c r="AM29" s="11"/>
      <c r="AO29" s="116"/>
      <c r="AP29" s="117"/>
      <c r="AQ29" s="118"/>
      <c r="AR29" s="119">
        <f>AO29+AP29+AQ29</f>
        <v>0</v>
      </c>
      <c r="AS29" s="120" t="e">
        <f>AO29/AP29</f>
        <v>#DIV/0!</v>
      </c>
      <c r="AT29" s="121" t="e">
        <f>AO29/AP29*AQ29</f>
        <v>#DIV/0!</v>
      </c>
      <c r="AU29" s="122" t="e">
        <f>AO29/(AP29+AQ29)</f>
        <v>#DIV/0!</v>
      </c>
      <c r="AV29" s="19" t="e">
        <f>AW29*AO29/100</f>
        <v>#DIV/0!</v>
      </c>
      <c r="AW29" s="19" t="e">
        <f>98-AY29</f>
        <v>#DIV/0!</v>
      </c>
      <c r="AX29" s="123"/>
      <c r="AY29" s="19" t="e">
        <f>AX29*100/AO29</f>
        <v>#DIV/0!</v>
      </c>
      <c r="AZ29" s="1" t="s">
        <v>432</v>
      </c>
      <c r="BA29" s="58"/>
      <c r="BB29" s="1" t="s">
        <v>432</v>
      </c>
      <c r="BC29" s="6"/>
      <c r="BD29" s="6"/>
      <c r="BE29" s="19"/>
      <c r="BF29" s="19"/>
      <c r="BG29" s="67"/>
      <c r="BH29" s="67"/>
      <c r="BI29" s="19"/>
      <c r="BJ29" s="19"/>
      <c r="BK29" s="19">
        <f>100-BJ29</f>
        <v>100</v>
      </c>
      <c r="BL29" s="124">
        <f>BJ29/BK29</f>
        <v>0</v>
      </c>
      <c r="BM29" s="125"/>
      <c r="BN29" s="6" t="e">
        <f>BM29*100/AO29</f>
        <v>#DIV/0!</v>
      </c>
      <c r="BO29" s="1" t="s">
        <v>432</v>
      </c>
      <c r="BP29" s="19"/>
      <c r="BQ29" s="19"/>
      <c r="BR29" s="43"/>
      <c r="BS29" s="6">
        <f>BX29+BZ29</f>
        <v>0</v>
      </c>
      <c r="BU29" s="43"/>
      <c r="BV29" s="6">
        <f>100-BT29</f>
        <v>100</v>
      </c>
      <c r="BW29" s="6">
        <f>BY29+CA29+CC29</f>
        <v>0</v>
      </c>
      <c r="BX29" s="22"/>
      <c r="BY29" s="22">
        <f>BX29*AP29/100</f>
        <v>0</v>
      </c>
      <c r="BZ29" s="6"/>
      <c r="CA29" s="22">
        <f>BZ29*AP29/100</f>
        <v>0</v>
      </c>
      <c r="CB29" s="6"/>
      <c r="CC29" s="22">
        <f>CB29*AP29/100</f>
        <v>0</v>
      </c>
      <c r="CD29" s="22" t="s">
        <v>432</v>
      </c>
      <c r="CE29" s="126"/>
      <c r="CF29" s="127"/>
      <c r="CG29" s="126"/>
      <c r="CH29" s="127"/>
      <c r="CI29" s="126"/>
      <c r="CJ29" s="126"/>
      <c r="CK29" s="127"/>
      <c r="CL29" s="19" t="e">
        <f>BX29/BZ29</f>
        <v>#DIV/0!</v>
      </c>
      <c r="CM29" s="19"/>
      <c r="CN29" s="19"/>
      <c r="CO29" s="19"/>
      <c r="CP29" s="6"/>
      <c r="CQ29" s="19"/>
      <c r="CR29" s="19"/>
      <c r="CS29" s="20"/>
      <c r="CZ29" s="22"/>
      <c r="DA29" s="16"/>
      <c r="DC29" s="130"/>
      <c r="DD29" s="131"/>
      <c r="DI29" s="1"/>
      <c r="DJ29" s="245" t="s">
        <v>465</v>
      </c>
      <c r="DN29" s="16"/>
      <c r="DR29" s="58"/>
      <c r="DS29" s="22"/>
      <c r="DT29" s="22"/>
      <c r="DU29" s="22"/>
      <c r="DV29" s="22"/>
      <c r="DW29" s="22"/>
      <c r="DX29" s="22"/>
      <c r="DY29" s="22"/>
      <c r="DZ29" s="22"/>
      <c r="EB29" s="2"/>
      <c r="EC29" s="36"/>
      <c r="ED29" s="36"/>
      <c r="EE29" s="4">
        <f>L29</f>
        <v>34</v>
      </c>
      <c r="EF29" s="4"/>
      <c r="EG29" s="4"/>
      <c r="EH29" s="4"/>
      <c r="EI29" s="4"/>
      <c r="EJ29" s="4"/>
      <c r="EK29" s="4"/>
      <c r="EL29" s="6" t="e">
        <f>EK29/(EJ29*EJ29*0.01*0.01)</f>
        <v>#DIV/0!</v>
      </c>
      <c r="EM29" s="4"/>
      <c r="EN29" s="4"/>
      <c r="EO29" s="4"/>
      <c r="EP29" s="4"/>
      <c r="EQ29" s="31"/>
      <c r="ER29" s="14"/>
      <c r="ES29" s="132">
        <f>C29</f>
        <v>18012</v>
      </c>
      <c r="ET29" s="133">
        <v>75</v>
      </c>
      <c r="EU29" s="133"/>
      <c r="EV29" s="133">
        <v>4000</v>
      </c>
      <c r="EW29" s="133">
        <v>40560</v>
      </c>
      <c r="EX29" s="133"/>
      <c r="EY29" s="134">
        <f>EX29/EV29*EW29/ET29</f>
        <v>0</v>
      </c>
      <c r="EZ29" s="39">
        <f>L29*EY29</f>
        <v>0</v>
      </c>
      <c r="FA29" s="9"/>
      <c r="FE29" s="135"/>
      <c r="FF29" s="135"/>
      <c r="FH29" s="136"/>
      <c r="FK29" s="138"/>
      <c r="FL29" s="139"/>
      <c r="FM29" s="9"/>
      <c r="FN29" s="1"/>
      <c r="FO29" s="41" t="e">
        <f>#REF!/1000</f>
        <v>#REF!</v>
      </c>
      <c r="FQ29" s="121" t="e">
        <f>EX29*100/EU29</f>
        <v>#DIV/0!</v>
      </c>
      <c r="FR29" s="140">
        <f>EY29/1000</f>
        <v>0</v>
      </c>
      <c r="FS29" s="9"/>
      <c r="GI29" s="8"/>
      <c r="GO29" s="10"/>
      <c r="GP29" s="10"/>
      <c r="GQ29" s="20"/>
      <c r="KB29" s="22"/>
      <c r="KC29" s="22"/>
      <c r="KD29" s="22"/>
      <c r="KE29" s="20">
        <f>FR29*AO29/100*1000</f>
        <v>0</v>
      </c>
      <c r="KF29" s="20">
        <f>FR29*AP29/100*1000</f>
        <v>0</v>
      </c>
      <c r="KG29" s="20">
        <f>FR29*AQ29/100*1000</f>
        <v>0</v>
      </c>
      <c r="KH29" s="20">
        <f>FR29*AX29/100*1000</f>
        <v>0</v>
      </c>
      <c r="KI29" s="20">
        <f>FR29*BM29/100*1000</f>
        <v>0</v>
      </c>
      <c r="KJ29" s="20">
        <f>FR29*BY29/100*1000</f>
        <v>0</v>
      </c>
      <c r="KK29" s="20">
        <f>FR29*CA29/100*1000</f>
        <v>0</v>
      </c>
      <c r="KL29" s="20">
        <f>FR29*CC29/100*1000</f>
        <v>0</v>
      </c>
      <c r="KM29" s="1"/>
      <c r="KN29" s="1"/>
      <c r="KP29" s="22"/>
      <c r="KQ29" s="22"/>
      <c r="KR29" s="22"/>
      <c r="KS29" s="19"/>
      <c r="KY29" s="11"/>
      <c r="KZ29" s="11"/>
      <c r="LA29" s="11"/>
    </row>
    <row r="30" spans="1:313" ht="14.4" customHeight="1">
      <c r="A30" s="1">
        <v>163</v>
      </c>
      <c r="B30" s="1">
        <f>COUNTIFS($D$3:D30,D30,$F$3:F30,F30)</f>
        <v>1</v>
      </c>
      <c r="C30" s="34">
        <v>15464</v>
      </c>
      <c r="D30" s="21" t="s">
        <v>1993</v>
      </c>
      <c r="E30" s="2" t="s">
        <v>496</v>
      </c>
      <c r="F30" s="12">
        <v>491101078</v>
      </c>
      <c r="G30" s="1">
        <f>LEFT(H30,4)-CONCATENATE(IF(LEFT(F30, 2)&lt;MID(H30, 3, 4), 20, 19),LEFT(F30,2))</f>
        <v>72</v>
      </c>
      <c r="H30" s="247" t="s">
        <v>1991</v>
      </c>
      <c r="I30" s="29" t="s">
        <v>442</v>
      </c>
      <c r="J30" s="24" t="s">
        <v>487</v>
      </c>
      <c r="K30" s="2" t="s">
        <v>430</v>
      </c>
      <c r="L30" s="2">
        <v>4</v>
      </c>
      <c r="M30" s="2">
        <v>1</v>
      </c>
      <c r="N30" s="2" t="s">
        <v>431</v>
      </c>
      <c r="O30" s="11"/>
      <c r="P30" s="2" t="s">
        <v>1994</v>
      </c>
      <c r="Q30" s="11"/>
      <c r="R30" s="11"/>
      <c r="S30" s="11"/>
      <c r="T30" s="42"/>
      <c r="U30" s="42"/>
      <c r="V30" s="64" t="s">
        <v>1609</v>
      </c>
      <c r="W30" s="42"/>
      <c r="X30" s="42"/>
      <c r="Y30" s="66"/>
      <c r="Z30" s="11"/>
      <c r="AA30" s="1" t="s">
        <v>812</v>
      </c>
      <c r="AC30" s="115">
        <v>191</v>
      </c>
      <c r="AD30" s="115">
        <v>700</v>
      </c>
      <c r="AE30" s="11"/>
      <c r="AF30" s="11"/>
      <c r="AG30" s="11" t="s">
        <v>491</v>
      </c>
      <c r="AH30" s="115">
        <v>50</v>
      </c>
      <c r="AI30" s="11"/>
      <c r="AJ30" s="11"/>
      <c r="AM30" s="11"/>
      <c r="AO30" s="116">
        <v>49.8</v>
      </c>
      <c r="AP30" s="117">
        <v>46.8</v>
      </c>
      <c r="AQ30" s="118">
        <v>2.74</v>
      </c>
      <c r="AR30" s="119">
        <f>AO30+AP30+AQ30</f>
        <v>99.339999999999989</v>
      </c>
      <c r="AS30" s="120">
        <f>AO30/AP30</f>
        <v>1.0641025641025641</v>
      </c>
      <c r="AT30" s="121">
        <f>AO30/AP30*AQ30</f>
        <v>2.9156410256410257</v>
      </c>
      <c r="AU30" s="122">
        <f>AO30/(AP30+AQ30)</f>
        <v>1.0052482842147759</v>
      </c>
      <c r="AV30" s="19">
        <f>AW30*AO30/100</f>
        <v>42.843999999999994</v>
      </c>
      <c r="AW30" s="19">
        <f>98-AY30-(CD30*100/AO30)</f>
        <v>86.032128514056225</v>
      </c>
      <c r="AX30" s="123">
        <v>5.78</v>
      </c>
      <c r="AY30" s="19">
        <f>AX30*100/AO30</f>
        <v>11.606425702811245</v>
      </c>
      <c r="AZ30" s="1" t="s">
        <v>432</v>
      </c>
      <c r="BA30" s="58">
        <v>46.930000000000007</v>
      </c>
      <c r="BB30" s="1" t="s">
        <v>432</v>
      </c>
      <c r="BC30" s="6">
        <v>0</v>
      </c>
      <c r="BD30" s="6"/>
      <c r="BE30" s="19"/>
      <c r="BF30" s="19"/>
      <c r="BG30" s="67">
        <v>5101.4295439074203</v>
      </c>
      <c r="BH30" s="67">
        <v>415.29</v>
      </c>
      <c r="BI30" s="19">
        <v>0</v>
      </c>
      <c r="BJ30" s="19">
        <v>33.299999999999997</v>
      </c>
      <c r="BK30" s="19">
        <f>100-BJ30</f>
        <v>66.7</v>
      </c>
      <c r="BL30" s="124">
        <f>BJ30/BK30</f>
        <v>0.49925037481259366</v>
      </c>
      <c r="BM30" s="125">
        <v>0.56999999999999995</v>
      </c>
      <c r="BN30" s="6">
        <f>BM30*100/AO30</f>
        <v>1.1445783132530121</v>
      </c>
      <c r="BO30" s="1" t="s">
        <v>432</v>
      </c>
      <c r="BP30" s="19">
        <v>28.997000000000003</v>
      </c>
      <c r="BQ30" s="19">
        <v>46.830000000000005</v>
      </c>
      <c r="BR30" s="43">
        <v>48607</v>
      </c>
      <c r="BS30" s="6">
        <f>BX30+BZ30</f>
        <v>48.8</v>
      </c>
      <c r="BT30" s="4">
        <v>93.4</v>
      </c>
      <c r="BU30" s="43">
        <v>10466.56</v>
      </c>
      <c r="BV30" s="6">
        <f>100-BT30</f>
        <v>6.5999999999999943</v>
      </c>
      <c r="BW30" s="6">
        <f>BY30+CA30+CC30</f>
        <v>46.519199999999998</v>
      </c>
      <c r="BX30" s="22">
        <v>17.899999999999999</v>
      </c>
      <c r="BY30" s="22">
        <f>BX30*AP30/100</f>
        <v>8.3771999999999984</v>
      </c>
      <c r="BZ30" s="6">
        <v>30.9</v>
      </c>
      <c r="CA30" s="22">
        <f>BZ30*AP30/100</f>
        <v>14.461199999999998</v>
      </c>
      <c r="CB30" s="6">
        <v>50.6</v>
      </c>
      <c r="CC30" s="22">
        <f>CB30*AP30/100</f>
        <v>23.680799999999998</v>
      </c>
      <c r="CD30" s="22">
        <v>0.18</v>
      </c>
      <c r="CE30" s="126">
        <v>93.6</v>
      </c>
      <c r="CF30" s="127">
        <v>7869</v>
      </c>
      <c r="CG30" s="126">
        <v>84.6</v>
      </c>
      <c r="CH30" s="127">
        <v>6111</v>
      </c>
      <c r="CI30" s="126">
        <v>23.6</v>
      </c>
      <c r="CJ30" s="126">
        <v>55.3</v>
      </c>
      <c r="CK30" s="127">
        <v>6000</v>
      </c>
      <c r="CL30" s="19">
        <f>BX30/BZ30</f>
        <v>0.57928802588996764</v>
      </c>
      <c r="CM30" s="19">
        <v>6.08</v>
      </c>
      <c r="CN30" s="19">
        <v>30.1</v>
      </c>
      <c r="CO30" s="19">
        <v>22.7</v>
      </c>
      <c r="CP30" s="6"/>
      <c r="CQ30" s="19"/>
      <c r="CR30" s="19"/>
      <c r="CS30" s="20"/>
      <c r="CZ30" s="22"/>
      <c r="DA30" s="16"/>
      <c r="DB30" s="129" t="s">
        <v>447</v>
      </c>
      <c r="DC30" s="130"/>
      <c r="DD30" s="131" t="s">
        <v>1995</v>
      </c>
      <c r="DI30" s="1" t="s">
        <v>434</v>
      </c>
      <c r="DJ30" s="210" t="s">
        <v>491</v>
      </c>
      <c r="DK30" s="4">
        <v>2</v>
      </c>
      <c r="DN30" s="16">
        <v>0</v>
      </c>
      <c r="DR30" s="22" t="s">
        <v>431</v>
      </c>
      <c r="DS30" s="22" t="s">
        <v>431</v>
      </c>
      <c r="DT30" s="67">
        <v>67</v>
      </c>
      <c r="DU30" s="22">
        <v>20.8</v>
      </c>
      <c r="DV30" s="22">
        <v>79.2</v>
      </c>
      <c r="DW30" s="22" t="s">
        <v>431</v>
      </c>
      <c r="DX30" s="22" t="s">
        <v>431</v>
      </c>
      <c r="DY30" s="22" t="s">
        <v>431</v>
      </c>
      <c r="DZ30" s="22" t="s">
        <v>431</v>
      </c>
      <c r="EA30" s="2">
        <v>0</v>
      </c>
      <c r="EB30" s="68"/>
      <c r="EC30" s="36"/>
      <c r="ED30" s="36"/>
      <c r="EE30" s="4">
        <f>L30</f>
        <v>4</v>
      </c>
      <c r="EF30" s="4"/>
      <c r="EG30" s="4"/>
      <c r="EH30" s="4"/>
      <c r="EI30" s="4"/>
      <c r="EJ30" s="4"/>
      <c r="EK30" s="4"/>
      <c r="EL30" s="6" t="e">
        <f>EK30/(EJ30*EJ30*0.01*0.01)</f>
        <v>#DIV/0!</v>
      </c>
      <c r="EM30" s="4"/>
      <c r="EN30" s="4"/>
      <c r="EO30" s="4"/>
      <c r="EP30" s="4"/>
      <c r="EQ30" s="31"/>
      <c r="ER30" s="14"/>
      <c r="ES30" s="132">
        <f>C30</f>
        <v>15464</v>
      </c>
      <c r="ET30" s="133">
        <v>75</v>
      </c>
      <c r="EU30" s="133">
        <v>9756</v>
      </c>
      <c r="EV30" s="133">
        <v>5497</v>
      </c>
      <c r="EW30" s="133">
        <v>39780</v>
      </c>
      <c r="EX30" s="133">
        <v>1650</v>
      </c>
      <c r="EY30" s="134">
        <f>EX30/EV30*EW30/ET30</f>
        <v>159.20684009459706</v>
      </c>
      <c r="EZ30" s="39">
        <f>L30*EY30</f>
        <v>636.82736037838822</v>
      </c>
      <c r="FA30" s="9"/>
      <c r="FE30" s="135"/>
      <c r="FF30" s="135"/>
      <c r="FH30" s="136"/>
      <c r="FK30" s="138"/>
      <c r="FL30" s="139"/>
      <c r="FM30" s="9"/>
      <c r="FN30" s="1"/>
      <c r="FO30" s="41">
        <f>AC30/1000</f>
        <v>0.191</v>
      </c>
      <c r="FQ30" s="121">
        <f>EX30*100/EU30</f>
        <v>16.912669126691267</v>
      </c>
      <c r="FR30" s="140">
        <f>EY30/1000</f>
        <v>0.15920684009459707</v>
      </c>
      <c r="FS30" s="9"/>
      <c r="FU30" s="214"/>
      <c r="FW30" s="214"/>
      <c r="GI30" s="8"/>
      <c r="GO30" s="10"/>
      <c r="GP30" s="10"/>
      <c r="GQ30" s="20"/>
      <c r="KE30" s="20">
        <f>FR30*AO30/100*1000</f>
        <v>79.285006367109332</v>
      </c>
      <c r="KF30" s="20">
        <f>FR30*AP30/100*1000</f>
        <v>74.508801164271432</v>
      </c>
      <c r="KG30" s="20">
        <f>FR30*AQ30/100*1000</f>
        <v>4.3622674185919603</v>
      </c>
      <c r="KH30" s="20">
        <f>FR30*AX30/100*1000</f>
        <v>9.20215535746771</v>
      </c>
      <c r="KI30" s="20">
        <f>FR30*BM30/100*1000</f>
        <v>0.90747898853920317</v>
      </c>
      <c r="KJ30" s="20">
        <f>FR30*BY30/100*1000</f>
        <v>13.337075408404585</v>
      </c>
      <c r="KK30" s="20">
        <f>FR30*CA30/100*1000</f>
        <v>23.02321955975987</v>
      </c>
      <c r="KL30" s="20">
        <f>FR30*CC30/100*1000</f>
        <v>37.701453389121333</v>
      </c>
    </row>
    <row r="31" spans="1:313" ht="14.4" customHeight="1">
      <c r="A31" s="1">
        <v>95</v>
      </c>
      <c r="B31" s="1">
        <f>COUNTIFS($D$3:D31,D31,$F$3:F31,F31)</f>
        <v>1</v>
      </c>
      <c r="C31" s="34">
        <v>14977</v>
      </c>
      <c r="D31" s="75" t="s">
        <v>1883</v>
      </c>
      <c r="E31" s="76" t="s">
        <v>612</v>
      </c>
      <c r="F31" s="78">
        <v>445317126</v>
      </c>
      <c r="G31" s="77">
        <f>LEFT(H31,4)-CONCATENATE(IF(LEFT(F31, 2)&lt;MID(H31, 3, 4), 20, 19),LEFT(F31,2))</f>
        <v>77</v>
      </c>
      <c r="H31" s="248" t="s">
        <v>1884</v>
      </c>
      <c r="I31" s="29" t="s">
        <v>1885</v>
      </c>
      <c r="J31" s="24" t="s">
        <v>487</v>
      </c>
      <c r="K31" s="2" t="s">
        <v>430</v>
      </c>
      <c r="L31" s="2">
        <v>6</v>
      </c>
      <c r="M31" s="2">
        <v>1</v>
      </c>
      <c r="N31" s="2" t="s">
        <v>647</v>
      </c>
      <c r="O31" s="11"/>
      <c r="P31" s="2" t="s">
        <v>1852</v>
      </c>
      <c r="Q31" s="11"/>
      <c r="R31" s="11"/>
      <c r="S31" s="11"/>
      <c r="T31" s="42"/>
      <c r="U31" s="42"/>
      <c r="V31" s="64" t="s">
        <v>1609</v>
      </c>
      <c r="W31" s="42"/>
      <c r="X31" s="44" t="s">
        <v>1872</v>
      </c>
      <c r="Y31" s="71"/>
      <c r="Z31" s="11"/>
      <c r="AA31" s="1" t="s">
        <v>812</v>
      </c>
      <c r="AC31" s="115">
        <v>99</v>
      </c>
      <c r="AD31" s="115">
        <v>600</v>
      </c>
      <c r="AE31" s="11"/>
      <c r="AF31" s="11"/>
      <c r="AG31" s="11" t="s">
        <v>491</v>
      </c>
      <c r="AH31" s="115">
        <v>50</v>
      </c>
      <c r="AI31" s="11"/>
      <c r="AJ31" s="11"/>
      <c r="AM31" s="11"/>
      <c r="AO31" s="116">
        <v>31.3</v>
      </c>
      <c r="AP31" s="117">
        <v>63.8</v>
      </c>
      <c r="AQ31" s="118">
        <v>3.52</v>
      </c>
      <c r="AR31" s="119">
        <f>AO31+AP31+AQ31</f>
        <v>98.61999999999999</v>
      </c>
      <c r="AS31" s="120">
        <f>AO31/AP31</f>
        <v>0.49059561128526646</v>
      </c>
      <c r="AT31" s="121">
        <f>AO31/AP31*AQ31</f>
        <v>1.7268965517241379</v>
      </c>
      <c r="AU31" s="122">
        <f>AO31/(AP31+AQ31)</f>
        <v>0.46494355317884734</v>
      </c>
      <c r="AV31" s="19">
        <f>AW31*AO31/100</f>
        <v>27.284000000000002</v>
      </c>
      <c r="AW31" s="19">
        <f>98-AY31-(CD31*100/AO31)</f>
        <v>87.16932907348243</v>
      </c>
      <c r="AX31" s="123">
        <v>2.75</v>
      </c>
      <c r="AY31" s="19">
        <f>AX31*100/AO31</f>
        <v>8.7859424920127793</v>
      </c>
      <c r="AZ31" s="1" t="s">
        <v>432</v>
      </c>
      <c r="BA31" s="58">
        <v>44.5</v>
      </c>
      <c r="BB31" s="1" t="s">
        <v>432</v>
      </c>
      <c r="BC31" s="6">
        <v>0</v>
      </c>
      <c r="BD31" s="6"/>
      <c r="BE31" s="19"/>
      <c r="BF31" s="19"/>
      <c r="BG31" s="67">
        <v>2290.5660377358495</v>
      </c>
      <c r="BH31" s="67">
        <v>281.64665523156089</v>
      </c>
      <c r="BI31" s="19">
        <v>0</v>
      </c>
      <c r="BJ31" s="19">
        <v>20</v>
      </c>
      <c r="BK31" s="19">
        <v>80</v>
      </c>
      <c r="BL31" s="124">
        <f>BJ31/BK31</f>
        <v>0.25</v>
      </c>
      <c r="BM31" s="125">
        <v>0.31</v>
      </c>
      <c r="BN31" s="6">
        <f>BM31*100/AO31</f>
        <v>0.99041533546325877</v>
      </c>
      <c r="BO31" s="1" t="s">
        <v>432</v>
      </c>
      <c r="BP31" s="19">
        <v>38.723300000000009</v>
      </c>
      <c r="BQ31" s="19">
        <v>32.9</v>
      </c>
      <c r="BR31" s="4">
        <v>30965</v>
      </c>
      <c r="BS31" s="6">
        <f>BX31+BZ31</f>
        <v>60</v>
      </c>
      <c r="BT31" s="4">
        <v>99</v>
      </c>
      <c r="BU31" s="43">
        <v>11853.8</v>
      </c>
      <c r="BV31" s="6">
        <f>100-BT31</f>
        <v>1</v>
      </c>
      <c r="BW31" s="6">
        <f>BY31+CA31+CC31</f>
        <v>62.779199999999996</v>
      </c>
      <c r="BX31" s="22">
        <v>32.799999999999997</v>
      </c>
      <c r="BY31" s="22">
        <f>BX31*AP31/100</f>
        <v>20.926399999999997</v>
      </c>
      <c r="BZ31" s="6">
        <v>27.2</v>
      </c>
      <c r="CA31" s="22">
        <f>BZ31*AP31/100</f>
        <v>17.3536</v>
      </c>
      <c r="CB31" s="6">
        <v>38.4</v>
      </c>
      <c r="CC31" s="22">
        <f>CB31*AP31/100</f>
        <v>24.499199999999995</v>
      </c>
      <c r="CD31" s="22">
        <v>0.64</v>
      </c>
      <c r="CE31" s="126">
        <v>79.400000000000006</v>
      </c>
      <c r="CF31" s="127">
        <v>6431.5999999999995</v>
      </c>
      <c r="CG31" s="126">
        <v>73.900000000000006</v>
      </c>
      <c r="CH31" s="127">
        <v>4975.5999999999995</v>
      </c>
      <c r="CI31" s="126">
        <v>38.9</v>
      </c>
      <c r="CJ31" s="126">
        <v>53.2</v>
      </c>
      <c r="CK31" s="127">
        <v>5234.5999999999995</v>
      </c>
      <c r="CL31" s="19">
        <f>BX31/BZ31</f>
        <v>1.2058823529411764</v>
      </c>
      <c r="CM31" s="19">
        <v>21.5</v>
      </c>
      <c r="CN31" s="19">
        <v>4.24</v>
      </c>
      <c r="CO31" s="19">
        <v>20.3</v>
      </c>
      <c r="CP31" s="6"/>
      <c r="CQ31" s="19"/>
      <c r="CR31" s="19"/>
      <c r="CS31" s="20"/>
      <c r="CZ31" s="22"/>
      <c r="DA31" s="16"/>
      <c r="DB31" s="129" t="s">
        <v>257</v>
      </c>
      <c r="DC31" s="130"/>
      <c r="DD31" s="131" t="s">
        <v>1886</v>
      </c>
      <c r="DI31" s="1" t="s">
        <v>436</v>
      </c>
      <c r="DJ31" s="210" t="s">
        <v>491</v>
      </c>
      <c r="DK31" s="4">
        <v>2</v>
      </c>
      <c r="DN31" s="16">
        <v>0</v>
      </c>
      <c r="DR31" s="58" t="s">
        <v>1692</v>
      </c>
      <c r="DS31" s="22" t="s">
        <v>431</v>
      </c>
      <c r="DT31" s="67">
        <v>63</v>
      </c>
      <c r="DU31" s="22">
        <v>38.1</v>
      </c>
      <c r="DV31" s="22">
        <v>61.9</v>
      </c>
      <c r="DW31" s="22" t="s">
        <v>431</v>
      </c>
      <c r="DX31" s="22" t="s">
        <v>431</v>
      </c>
      <c r="DY31" s="22" t="s">
        <v>431</v>
      </c>
      <c r="DZ31" s="22" t="s">
        <v>431</v>
      </c>
      <c r="EA31" s="2">
        <v>0</v>
      </c>
      <c r="EB31" s="68"/>
      <c r="EC31" s="36"/>
      <c r="ED31" s="36"/>
      <c r="EE31" s="4">
        <f>L31</f>
        <v>6</v>
      </c>
      <c r="EF31" s="4"/>
      <c r="EG31" s="4"/>
      <c r="EH31" s="4"/>
      <c r="EI31" s="4"/>
      <c r="EJ31" s="4"/>
      <c r="EK31" s="4"/>
      <c r="EL31" s="6" t="e">
        <f>EK31/(EJ31*EJ31*0.01*0.01)</f>
        <v>#DIV/0!</v>
      </c>
      <c r="EM31" s="4">
        <v>1</v>
      </c>
      <c r="EN31" s="1">
        <v>0</v>
      </c>
      <c r="EO31" s="4">
        <v>2</v>
      </c>
      <c r="EP31" s="4"/>
      <c r="EQ31" s="31"/>
      <c r="ER31" s="14"/>
      <c r="ES31" s="132">
        <v>14977</v>
      </c>
      <c r="ET31" s="133">
        <v>75</v>
      </c>
      <c r="EU31" s="133">
        <v>10136</v>
      </c>
      <c r="EV31" s="133">
        <v>12000</v>
      </c>
      <c r="EW31" s="133">
        <v>39780</v>
      </c>
      <c r="EX31" s="133">
        <v>2113</v>
      </c>
      <c r="EY31" s="134">
        <f>EX31/EV31*EW31/ET31</f>
        <v>93.394599999999997</v>
      </c>
      <c r="EZ31" s="39">
        <f>L31*EY31</f>
        <v>560.36760000000004</v>
      </c>
      <c r="FA31" s="9"/>
      <c r="FE31" s="135"/>
      <c r="FF31" s="135"/>
      <c r="FH31" s="136"/>
      <c r="FK31" s="138"/>
      <c r="FL31" s="139"/>
      <c r="FM31" s="9"/>
      <c r="FN31" s="1"/>
      <c r="FO31" s="41">
        <f>AC31/1000</f>
        <v>9.9000000000000005E-2</v>
      </c>
      <c r="FQ31" s="121">
        <f>EX31*100/EU31</f>
        <v>20.846487766377269</v>
      </c>
      <c r="FR31" s="140">
        <f>EY31/1000</f>
        <v>9.3394599999999994E-2</v>
      </c>
      <c r="FS31" s="9"/>
      <c r="FU31" s="214"/>
      <c r="FW31" s="214"/>
      <c r="GI31" s="8"/>
      <c r="GO31" s="10">
        <v>44293</v>
      </c>
      <c r="GP31" s="10"/>
      <c r="GQ31" s="20"/>
      <c r="GT31" s="19">
        <v>3.7091710079999986E-2</v>
      </c>
      <c r="GV31" s="148">
        <v>0.23297692880000004</v>
      </c>
      <c r="HA31" s="32">
        <v>0.84</v>
      </c>
      <c r="HB31" s="32">
        <v>1.1100000000000001</v>
      </c>
      <c r="HC31" s="33">
        <v>946.9</v>
      </c>
      <c r="HD31" s="32">
        <v>0.56000000000000005</v>
      </c>
      <c r="HE31" s="32">
        <v>1.55</v>
      </c>
      <c r="HF31" s="32">
        <v>0</v>
      </c>
      <c r="HG31" s="33">
        <v>2793.29</v>
      </c>
      <c r="HH31" s="32">
        <v>35.69</v>
      </c>
      <c r="HI31" s="33">
        <v>291.25</v>
      </c>
      <c r="HJ31" s="32">
        <v>69.37</v>
      </c>
      <c r="HK31" s="32">
        <v>0</v>
      </c>
      <c r="HL31" s="32">
        <v>0</v>
      </c>
      <c r="HM31" s="32">
        <v>349.36</v>
      </c>
      <c r="HN31" s="32">
        <v>0</v>
      </c>
      <c r="HO31" s="32">
        <v>151.66999999999999</v>
      </c>
      <c r="HP31" s="33">
        <v>3811.82</v>
      </c>
      <c r="HQ31" s="32">
        <v>15.6</v>
      </c>
      <c r="HR31" s="32">
        <v>0</v>
      </c>
      <c r="HS31" s="32">
        <v>260.62</v>
      </c>
      <c r="HT31" s="32">
        <v>257.31</v>
      </c>
      <c r="HU31" s="32">
        <v>777.66</v>
      </c>
      <c r="HV31" s="32">
        <v>8.24</v>
      </c>
      <c r="HW31" s="32">
        <v>89.62</v>
      </c>
      <c r="HX31" s="32">
        <v>0</v>
      </c>
      <c r="HY31" s="32">
        <v>0</v>
      </c>
      <c r="HZ31" s="32">
        <v>0</v>
      </c>
      <c r="IA31" s="22">
        <f>HU31/HP31</f>
        <v>0.20401278129607378</v>
      </c>
      <c r="KE31" s="20">
        <f>FR31*AO31/100*1000</f>
        <v>29.232509799999995</v>
      </c>
      <c r="KF31" s="20">
        <f>FR31*AP31/100*1000</f>
        <v>59.585754799999997</v>
      </c>
      <c r="KG31" s="20">
        <f>FR31*AQ31/100*1000</f>
        <v>3.2874899199999996</v>
      </c>
      <c r="KH31" s="20">
        <f>FR31*AX31/100*1000</f>
        <v>2.5683515000000003</v>
      </c>
      <c r="KI31" s="20">
        <f>FR31*BM31/100*1000</f>
        <v>0.28952325999999995</v>
      </c>
      <c r="KJ31" s="20">
        <f>FR31*BY31/100*1000</f>
        <v>19.544127574399997</v>
      </c>
      <c r="KK31" s="20">
        <f>FR31*CA31/100*1000</f>
        <v>16.207325305599998</v>
      </c>
      <c r="KL31" s="20">
        <f>FR31*CC31/100*1000</f>
        <v>22.880929843199993</v>
      </c>
      <c r="KS31" s="23">
        <v>44377</v>
      </c>
      <c r="KT31" s="1">
        <v>2</v>
      </c>
    </row>
    <row r="32" spans="1:313" ht="14.4" customHeight="1">
      <c r="A32" s="1">
        <v>77</v>
      </c>
      <c r="B32" s="1">
        <f>COUNTIFS($D$3:D32,D32,$F$3:F32,F32)</f>
        <v>2</v>
      </c>
      <c r="C32" s="34">
        <v>17220</v>
      </c>
      <c r="D32" s="75" t="s">
        <v>1883</v>
      </c>
      <c r="E32" s="76" t="s">
        <v>612</v>
      </c>
      <c r="F32" s="76">
        <v>445317126</v>
      </c>
      <c r="G32" s="77">
        <v>78</v>
      </c>
      <c r="H32" s="248" t="s">
        <v>2433</v>
      </c>
      <c r="I32" s="29" t="s">
        <v>2434</v>
      </c>
      <c r="J32" s="24" t="s">
        <v>487</v>
      </c>
      <c r="K32" s="2" t="s">
        <v>430</v>
      </c>
      <c r="L32" s="2">
        <v>12</v>
      </c>
      <c r="M32" s="2">
        <v>2</v>
      </c>
      <c r="N32" s="2" t="s">
        <v>431</v>
      </c>
      <c r="O32" s="11"/>
      <c r="P32" s="2" t="s">
        <v>2415</v>
      </c>
      <c r="Q32" s="11"/>
      <c r="R32" s="11"/>
      <c r="S32" s="11"/>
      <c r="T32" s="42"/>
      <c r="U32" s="42"/>
      <c r="V32" s="64" t="s">
        <v>2426</v>
      </c>
      <c r="W32" s="42"/>
      <c r="X32" s="42"/>
      <c r="Y32" s="42"/>
      <c r="Z32" s="42"/>
      <c r="AA32" s="1" t="s">
        <v>2166</v>
      </c>
      <c r="AC32" s="115">
        <v>111</v>
      </c>
      <c r="AD32" s="115">
        <v>1300</v>
      </c>
      <c r="AE32" s="11"/>
      <c r="AF32" s="11"/>
      <c r="AG32" s="11" t="s">
        <v>491</v>
      </c>
      <c r="AH32" s="115">
        <v>150</v>
      </c>
      <c r="AI32" s="11"/>
      <c r="AJ32" s="11"/>
      <c r="AM32" s="11"/>
      <c r="AO32" s="116">
        <v>52.7</v>
      </c>
      <c r="AP32" s="117">
        <v>38.9</v>
      </c>
      <c r="AQ32" s="118">
        <v>6.22</v>
      </c>
      <c r="AR32" s="119">
        <f>AO32+AP32+AQ32</f>
        <v>97.82</v>
      </c>
      <c r="AS32" s="120">
        <f>AO32/AP32</f>
        <v>1.3547557840616968</v>
      </c>
      <c r="AT32" s="121">
        <f>AO32/AP32*AQ32</f>
        <v>8.4265809768637538</v>
      </c>
      <c r="AU32" s="122">
        <f>AO32/(AP32+AQ32)</f>
        <v>1.1679964539007093</v>
      </c>
      <c r="AV32" s="19">
        <f>AW32*AO32/100</f>
        <v>42.936000000000007</v>
      </c>
      <c r="AW32" s="19">
        <f>98-AY32</f>
        <v>81.472485768500945</v>
      </c>
      <c r="AX32" s="123">
        <v>8.7100000000000009</v>
      </c>
      <c r="AY32" s="19">
        <f>AX32*100/AO32</f>
        <v>16.527514231499051</v>
      </c>
      <c r="AZ32" s="1" t="s">
        <v>432</v>
      </c>
      <c r="BA32" s="58">
        <v>15.75</v>
      </c>
      <c r="BB32" s="1" t="s">
        <v>432</v>
      </c>
      <c r="BC32" s="6">
        <v>1.4E-2</v>
      </c>
      <c r="BD32" s="6"/>
      <c r="BE32" s="19"/>
      <c r="BF32" s="19"/>
      <c r="BG32" s="67">
        <v>5964</v>
      </c>
      <c r="BH32" s="67">
        <v>291.2</v>
      </c>
      <c r="BI32" s="19">
        <v>1.39</v>
      </c>
      <c r="BJ32" s="19">
        <v>33.299999999999997</v>
      </c>
      <c r="BK32" s="19">
        <f>100-BJ32</f>
        <v>66.7</v>
      </c>
      <c r="BL32" s="124">
        <f>BJ32/BK32</f>
        <v>0.49925037481259366</v>
      </c>
      <c r="BM32" s="125">
        <v>0.42</v>
      </c>
      <c r="BN32" s="6">
        <f>BM32*100/AO32</f>
        <v>0.79696394686907013</v>
      </c>
      <c r="BO32" s="1" t="s">
        <v>432</v>
      </c>
      <c r="BP32" s="19">
        <v>33.200000000000003</v>
      </c>
      <c r="BQ32" s="19">
        <v>42.074999999999996</v>
      </c>
      <c r="BR32" s="43">
        <v>43958.75</v>
      </c>
      <c r="BS32" s="6">
        <f>BX32+BZ32</f>
        <v>42.9</v>
      </c>
      <c r="BT32" s="4">
        <v>91.9</v>
      </c>
      <c r="BU32" s="43">
        <v>6148</v>
      </c>
      <c r="BV32" s="6">
        <f>100-BT32</f>
        <v>8.0999999999999943</v>
      </c>
      <c r="BW32" s="6">
        <f>BY32+CA32+CC32</f>
        <v>38.783299999999997</v>
      </c>
      <c r="BX32" s="22">
        <v>15.5</v>
      </c>
      <c r="BY32" s="22">
        <f>BX32*AP32/100</f>
        <v>6.0294999999999996</v>
      </c>
      <c r="BZ32" s="6">
        <v>27.4</v>
      </c>
      <c r="CA32" s="22">
        <f>BZ32*AP32/100</f>
        <v>10.6586</v>
      </c>
      <c r="CB32" s="6">
        <v>56.8</v>
      </c>
      <c r="CC32" s="22">
        <f>CB32*AP32/100</f>
        <v>22.095199999999998</v>
      </c>
      <c r="CD32" s="22" t="s">
        <v>432</v>
      </c>
      <c r="CE32" s="126">
        <v>78.900000000000006</v>
      </c>
      <c r="CF32" s="127">
        <v>6534</v>
      </c>
      <c r="CG32" s="126">
        <v>63.3</v>
      </c>
      <c r="CH32" s="127">
        <v>4688</v>
      </c>
      <c r="CI32" s="126">
        <v>18.2</v>
      </c>
      <c r="CJ32" s="126">
        <v>40.1</v>
      </c>
      <c r="CK32" s="127">
        <v>4674</v>
      </c>
      <c r="CL32" s="19">
        <f>BX32/BZ32</f>
        <v>0.56569343065693434</v>
      </c>
      <c r="CM32" s="19"/>
      <c r="CN32" s="19"/>
      <c r="CO32" s="19"/>
      <c r="CP32" s="6"/>
      <c r="CQ32" s="19"/>
      <c r="CR32" s="19"/>
      <c r="CS32" s="20"/>
      <c r="CZ32" s="22"/>
      <c r="DA32" s="16"/>
      <c r="DC32" s="130"/>
      <c r="DD32" s="131"/>
      <c r="DI32" s="1" t="s">
        <v>436</v>
      </c>
      <c r="DJ32" s="210" t="s">
        <v>491</v>
      </c>
      <c r="DK32" s="4">
        <v>2</v>
      </c>
      <c r="DN32" s="16">
        <v>0</v>
      </c>
      <c r="DR32" s="58" t="s">
        <v>1692</v>
      </c>
      <c r="DS32" s="22" t="s">
        <v>431</v>
      </c>
      <c r="DT32" s="22">
        <v>89</v>
      </c>
      <c r="DU32" s="22">
        <v>11.2</v>
      </c>
      <c r="DV32" s="22">
        <v>88.8</v>
      </c>
      <c r="DW32" s="22" t="s">
        <v>431</v>
      </c>
      <c r="DX32" s="22" t="s">
        <v>431</v>
      </c>
      <c r="DY32" s="22" t="s">
        <v>431</v>
      </c>
      <c r="DZ32" s="22" t="s">
        <v>431</v>
      </c>
      <c r="EA32" s="2">
        <v>0</v>
      </c>
      <c r="EB32" s="2"/>
      <c r="EC32" s="36"/>
      <c r="ED32" s="36"/>
      <c r="EE32" s="4">
        <f>L32</f>
        <v>12</v>
      </c>
      <c r="EF32" s="4"/>
      <c r="EG32" s="4"/>
      <c r="EH32" s="4"/>
      <c r="EI32" s="4"/>
      <c r="EJ32" s="4"/>
      <c r="EK32" s="4"/>
      <c r="EL32" s="6" t="e">
        <f>EK32/(EJ32*EJ32*0.01*0.01)</f>
        <v>#DIV/0!</v>
      </c>
      <c r="EM32" s="4"/>
      <c r="EN32" s="4"/>
      <c r="EO32" s="4"/>
      <c r="EP32" s="4"/>
      <c r="EQ32" s="31"/>
      <c r="ER32" s="14"/>
      <c r="ES32" s="132">
        <f>C32</f>
        <v>17220</v>
      </c>
      <c r="ET32" s="133">
        <v>75</v>
      </c>
      <c r="EU32" s="133">
        <v>126098</v>
      </c>
      <c r="EV32" s="133">
        <v>9677</v>
      </c>
      <c r="EW32" s="133">
        <v>37440</v>
      </c>
      <c r="EX32" s="133">
        <v>1732</v>
      </c>
      <c r="EY32" s="134">
        <f>EX32/EV32*EW32/ET32</f>
        <v>89.347359718921155</v>
      </c>
      <c r="EZ32" s="39">
        <f>L32*EY32</f>
        <v>1072.1683166270539</v>
      </c>
      <c r="FA32" s="9"/>
      <c r="FE32" s="135"/>
      <c r="FF32" s="135"/>
      <c r="FH32" s="136"/>
      <c r="FK32" s="138"/>
      <c r="FL32" s="139"/>
      <c r="FM32" s="9"/>
      <c r="FN32" s="1"/>
      <c r="FO32" s="41">
        <f>AC32/1000</f>
        <v>0.111</v>
      </c>
      <c r="FQ32" s="121">
        <f>EX32*100/EU32</f>
        <v>1.3735348697045155</v>
      </c>
      <c r="FR32" s="140">
        <f>EY32/1000</f>
        <v>8.934735971892116E-2</v>
      </c>
      <c r="FS32" s="9"/>
      <c r="FU32" s="214"/>
      <c r="FW32" s="214"/>
      <c r="GI32" s="8"/>
      <c r="GO32" s="10">
        <v>44657</v>
      </c>
      <c r="GP32" s="10"/>
      <c r="GQ32" s="20"/>
      <c r="KB32" s="22"/>
      <c r="KC32" s="22"/>
      <c r="KD32" s="22"/>
      <c r="KE32" s="20">
        <f>FR32*AO32/100*1000</f>
        <v>47.086058571871455</v>
      </c>
      <c r="KF32" s="20">
        <f>FR32*AP32/100*1000</f>
        <v>34.756122930660332</v>
      </c>
      <c r="KG32" s="20">
        <f>FR32*AQ32/100*1000</f>
        <v>5.5574057745168952</v>
      </c>
      <c r="KH32" s="20">
        <f>FR32*AX32/100*1000</f>
        <v>7.7821550315180348</v>
      </c>
      <c r="KI32" s="20">
        <f>FR32*BM32/100*1000</f>
        <v>0.37525891081946883</v>
      </c>
      <c r="KJ32" s="20">
        <f>FR32*BY32/100*1000</f>
        <v>5.3871990542523509</v>
      </c>
      <c r="KK32" s="20">
        <f>FR32*CA32/100*1000</f>
        <v>9.5231776830009309</v>
      </c>
      <c r="KL32" s="20">
        <f>FR32*CC32/100*1000</f>
        <v>19.741477824615064</v>
      </c>
      <c r="KM32" s="1">
        <v>84.7</v>
      </c>
      <c r="KN32" s="1">
        <v>82.7</v>
      </c>
      <c r="KO32" s="11">
        <v>1</v>
      </c>
      <c r="KP32" s="2"/>
      <c r="KQ32" s="2"/>
      <c r="KR32" s="2"/>
      <c r="KY32" s="11"/>
      <c r="KZ32" s="11"/>
      <c r="LA32" s="11"/>
    </row>
    <row r="33" spans="1:313" ht="14.4" customHeight="1">
      <c r="A33" s="1">
        <v>143</v>
      </c>
      <c r="B33" s="1">
        <f>COUNTIFS($D$3:D33,D33,$F$3:F33,F33)</f>
        <v>1</v>
      </c>
      <c r="C33" s="34">
        <v>17628</v>
      </c>
      <c r="D33" s="21" t="s">
        <v>2534</v>
      </c>
      <c r="E33" s="2" t="s">
        <v>553</v>
      </c>
      <c r="F33" s="2">
        <v>6754230560</v>
      </c>
      <c r="G33" s="1">
        <v>55</v>
      </c>
      <c r="H33" s="247" t="s">
        <v>2535</v>
      </c>
      <c r="I33" s="29" t="s">
        <v>457</v>
      </c>
      <c r="J33" s="24" t="s">
        <v>487</v>
      </c>
      <c r="K33" s="2" t="s">
        <v>430</v>
      </c>
      <c r="L33" s="2">
        <v>12</v>
      </c>
      <c r="M33" s="2">
        <v>2</v>
      </c>
      <c r="N33" s="2" t="s">
        <v>431</v>
      </c>
      <c r="O33" s="11"/>
      <c r="P33" s="2" t="s">
        <v>2532</v>
      </c>
      <c r="Q33" s="11"/>
      <c r="R33" s="11"/>
      <c r="S33" s="11"/>
      <c r="T33" s="42"/>
      <c r="U33" s="42"/>
      <c r="V33" s="64" t="s">
        <v>2426</v>
      </c>
      <c r="W33" s="42"/>
      <c r="X33" s="42"/>
      <c r="Y33" s="42"/>
      <c r="Z33" s="29"/>
      <c r="AA33" s="1" t="s">
        <v>2166</v>
      </c>
      <c r="AC33" s="115">
        <v>183</v>
      </c>
      <c r="AD33" s="115">
        <v>2000</v>
      </c>
      <c r="AE33" s="11"/>
      <c r="AF33" s="11"/>
      <c r="AG33" s="11" t="s">
        <v>491</v>
      </c>
      <c r="AH33" s="115">
        <v>150</v>
      </c>
      <c r="AJ33" s="11"/>
      <c r="AM33" s="11"/>
      <c r="AO33" s="116">
        <v>39.799999999999997</v>
      </c>
      <c r="AP33" s="117">
        <v>36.1</v>
      </c>
      <c r="AQ33" s="118">
        <v>22.4</v>
      </c>
      <c r="AR33" s="119">
        <f>AO33+AP33+AQ33</f>
        <v>98.300000000000011</v>
      </c>
      <c r="AS33" s="120">
        <f>AO33/AP33</f>
        <v>1.1024930747922437</v>
      </c>
      <c r="AT33" s="121">
        <f>AO33/AP33*AQ33</f>
        <v>24.695844875346257</v>
      </c>
      <c r="AU33" s="122">
        <f>AO33/(AP33+AQ33)</f>
        <v>0.68034188034188026</v>
      </c>
      <c r="AV33" s="19">
        <f>AW33*AO33/100</f>
        <v>34.783999999999999</v>
      </c>
      <c r="AW33" s="19">
        <f>98-AY33</f>
        <v>87.396984924623112</v>
      </c>
      <c r="AX33" s="123">
        <v>4.22</v>
      </c>
      <c r="AY33" s="19">
        <f>AX33*100/AO33</f>
        <v>10.603015075376884</v>
      </c>
      <c r="AZ33" s="1" t="s">
        <v>432</v>
      </c>
      <c r="BA33" s="58">
        <v>33.299999999999997</v>
      </c>
      <c r="BB33" s="1" t="s">
        <v>432</v>
      </c>
      <c r="BC33" s="6">
        <v>0.17</v>
      </c>
      <c r="BD33" s="6"/>
      <c r="BE33" s="19"/>
      <c r="BF33" s="19"/>
      <c r="BG33" s="67">
        <v>6754.6153846153848</v>
      </c>
      <c r="BH33" s="67">
        <v>523</v>
      </c>
      <c r="BI33" s="19">
        <v>1.06</v>
      </c>
      <c r="BJ33" s="19">
        <v>22.5</v>
      </c>
      <c r="BK33" s="19">
        <f>100-BJ33</f>
        <v>77.5</v>
      </c>
      <c r="BL33" s="124">
        <f>BJ33/BK33</f>
        <v>0.29032258064516131</v>
      </c>
      <c r="BM33" s="125">
        <v>7.0999999999999994E-2</v>
      </c>
      <c r="BN33" s="6">
        <f>BM33*100/AO33</f>
        <v>0.17839195979899497</v>
      </c>
      <c r="BO33" s="1" t="s">
        <v>432</v>
      </c>
      <c r="BP33" s="19">
        <v>53.898305084745765</v>
      </c>
      <c r="BQ33" s="19">
        <v>73.7</v>
      </c>
      <c r="BR33" s="43">
        <v>64835.840000000004</v>
      </c>
      <c r="BS33" s="6">
        <f>BX33+BZ33</f>
        <v>48.099999999999994</v>
      </c>
      <c r="BT33" s="4">
        <v>87.7</v>
      </c>
      <c r="BU33" s="43">
        <v>9742.8571428571431</v>
      </c>
      <c r="BV33" s="6">
        <f>100-BT33</f>
        <v>12.299999999999997</v>
      </c>
      <c r="BW33" s="6">
        <f>BY33+CA33+CC33</f>
        <v>35.883400000000002</v>
      </c>
      <c r="BX33" s="22">
        <v>30.4</v>
      </c>
      <c r="BY33" s="22">
        <f>BX33*AP33/100</f>
        <v>10.974400000000001</v>
      </c>
      <c r="BZ33" s="6">
        <v>17.7</v>
      </c>
      <c r="CA33" s="22">
        <f>BZ33*AP33/100</f>
        <v>6.3897000000000004</v>
      </c>
      <c r="CB33" s="6">
        <v>51.3</v>
      </c>
      <c r="CC33" s="22">
        <f>CB33*AP33/100</f>
        <v>18.519300000000001</v>
      </c>
      <c r="CD33" s="22" t="s">
        <v>432</v>
      </c>
      <c r="CE33" s="126">
        <v>99.1</v>
      </c>
      <c r="CF33" s="127">
        <v>12017</v>
      </c>
      <c r="CG33" s="126">
        <v>94.3</v>
      </c>
      <c r="CH33" s="127">
        <v>8517</v>
      </c>
      <c r="CI33" s="126">
        <v>89.5</v>
      </c>
      <c r="CJ33" s="126">
        <v>93.1</v>
      </c>
      <c r="CK33" s="127">
        <v>7845</v>
      </c>
      <c r="CL33" s="19">
        <f>BX33/BZ33</f>
        <v>1.7175141242937852</v>
      </c>
      <c r="CM33" s="19"/>
      <c r="CN33" s="19"/>
      <c r="CO33" s="19"/>
      <c r="CP33" s="6"/>
      <c r="CQ33" s="19"/>
      <c r="CR33" s="19"/>
      <c r="CS33" s="20"/>
      <c r="CZ33" s="22"/>
      <c r="DA33" s="16"/>
      <c r="DC33" s="130"/>
      <c r="DD33" s="131"/>
      <c r="DI33" s="1" t="s">
        <v>436</v>
      </c>
      <c r="DJ33" s="210" t="s">
        <v>491</v>
      </c>
      <c r="DK33" s="4">
        <v>2</v>
      </c>
      <c r="DN33" s="16">
        <v>0</v>
      </c>
      <c r="DR33" s="58" t="s">
        <v>431</v>
      </c>
      <c r="DS33" s="22" t="s">
        <v>431</v>
      </c>
      <c r="DT33" s="22">
        <v>243</v>
      </c>
      <c r="DU33" s="22">
        <v>15.2</v>
      </c>
      <c r="DV33" s="22">
        <v>84.8</v>
      </c>
      <c r="DW33" s="22" t="s">
        <v>431</v>
      </c>
      <c r="DX33" s="22" t="s">
        <v>431</v>
      </c>
      <c r="DY33" s="22" t="s">
        <v>431</v>
      </c>
      <c r="DZ33" s="22" t="s">
        <v>431</v>
      </c>
      <c r="EA33" s="2">
        <v>0</v>
      </c>
      <c r="EB33" s="2"/>
      <c r="EC33" s="36"/>
      <c r="ED33" s="36"/>
      <c r="EE33" s="4">
        <f>L33</f>
        <v>12</v>
      </c>
      <c r="EF33" s="4"/>
      <c r="EG33" s="4"/>
      <c r="EH33" s="4"/>
      <c r="EI33" s="4"/>
      <c r="EJ33" s="4"/>
      <c r="EK33" s="4"/>
      <c r="EL33" s="6" t="e">
        <f>EK33/(EJ33*EJ33*0.01*0.01)</f>
        <v>#DIV/0!</v>
      </c>
      <c r="EM33" s="4"/>
      <c r="EN33" s="4"/>
      <c r="EO33" s="4"/>
      <c r="EP33" s="4"/>
      <c r="EQ33" s="31"/>
      <c r="ER33" s="14"/>
      <c r="ES33" s="132">
        <f>C33</f>
        <v>17628</v>
      </c>
      <c r="ET33" s="133">
        <v>75</v>
      </c>
      <c r="EU33" s="133">
        <v>49594</v>
      </c>
      <c r="EV33" s="133">
        <v>8000</v>
      </c>
      <c r="EW33" s="133">
        <v>40560</v>
      </c>
      <c r="EX33" s="133">
        <v>2496</v>
      </c>
      <c r="EY33" s="134">
        <f>EX33/EV33*EW33/ET33</f>
        <v>168.7296</v>
      </c>
      <c r="EZ33" s="39">
        <f>L33*EY33</f>
        <v>2024.7552000000001</v>
      </c>
      <c r="FA33" s="9"/>
      <c r="FE33" s="135"/>
      <c r="FF33" s="135"/>
      <c r="FH33" s="136"/>
      <c r="FK33" s="138"/>
      <c r="FL33" s="139"/>
      <c r="FM33" s="9"/>
      <c r="FN33" s="1"/>
      <c r="FO33" s="41">
        <f>AC33/1000</f>
        <v>0.183</v>
      </c>
      <c r="FQ33" s="121">
        <f>EX33*100/EU33</f>
        <v>5.0328668790579503</v>
      </c>
      <c r="FR33" s="140">
        <f>EY33/1000</f>
        <v>0.16872960000000001</v>
      </c>
      <c r="FS33" s="9"/>
      <c r="FU33" s="214"/>
      <c r="FW33" s="214"/>
      <c r="GI33" s="8"/>
      <c r="GO33" s="10">
        <v>44734</v>
      </c>
      <c r="GP33" s="10"/>
      <c r="GQ33" s="20"/>
      <c r="KB33" s="22"/>
      <c r="KC33" s="22"/>
      <c r="KD33" s="22"/>
      <c r="KE33" s="20">
        <f>FR33*AO33/100*1000</f>
        <v>67.154380799999998</v>
      </c>
      <c r="KF33" s="20">
        <f>FR33*AP33/100*1000</f>
        <v>60.911385600000003</v>
      </c>
      <c r="KG33" s="20">
        <f>FR33*AQ33/100*1000</f>
        <v>37.795430400000001</v>
      </c>
      <c r="KH33" s="20">
        <f>FR33*AX33/100*1000</f>
        <v>7.1203891199999996</v>
      </c>
      <c r="KI33" s="20">
        <f>FR33*BM33/100*1000</f>
        <v>0.11979801599999999</v>
      </c>
      <c r="KJ33" s="20">
        <f>FR33*BY33/100*1000</f>
        <v>18.517061222400002</v>
      </c>
      <c r="KK33" s="20">
        <f>FR33*CA33/100*1000</f>
        <v>10.781315251200001</v>
      </c>
      <c r="KL33" s="20">
        <f>FR33*CC33/100*1000</f>
        <v>31.247540812800001</v>
      </c>
      <c r="KM33" s="1">
        <v>92.5</v>
      </c>
      <c r="KN33" s="1">
        <v>89.6</v>
      </c>
      <c r="KP33" s="22"/>
      <c r="KQ33" s="22"/>
      <c r="KR33" s="22"/>
      <c r="KS33" s="19"/>
      <c r="KY33" s="11"/>
      <c r="KZ33" s="11"/>
      <c r="LA33" s="11"/>
    </row>
    <row r="34" spans="1:313" ht="14.4" customHeight="1">
      <c r="A34" s="1">
        <v>101</v>
      </c>
      <c r="B34" s="219">
        <f>COUNTIFS($D$3:D34,D34,$F$3:F34,F34)</f>
        <v>1</v>
      </c>
      <c r="C34" s="21">
        <v>10449</v>
      </c>
      <c r="D34" s="21" t="s">
        <v>2872</v>
      </c>
      <c r="E34" s="1" t="s">
        <v>512</v>
      </c>
      <c r="F34" s="12">
        <v>5958180778</v>
      </c>
      <c r="G34" s="1">
        <v>60</v>
      </c>
      <c r="H34" s="247" t="s">
        <v>2873</v>
      </c>
      <c r="DJ34" s="210" t="s">
        <v>491</v>
      </c>
      <c r="EL34" s="6" t="e">
        <f>EK34/((EJ34/100)*(EJ34/100))</f>
        <v>#DIV/0!</v>
      </c>
      <c r="FU34" s="214" t="s">
        <v>785</v>
      </c>
      <c r="FW34" s="214" t="s">
        <v>785</v>
      </c>
      <c r="GI34" s="8"/>
    </row>
    <row r="35" spans="1:313" ht="14.4" customHeight="1">
      <c r="A35" s="1">
        <v>40</v>
      </c>
      <c r="B35" s="1">
        <f>COUNTIFS($D$3:D35,D35,$F$3:F35,F35)</f>
        <v>1</v>
      </c>
      <c r="C35" s="34">
        <v>16989</v>
      </c>
      <c r="D35" s="21" t="s">
        <v>2387</v>
      </c>
      <c r="E35" s="2" t="s">
        <v>555</v>
      </c>
      <c r="F35" s="2">
        <v>7404215379</v>
      </c>
      <c r="G35" s="1">
        <v>48</v>
      </c>
      <c r="H35" s="247" t="s">
        <v>2388</v>
      </c>
      <c r="I35" s="29" t="s">
        <v>451</v>
      </c>
      <c r="J35" s="24" t="s">
        <v>487</v>
      </c>
      <c r="K35" s="2" t="s">
        <v>430</v>
      </c>
      <c r="L35" s="2">
        <v>6.5</v>
      </c>
      <c r="M35" s="2" t="s">
        <v>1493</v>
      </c>
      <c r="N35" s="2" t="s">
        <v>431</v>
      </c>
      <c r="O35" s="11"/>
      <c r="P35" s="2" t="s">
        <v>2368</v>
      </c>
      <c r="Q35" s="11"/>
      <c r="R35" s="11"/>
      <c r="S35" s="11"/>
      <c r="T35" s="42"/>
      <c r="U35" s="42"/>
      <c r="V35" s="64" t="s">
        <v>1609</v>
      </c>
      <c r="W35" s="42"/>
      <c r="X35" s="42"/>
      <c r="Y35" s="66"/>
      <c r="Z35" s="11"/>
      <c r="AA35" s="1" t="s">
        <v>2166</v>
      </c>
      <c r="AC35" s="115">
        <v>160</v>
      </c>
      <c r="AD35" s="115">
        <v>600</v>
      </c>
      <c r="AE35" s="11"/>
      <c r="AF35" s="11"/>
      <c r="AG35" s="11" t="s">
        <v>491</v>
      </c>
      <c r="AH35" s="115">
        <v>50</v>
      </c>
      <c r="AI35" s="11"/>
      <c r="AJ35" s="11"/>
      <c r="AM35" s="11"/>
      <c r="AO35" s="116">
        <v>64.900000000000006</v>
      </c>
      <c r="AP35" s="117">
        <v>30.8</v>
      </c>
      <c r="AQ35" s="118">
        <v>3.65</v>
      </c>
      <c r="AR35" s="119">
        <f>AO35+AP35+AQ35</f>
        <v>99.350000000000009</v>
      </c>
      <c r="AS35" s="120">
        <f>AO35/AP35</f>
        <v>2.1071428571428572</v>
      </c>
      <c r="AT35" s="121">
        <f>AO35/AP35*AQ35</f>
        <v>7.691071428571429</v>
      </c>
      <c r="AU35" s="122">
        <f>AO35/(AP35+AQ35)</f>
        <v>1.88388969521045</v>
      </c>
      <c r="AV35" s="19">
        <f>AW35*AO35/100</f>
        <v>47.472000000000001</v>
      </c>
      <c r="AW35" s="19">
        <f>98-AY35-(CD35*100/AO35)</f>
        <v>73.146379044684124</v>
      </c>
      <c r="AX35" s="123">
        <v>15.9</v>
      </c>
      <c r="AY35" s="19">
        <f>AX35*100/AO35</f>
        <v>24.499229583975346</v>
      </c>
      <c r="AZ35" s="1" t="s">
        <v>432</v>
      </c>
      <c r="BA35" s="58">
        <v>12.420000000000002</v>
      </c>
      <c r="BB35" s="1" t="s">
        <v>432</v>
      </c>
      <c r="BC35" s="6">
        <v>2.15</v>
      </c>
      <c r="BD35" s="6"/>
      <c r="BE35" s="19"/>
      <c r="BF35" s="19"/>
      <c r="BG35" s="67">
        <v>6094.7826086956529</v>
      </c>
      <c r="BH35" s="67">
        <v>696</v>
      </c>
      <c r="BI35" s="19">
        <v>0.9</v>
      </c>
      <c r="BJ35" s="19">
        <v>38.299999999999997</v>
      </c>
      <c r="BK35" s="19">
        <f>100-BJ35</f>
        <v>61.7</v>
      </c>
      <c r="BL35" s="124">
        <f>BJ35/BK35</f>
        <v>0.62074554294975681</v>
      </c>
      <c r="BM35" s="125">
        <v>0.56999999999999995</v>
      </c>
      <c r="BN35" s="6">
        <f>BM35*100/AO35</f>
        <v>0.87827426810477638</v>
      </c>
      <c r="BO35" s="1" t="s">
        <v>432</v>
      </c>
      <c r="BP35" s="19">
        <v>32.94</v>
      </c>
      <c r="BQ35" s="19">
        <v>30.48</v>
      </c>
      <c r="BR35" s="43">
        <v>44510.2</v>
      </c>
      <c r="BS35" s="6">
        <f>BX35+BZ35</f>
        <v>32.299999999999997</v>
      </c>
      <c r="BT35" s="4">
        <v>82.4</v>
      </c>
      <c r="BU35" s="43">
        <v>7449</v>
      </c>
      <c r="BV35" s="6">
        <f>100-BT35</f>
        <v>17.599999999999994</v>
      </c>
      <c r="BW35" s="6">
        <f>BY35+CA35+CC35</f>
        <v>30.769199999999998</v>
      </c>
      <c r="BX35" s="22">
        <v>8.8000000000000007</v>
      </c>
      <c r="BY35" s="22">
        <f>BX35*AP35/100</f>
        <v>2.7104000000000004</v>
      </c>
      <c r="BZ35" s="6">
        <v>23.5</v>
      </c>
      <c r="CA35" s="22">
        <f>BZ35*AP35/100</f>
        <v>7.2380000000000004</v>
      </c>
      <c r="CB35" s="6">
        <v>67.599999999999994</v>
      </c>
      <c r="CC35" s="22">
        <f>CB35*AP35/100</f>
        <v>20.820799999999998</v>
      </c>
      <c r="CD35" s="22">
        <v>0.23</v>
      </c>
      <c r="CE35" s="126">
        <v>93.2</v>
      </c>
      <c r="CF35" s="126" t="s">
        <v>432</v>
      </c>
      <c r="CG35" s="126">
        <v>78.2</v>
      </c>
      <c r="CH35" s="126" t="s">
        <v>432</v>
      </c>
      <c r="CI35" s="126">
        <v>18.100000000000001</v>
      </c>
      <c r="CJ35" s="126">
        <v>46.6</v>
      </c>
      <c r="CK35" s="127">
        <v>4331</v>
      </c>
      <c r="CL35" s="19">
        <f>BX35/BZ35</f>
        <v>0.37446808510638302</v>
      </c>
      <c r="CM35" s="19"/>
      <c r="CN35" s="19"/>
      <c r="CO35" s="19"/>
      <c r="CP35" s="6"/>
      <c r="CQ35" s="19"/>
      <c r="CR35" s="19"/>
      <c r="CS35" s="20"/>
      <c r="CZ35" s="22"/>
      <c r="DA35" s="16"/>
      <c r="DB35" s="129" t="s">
        <v>447</v>
      </c>
      <c r="DC35" s="130"/>
      <c r="DD35" s="131" t="s">
        <v>2389</v>
      </c>
      <c r="DI35" s="1" t="s">
        <v>434</v>
      </c>
      <c r="DJ35" s="210" t="s">
        <v>491</v>
      </c>
      <c r="DK35" s="4">
        <v>2</v>
      </c>
      <c r="DN35" s="16">
        <v>0</v>
      </c>
      <c r="DR35" s="58" t="s">
        <v>431</v>
      </c>
      <c r="DS35" s="22" t="s">
        <v>431</v>
      </c>
      <c r="DT35" s="22">
        <v>133</v>
      </c>
      <c r="DU35" s="22">
        <v>6</v>
      </c>
      <c r="DV35" s="22">
        <v>94</v>
      </c>
      <c r="DW35" s="22" t="s">
        <v>431</v>
      </c>
      <c r="DX35" s="22" t="s">
        <v>431</v>
      </c>
      <c r="DY35" s="22" t="s">
        <v>431</v>
      </c>
      <c r="DZ35" s="22" t="s">
        <v>431</v>
      </c>
      <c r="EA35" s="2">
        <v>0</v>
      </c>
      <c r="EB35" s="2"/>
      <c r="EC35" s="36"/>
      <c r="ED35" s="36"/>
      <c r="EE35" s="4">
        <f>L35</f>
        <v>6.5</v>
      </c>
      <c r="EF35" s="4"/>
      <c r="EG35" s="4"/>
      <c r="EH35" s="4"/>
      <c r="EI35" s="4"/>
      <c r="EJ35" s="4"/>
      <c r="EK35" s="4"/>
      <c r="EL35" s="6" t="e">
        <f>EK35/(EJ35*EJ35*0.01*0.01)</f>
        <v>#DIV/0!</v>
      </c>
      <c r="EM35" s="4"/>
      <c r="EN35" s="4"/>
      <c r="EO35" s="4"/>
      <c r="EP35" s="4"/>
      <c r="EQ35" s="31"/>
      <c r="ER35" s="14"/>
      <c r="ES35" s="132">
        <f>C35</f>
        <v>16989</v>
      </c>
      <c r="ET35" s="133">
        <v>75</v>
      </c>
      <c r="EU35" s="133">
        <v>16311</v>
      </c>
      <c r="EV35" s="133">
        <v>12000</v>
      </c>
      <c r="EW35" s="133">
        <v>37440</v>
      </c>
      <c r="EX35" s="133">
        <v>2662</v>
      </c>
      <c r="EY35" s="134">
        <f>EX35/EV35*EW35/ET35</f>
        <v>110.73920000000001</v>
      </c>
      <c r="EZ35" s="39">
        <f>L35*EY35</f>
        <v>719.80480000000011</v>
      </c>
      <c r="FA35" s="9"/>
      <c r="FE35" s="135"/>
      <c r="FF35" s="135"/>
      <c r="FH35" s="136"/>
      <c r="FK35" s="138"/>
      <c r="FL35" s="139"/>
      <c r="FM35" s="9"/>
      <c r="FN35" s="1"/>
      <c r="FO35" s="41">
        <f>AC35/1000</f>
        <v>0.16</v>
      </c>
      <c r="FQ35" s="121">
        <f>EX35*100/EU35</f>
        <v>16.320274661271533</v>
      </c>
      <c r="FR35" s="140">
        <f>EY35/1000</f>
        <v>0.11073920000000001</v>
      </c>
      <c r="FS35" s="9"/>
      <c r="FU35" s="214"/>
      <c r="FW35" s="214"/>
      <c r="GI35" s="8"/>
      <c r="GO35" s="10"/>
      <c r="GP35" s="10"/>
      <c r="GQ35" s="20"/>
      <c r="KB35" s="22" t="s">
        <v>432</v>
      </c>
      <c r="KC35" s="22" t="s">
        <v>432</v>
      </c>
      <c r="KD35" s="22" t="s">
        <v>432</v>
      </c>
      <c r="KE35" s="20">
        <f>FR35*AO35/100*1000</f>
        <v>71.869740800000017</v>
      </c>
      <c r="KF35" s="20">
        <f>FR35*AP35/100*1000</f>
        <v>34.107673600000005</v>
      </c>
      <c r="KG35" s="20">
        <f>FR35*AQ35/100*1000</f>
        <v>4.0419808000000002</v>
      </c>
      <c r="KH35" s="20">
        <f>FR35*AX35/100*1000</f>
        <v>17.607532800000001</v>
      </c>
      <c r="KI35" s="20">
        <f>FR35*BM35/100*1000</f>
        <v>0.6312134399999999</v>
      </c>
      <c r="KJ35" s="20">
        <f>FR35*BY35/100*1000</f>
        <v>3.0014752768000008</v>
      </c>
      <c r="KK35" s="20">
        <f>FR35*CA35/100*1000</f>
        <v>8.0153032960000026</v>
      </c>
      <c r="KL35" s="20">
        <f>FR35*CC35/100*1000</f>
        <v>23.056787353599997</v>
      </c>
    </row>
    <row r="36" spans="1:313" ht="14.4" customHeight="1">
      <c r="A36" s="1">
        <v>125</v>
      </c>
      <c r="B36" s="1">
        <f>COUNTIFS($D$3:D36,D36,$F$3:F36,F36)</f>
        <v>1</v>
      </c>
      <c r="C36" s="34">
        <v>17493</v>
      </c>
      <c r="D36" s="21" t="s">
        <v>2502</v>
      </c>
      <c r="E36" s="2" t="s">
        <v>2503</v>
      </c>
      <c r="F36" s="2">
        <v>5407010587</v>
      </c>
      <c r="G36" s="1">
        <v>68</v>
      </c>
      <c r="H36" s="247" t="s">
        <v>2504</v>
      </c>
      <c r="I36" s="29" t="s">
        <v>2505</v>
      </c>
      <c r="J36" s="24" t="s">
        <v>487</v>
      </c>
      <c r="K36" s="2" t="s">
        <v>430</v>
      </c>
      <c r="L36" s="2">
        <v>5</v>
      </c>
      <c r="M36" s="2">
        <v>1</v>
      </c>
      <c r="N36" s="2" t="s">
        <v>431</v>
      </c>
      <c r="O36" s="11"/>
      <c r="P36" s="2" t="s">
        <v>2485</v>
      </c>
      <c r="Q36" s="11"/>
      <c r="R36" s="11"/>
      <c r="S36" s="11"/>
      <c r="T36" s="42"/>
      <c r="U36" s="42"/>
      <c r="V36" s="64" t="s">
        <v>2426</v>
      </c>
      <c r="W36" s="42"/>
      <c r="X36" s="42"/>
      <c r="Y36" s="42"/>
      <c r="Z36" s="29"/>
      <c r="AA36" s="1" t="s">
        <v>2495</v>
      </c>
      <c r="AC36" s="115">
        <v>46</v>
      </c>
      <c r="AD36" s="115">
        <v>200</v>
      </c>
      <c r="AE36" s="11"/>
      <c r="AF36" s="11"/>
      <c r="AG36" s="11" t="s">
        <v>483</v>
      </c>
      <c r="AH36" s="115">
        <v>50</v>
      </c>
      <c r="AJ36" s="11"/>
      <c r="AM36" s="11"/>
      <c r="AO36" s="116">
        <v>68.599999999999994</v>
      </c>
      <c r="AP36" s="117">
        <v>29</v>
      </c>
      <c r="AQ36" s="118">
        <v>0.97</v>
      </c>
      <c r="AR36" s="119">
        <f>AO36+AP36+AQ36</f>
        <v>98.57</v>
      </c>
      <c r="AS36" s="120">
        <f>AO36/AP36</f>
        <v>2.36551724137931</v>
      </c>
      <c r="AT36" s="121">
        <f>AO36/AP36*AQ36</f>
        <v>2.2945517241379307</v>
      </c>
      <c r="AU36" s="122">
        <f>AO36/(AP36+AQ36)</f>
        <v>2.2889556222889555</v>
      </c>
      <c r="AV36" s="19">
        <f>AW36*AO36/100</f>
        <v>65.667999999999992</v>
      </c>
      <c r="AW36" s="19">
        <f>98-AY36</f>
        <v>95.725947521865891</v>
      </c>
      <c r="AX36" s="123">
        <v>1.56</v>
      </c>
      <c r="AY36" s="19">
        <f>AX36*100/AO36</f>
        <v>2.2740524781341112</v>
      </c>
      <c r="AZ36" s="1" t="s">
        <v>432</v>
      </c>
      <c r="BA36" s="58">
        <v>50</v>
      </c>
      <c r="BB36" s="1" t="s">
        <v>432</v>
      </c>
      <c r="BC36" s="6">
        <v>0</v>
      </c>
      <c r="BD36" s="6"/>
      <c r="BE36" s="19"/>
      <c r="BF36" s="19"/>
      <c r="BG36" s="67" t="s">
        <v>432</v>
      </c>
      <c r="BH36" s="67" t="s">
        <v>432</v>
      </c>
      <c r="BI36" s="19" t="s">
        <v>432</v>
      </c>
      <c r="BJ36" s="19">
        <v>63.1</v>
      </c>
      <c r="BK36" s="19">
        <f>100-BJ36</f>
        <v>36.9</v>
      </c>
      <c r="BL36" s="124">
        <f>BJ36/BK36</f>
        <v>1.7100271002710028</v>
      </c>
      <c r="BM36" s="125">
        <v>0.39</v>
      </c>
      <c r="BN36" s="6">
        <f>BM36*100/AO36</f>
        <v>0.56851311953352779</v>
      </c>
      <c r="BO36" s="1" t="s">
        <v>432</v>
      </c>
      <c r="BP36" s="19">
        <v>28.220338983050848</v>
      </c>
      <c r="BQ36" s="19">
        <v>32.6</v>
      </c>
      <c r="BR36" s="43">
        <v>59560.959999999999</v>
      </c>
      <c r="BS36" s="6">
        <f>BX36+BZ36</f>
        <v>43.790000000000006</v>
      </c>
      <c r="BT36" s="4">
        <v>98</v>
      </c>
      <c r="BU36" s="43">
        <v>6516.666666666667</v>
      </c>
      <c r="BV36" s="6">
        <f>100-BT36</f>
        <v>2</v>
      </c>
      <c r="BW36" s="6">
        <f>BY36+CA36+CC36</f>
        <v>27.982100000000003</v>
      </c>
      <c r="BX36" s="22">
        <v>9.59</v>
      </c>
      <c r="BY36" s="22">
        <f>BX36*AP36/100</f>
        <v>2.7811000000000003</v>
      </c>
      <c r="BZ36" s="6">
        <v>34.200000000000003</v>
      </c>
      <c r="CA36" s="22">
        <f>BZ36*AP36/100</f>
        <v>9.918000000000001</v>
      </c>
      <c r="CB36" s="6">
        <v>52.7</v>
      </c>
      <c r="CC36" s="22">
        <f>CB36*AP36/100</f>
        <v>15.283000000000001</v>
      </c>
      <c r="CD36" s="22" t="s">
        <v>432</v>
      </c>
      <c r="CE36" s="126">
        <v>78.599999999999994</v>
      </c>
      <c r="CF36" s="127">
        <v>4878</v>
      </c>
      <c r="CG36" s="126">
        <v>82</v>
      </c>
      <c r="CH36" s="127">
        <v>4240</v>
      </c>
      <c r="CI36" s="126">
        <v>36.4</v>
      </c>
      <c r="CJ36" s="126">
        <v>57.5</v>
      </c>
      <c r="CK36" s="127">
        <v>4163</v>
      </c>
      <c r="CL36" s="19">
        <f>BX36/BZ36</f>
        <v>0.28040935672514616</v>
      </c>
      <c r="CM36" s="19"/>
      <c r="CN36" s="19"/>
      <c r="CO36" s="19"/>
      <c r="CP36" s="6"/>
      <c r="CQ36" s="19"/>
      <c r="CR36" s="19"/>
      <c r="CS36" s="20"/>
      <c r="CZ36" s="22"/>
      <c r="DA36" s="16"/>
      <c r="DC36" s="130"/>
      <c r="DD36" s="131"/>
      <c r="DI36" s="1" t="s">
        <v>434</v>
      </c>
      <c r="DJ36" s="209" t="s">
        <v>483</v>
      </c>
      <c r="DK36" s="4">
        <v>2</v>
      </c>
      <c r="DN36" s="16">
        <v>0</v>
      </c>
      <c r="DR36" s="58" t="s">
        <v>1692</v>
      </c>
      <c r="DS36" s="22" t="s">
        <v>431</v>
      </c>
      <c r="DT36" s="22">
        <v>24</v>
      </c>
      <c r="DU36" s="22">
        <v>25</v>
      </c>
      <c r="DV36" s="22">
        <v>75</v>
      </c>
      <c r="DW36" s="22" t="s">
        <v>431</v>
      </c>
      <c r="DX36" s="22" t="s">
        <v>431</v>
      </c>
      <c r="DY36" s="22" t="s">
        <v>431</v>
      </c>
      <c r="DZ36" s="22" t="s">
        <v>431</v>
      </c>
      <c r="EA36" s="2">
        <v>0</v>
      </c>
      <c r="EB36" s="2"/>
      <c r="EC36" s="36"/>
      <c r="ED36" s="36"/>
      <c r="EE36" s="4">
        <f>L36</f>
        <v>5</v>
      </c>
      <c r="EF36" s="4"/>
      <c r="EG36" s="4"/>
      <c r="EH36" s="4"/>
      <c r="EI36" s="4"/>
      <c r="EJ36" s="4"/>
      <c r="EK36" s="4"/>
      <c r="EL36" s="6" t="e">
        <f>EK36/(EJ36*EJ36*0.01*0.01)</f>
        <v>#DIV/0!</v>
      </c>
      <c r="EM36" s="4"/>
      <c r="EN36" s="4"/>
      <c r="EO36" s="4"/>
      <c r="EP36" s="4"/>
      <c r="EQ36" s="31"/>
      <c r="ER36" s="14"/>
      <c r="ES36" s="132">
        <f>C36</f>
        <v>17493</v>
      </c>
      <c r="ET36" s="133">
        <v>75</v>
      </c>
      <c r="EU36" s="133">
        <v>209356</v>
      </c>
      <c r="EV36" s="133">
        <v>26009</v>
      </c>
      <c r="EW36" s="133">
        <v>40560</v>
      </c>
      <c r="EX36" s="133">
        <v>2721</v>
      </c>
      <c r="EY36" s="134">
        <f>EX36/EV36*EW36/ET36</f>
        <v>56.577215579222575</v>
      </c>
      <c r="EZ36" s="39">
        <f>L36*EY36</f>
        <v>282.88607789611285</v>
      </c>
      <c r="FA36" s="9"/>
      <c r="FE36" s="135"/>
      <c r="FF36" s="135"/>
      <c r="FH36" s="136"/>
      <c r="FK36" s="138"/>
      <c r="FL36" s="139"/>
      <c r="FM36" s="9"/>
      <c r="FN36" s="1"/>
      <c r="FO36" s="41">
        <f>AC36/1000</f>
        <v>4.5999999999999999E-2</v>
      </c>
      <c r="FQ36" s="121">
        <f>EX36*100/EU36</f>
        <v>1.2997000324805594</v>
      </c>
      <c r="FR36" s="140">
        <f>EY36/1000</f>
        <v>5.6577215579222573E-2</v>
      </c>
      <c r="FS36" s="9"/>
      <c r="FV36" s="212"/>
      <c r="FX36" s="212"/>
      <c r="GI36" s="8"/>
      <c r="GO36" s="10">
        <v>44714</v>
      </c>
      <c r="GP36" s="10"/>
      <c r="GQ36" s="20"/>
      <c r="KB36" s="22"/>
      <c r="KC36" s="22"/>
      <c r="KD36" s="22"/>
      <c r="KE36" s="20">
        <f>FR36*AO36/100*1000</f>
        <v>38.811969887346677</v>
      </c>
      <c r="KF36" s="20">
        <f>FR36*AP36/100*1000</f>
        <v>16.407392517974547</v>
      </c>
      <c r="KG36" s="20">
        <f>FR36*AQ36/100*1000</f>
        <v>0.54879899111845898</v>
      </c>
      <c r="KH36" s="20">
        <f>FR36*AX36/100*1000</f>
        <v>0.88260456303587209</v>
      </c>
      <c r="KI36" s="20">
        <f>FR36*BM36/100*1000</f>
        <v>0.22065114075896802</v>
      </c>
      <c r="KJ36" s="20">
        <f>FR36*BY36/100*1000</f>
        <v>1.5734689424737591</v>
      </c>
      <c r="KK36" s="20">
        <f>FR36*CA36/100*1000</f>
        <v>5.6113282411472953</v>
      </c>
      <c r="KL36" s="20">
        <f>FR36*CC36/100*1000</f>
        <v>8.6466958569725865</v>
      </c>
      <c r="KM36" s="1" t="s">
        <v>432</v>
      </c>
      <c r="KN36" s="1" t="s">
        <v>432</v>
      </c>
      <c r="KP36" s="22"/>
      <c r="KQ36" s="22"/>
      <c r="KR36" s="22"/>
      <c r="KS36" s="22"/>
      <c r="KY36" s="11"/>
      <c r="KZ36" s="11"/>
      <c r="LA36" s="11"/>
    </row>
    <row r="37" spans="1:313" ht="14.4" customHeight="1">
      <c r="A37" s="1">
        <v>94</v>
      </c>
      <c r="B37" s="219">
        <f>COUNTIFS($D$3:D37,D37,$F$3:F37,F37)</f>
        <v>1</v>
      </c>
      <c r="C37" s="21">
        <v>14967</v>
      </c>
      <c r="D37" s="21" t="s">
        <v>2936</v>
      </c>
      <c r="E37" s="1" t="s">
        <v>499</v>
      </c>
      <c r="F37" s="12">
        <v>6561271277</v>
      </c>
      <c r="G37" s="1">
        <v>56</v>
      </c>
      <c r="H37" s="247" t="s">
        <v>2961</v>
      </c>
      <c r="DJ37" s="209" t="s">
        <v>483</v>
      </c>
      <c r="EL37" s="6" t="e">
        <f>EK37/(EJ37*EJ37*0.01*0.01)</f>
        <v>#DIV/0!</v>
      </c>
      <c r="FV37" s="212" t="s">
        <v>785</v>
      </c>
      <c r="FX37" s="212" t="s">
        <v>785</v>
      </c>
      <c r="GI37" s="8"/>
    </row>
    <row r="38" spans="1:313" ht="14.4" customHeight="1">
      <c r="A38" s="1">
        <v>163</v>
      </c>
      <c r="B38" s="1">
        <f>COUNTIFS($D$3:D38,D38,$F$3:F38,F38)</f>
        <v>1</v>
      </c>
      <c r="C38" s="34">
        <v>17758</v>
      </c>
      <c r="D38" s="21" t="s">
        <v>2560</v>
      </c>
      <c r="E38" s="2" t="s">
        <v>626</v>
      </c>
      <c r="F38" s="2">
        <v>6858050540</v>
      </c>
      <c r="G38" s="1">
        <v>54</v>
      </c>
      <c r="H38" s="247" t="s">
        <v>2559</v>
      </c>
      <c r="I38" s="29" t="s">
        <v>2561</v>
      </c>
      <c r="J38" s="24" t="s">
        <v>487</v>
      </c>
      <c r="K38" s="2" t="s">
        <v>430</v>
      </c>
      <c r="L38" s="2">
        <v>12</v>
      </c>
      <c r="M38" s="2">
        <v>8</v>
      </c>
      <c r="N38" s="2" t="s">
        <v>647</v>
      </c>
      <c r="O38" s="11"/>
      <c r="P38" s="2" t="s">
        <v>2532</v>
      </c>
      <c r="Q38" s="11"/>
      <c r="R38" s="11"/>
      <c r="S38" s="11"/>
      <c r="T38" s="42"/>
      <c r="U38" s="42"/>
      <c r="V38" s="64" t="s">
        <v>2426</v>
      </c>
      <c r="W38" s="42"/>
      <c r="X38" s="42"/>
      <c r="Y38" s="42"/>
      <c r="Z38" s="29"/>
      <c r="AA38" s="1" t="s">
        <v>2166</v>
      </c>
      <c r="AC38" s="115">
        <v>366</v>
      </c>
      <c r="AD38" s="115">
        <v>4000</v>
      </c>
      <c r="AE38" s="11"/>
      <c r="AF38" s="11"/>
      <c r="AG38" s="11" t="s">
        <v>491</v>
      </c>
      <c r="AH38" s="115">
        <v>250</v>
      </c>
      <c r="AJ38" s="11"/>
      <c r="AM38" s="11"/>
      <c r="AO38" s="116">
        <v>49.3</v>
      </c>
      <c r="AP38" s="117">
        <v>41.4</v>
      </c>
      <c r="AQ38" s="118">
        <v>6.38</v>
      </c>
      <c r="AR38" s="119">
        <f>AO38+AP38+AQ38</f>
        <v>97.079999999999984</v>
      </c>
      <c r="AS38" s="120">
        <f>AO38/AP38</f>
        <v>1.1908212560386473</v>
      </c>
      <c r="AT38" s="121">
        <f>AO38/AP38*AQ38</f>
        <v>7.5974396135265696</v>
      </c>
      <c r="AU38" s="122">
        <f>AO38/(AP38+AQ38)</f>
        <v>1.031812473838426</v>
      </c>
      <c r="AV38" s="19">
        <f>AW38*AO38/100</f>
        <v>43.163999999999994</v>
      </c>
      <c r="AW38" s="19">
        <f>98-AY38</f>
        <v>87.553752535496955</v>
      </c>
      <c r="AX38" s="123">
        <v>5.15</v>
      </c>
      <c r="AY38" s="19">
        <f>AX38*100/AO38</f>
        <v>10.446247464503044</v>
      </c>
      <c r="AZ38" s="1" t="s">
        <v>432</v>
      </c>
      <c r="BA38" s="58">
        <v>29.8</v>
      </c>
      <c r="BB38" s="1" t="s">
        <v>432</v>
      </c>
      <c r="BC38" s="6">
        <v>1.2999999999999999E-2</v>
      </c>
      <c r="BD38" s="6"/>
      <c r="BE38" s="19"/>
      <c r="BF38" s="19"/>
      <c r="BG38" s="67">
        <v>7961.538461538461</v>
      </c>
      <c r="BH38" s="67">
        <v>466</v>
      </c>
      <c r="BI38" s="19">
        <v>0.7</v>
      </c>
      <c r="BJ38" s="19">
        <v>47</v>
      </c>
      <c r="BK38" s="19">
        <f>100-BJ38</f>
        <v>53</v>
      </c>
      <c r="BL38" s="124">
        <f>BJ38/BK38</f>
        <v>0.8867924528301887</v>
      </c>
      <c r="BM38" s="125">
        <v>0.26</v>
      </c>
      <c r="BN38" s="6">
        <f>BM38*100/AO38</f>
        <v>0.52738336713995948</v>
      </c>
      <c r="BO38" s="1" t="s">
        <v>432</v>
      </c>
      <c r="BP38" s="19">
        <v>58.898305084745765</v>
      </c>
      <c r="BQ38" s="19">
        <v>65.599999999999994</v>
      </c>
      <c r="BR38" s="43">
        <v>40112.639999999999</v>
      </c>
      <c r="BS38" s="6">
        <f>BX38+BZ38</f>
        <v>56</v>
      </c>
      <c r="BT38" s="4">
        <v>88.5</v>
      </c>
      <c r="BU38" s="43">
        <v>11173.809523809523</v>
      </c>
      <c r="BV38" s="6">
        <f>100-BT38</f>
        <v>11.5</v>
      </c>
      <c r="BW38" s="6">
        <f>BY38+CA38+CC38</f>
        <v>41.234399999999994</v>
      </c>
      <c r="BX38" s="22">
        <v>30.8</v>
      </c>
      <c r="BY38" s="22">
        <f>BX38*AP38/100</f>
        <v>12.751199999999999</v>
      </c>
      <c r="BZ38" s="6">
        <v>25.2</v>
      </c>
      <c r="CA38" s="22">
        <f>BZ38*AP38/100</f>
        <v>10.4328</v>
      </c>
      <c r="CB38" s="6">
        <v>43.6</v>
      </c>
      <c r="CC38" s="22">
        <f>CB38*AP38/100</f>
        <v>18.0504</v>
      </c>
      <c r="CD38" s="22" t="s">
        <v>432</v>
      </c>
      <c r="CE38" s="126">
        <v>99.8</v>
      </c>
      <c r="CF38" s="127">
        <v>11169</v>
      </c>
      <c r="CG38" s="126">
        <v>98.8</v>
      </c>
      <c r="CH38" s="127">
        <v>8915</v>
      </c>
      <c r="CI38" s="126">
        <v>71.599999999999994</v>
      </c>
      <c r="CJ38" s="126">
        <v>87.2</v>
      </c>
      <c r="CK38" s="127">
        <v>8186</v>
      </c>
      <c r="CL38" s="19">
        <f>BX38/BZ38</f>
        <v>1.2222222222222223</v>
      </c>
      <c r="CM38" s="19"/>
      <c r="CN38" s="19"/>
      <c r="CO38" s="19"/>
      <c r="CP38" s="6"/>
      <c r="CQ38" s="19"/>
      <c r="CR38" s="19"/>
      <c r="CS38" s="20"/>
      <c r="CZ38" s="22"/>
      <c r="DA38" s="16"/>
      <c r="DC38" s="130"/>
      <c r="DD38" s="131"/>
      <c r="DI38" s="1" t="s">
        <v>436</v>
      </c>
      <c r="DJ38" s="210" t="s">
        <v>491</v>
      </c>
      <c r="DK38" s="4">
        <v>2</v>
      </c>
      <c r="DN38" s="16">
        <v>0</v>
      </c>
      <c r="DR38" s="58" t="s">
        <v>431</v>
      </c>
      <c r="DS38" s="22" t="s">
        <v>431</v>
      </c>
      <c r="DT38" s="22">
        <v>516</v>
      </c>
      <c r="DU38" s="22">
        <v>5.4</v>
      </c>
      <c r="DV38" s="22">
        <v>94.6</v>
      </c>
      <c r="DW38" s="22" t="s">
        <v>431</v>
      </c>
      <c r="DX38" s="22" t="s">
        <v>431</v>
      </c>
      <c r="DY38" s="22" t="s">
        <v>431</v>
      </c>
      <c r="DZ38" s="22" t="s">
        <v>431</v>
      </c>
      <c r="EA38" s="2">
        <v>0</v>
      </c>
      <c r="EB38" s="2"/>
      <c r="EC38" s="36"/>
      <c r="ED38" s="36"/>
      <c r="EE38" s="4">
        <f>L38</f>
        <v>12</v>
      </c>
      <c r="EF38" s="4"/>
      <c r="EG38" s="4"/>
      <c r="EH38" s="4"/>
      <c r="EI38" s="4"/>
      <c r="EJ38" s="4"/>
      <c r="EK38" s="4"/>
      <c r="EL38" s="6" t="e">
        <f>EK38/(EJ38*EJ38*0.01*0.01)</f>
        <v>#DIV/0!</v>
      </c>
      <c r="EM38" s="4"/>
      <c r="EN38" s="4"/>
      <c r="EO38" s="4"/>
      <c r="EP38" s="4"/>
      <c r="EQ38" s="31"/>
      <c r="ER38" s="14"/>
      <c r="ES38" s="132">
        <f>C38</f>
        <v>17758</v>
      </c>
      <c r="ET38" s="133">
        <v>75</v>
      </c>
      <c r="EU38" s="133">
        <v>29710</v>
      </c>
      <c r="EV38" s="133">
        <v>4000</v>
      </c>
      <c r="EW38" s="133">
        <v>40560</v>
      </c>
      <c r="EX38" s="133">
        <v>2544</v>
      </c>
      <c r="EY38" s="134">
        <f>EX38/EV38*EW38/ET38</f>
        <v>343.94880000000001</v>
      </c>
      <c r="EZ38" s="39">
        <f>L38*EY38</f>
        <v>4127.3855999999996</v>
      </c>
      <c r="FA38" s="9"/>
      <c r="FE38" s="135"/>
      <c r="FF38" s="135"/>
      <c r="FH38" s="136"/>
      <c r="FK38" s="138"/>
      <c r="FL38" s="139"/>
      <c r="FM38" s="9"/>
      <c r="FN38" s="1"/>
      <c r="FO38" s="41">
        <f>AC38/1000</f>
        <v>0.36599999999999999</v>
      </c>
      <c r="FQ38" s="121">
        <f>EX38*100/EU38</f>
        <v>8.5627734769437893</v>
      </c>
      <c r="FR38" s="140">
        <f>EY38/1000</f>
        <v>0.3439488</v>
      </c>
      <c r="FS38" s="9"/>
      <c r="FU38" s="214"/>
      <c r="FW38" s="214"/>
      <c r="GI38" s="8"/>
      <c r="GO38" s="10">
        <v>44762</v>
      </c>
      <c r="GP38" s="10"/>
      <c r="GQ38" s="20"/>
      <c r="KB38" s="22"/>
      <c r="KC38" s="22"/>
      <c r="KD38" s="22"/>
      <c r="KE38" s="20">
        <f>FR38*AO38/100*1000</f>
        <v>169.5667584</v>
      </c>
      <c r="KF38" s="20">
        <f>FR38*AP38/100*1000</f>
        <v>142.39480320000001</v>
      </c>
      <c r="KG38" s="20">
        <f>FR38*AQ38/100*1000</f>
        <v>21.943933439999999</v>
      </c>
      <c r="KH38" s="20">
        <f>FR38*AX38/100*1000</f>
        <v>17.713363200000003</v>
      </c>
      <c r="KI38" s="20">
        <f>FR38*BM38/100*1000</f>
        <v>0.8942668800000001</v>
      </c>
      <c r="KJ38" s="20">
        <f>FR38*BY38/100*1000</f>
        <v>43.857599385599997</v>
      </c>
      <c r="KK38" s="20">
        <f>FR38*CA38/100*1000</f>
        <v>35.8834904064</v>
      </c>
      <c r="KL38" s="20">
        <f>FR38*CC38/100*1000</f>
        <v>62.084134195200001</v>
      </c>
      <c r="KM38" s="1">
        <v>86</v>
      </c>
      <c r="KN38" s="1">
        <v>89.6</v>
      </c>
      <c r="KP38" s="22"/>
      <c r="KQ38" s="22"/>
      <c r="KR38" s="22"/>
      <c r="KS38" s="19"/>
      <c r="KY38" s="11"/>
      <c r="KZ38" s="11"/>
      <c r="LA38" s="11"/>
    </row>
    <row r="39" spans="1:313" ht="14.4" customHeight="1">
      <c r="A39" s="1">
        <v>343</v>
      </c>
      <c r="B39" s="1">
        <f>COUNTIFS($D$3:D39,D39,$F$3:F39,F39)</f>
        <v>1</v>
      </c>
      <c r="C39" s="34">
        <v>11888</v>
      </c>
      <c r="D39" s="21" t="s">
        <v>944</v>
      </c>
      <c r="E39" s="2" t="s">
        <v>945</v>
      </c>
      <c r="F39" s="2">
        <v>496005148</v>
      </c>
      <c r="G39" s="1">
        <f>LEFT(H39,4)-CONCATENATE(IF(LEFT(F39, 2)&lt;MID(H39, 3, 4), 20, 19),LEFT(F39,2))</f>
        <v>70</v>
      </c>
      <c r="H39" s="247" t="s">
        <v>938</v>
      </c>
      <c r="I39" s="29" t="s">
        <v>946</v>
      </c>
      <c r="J39" s="24" t="s">
        <v>487</v>
      </c>
      <c r="K39" s="2" t="s">
        <v>430</v>
      </c>
      <c r="L39" s="1">
        <v>9</v>
      </c>
      <c r="M39" s="2" t="s">
        <v>859</v>
      </c>
      <c r="N39" s="2" t="s">
        <v>431</v>
      </c>
      <c r="P39" s="1" t="s">
        <v>943</v>
      </c>
      <c r="S39" s="2"/>
      <c r="T39" s="46" t="s">
        <v>797</v>
      </c>
      <c r="U39" s="46"/>
      <c r="V39" s="50" t="s">
        <v>902</v>
      </c>
      <c r="X39" s="59"/>
      <c r="Y39" s="59"/>
      <c r="Z39" s="29"/>
      <c r="AA39" s="1" t="s">
        <v>817</v>
      </c>
      <c r="AC39" s="115">
        <v>359</v>
      </c>
      <c r="AD39" s="115">
        <v>3200</v>
      </c>
      <c r="AE39" s="11"/>
      <c r="AF39" s="11"/>
      <c r="AG39" s="11" t="s">
        <v>491</v>
      </c>
      <c r="AH39" s="115">
        <v>250</v>
      </c>
      <c r="AI39" s="11"/>
      <c r="AO39" s="116">
        <v>21.1</v>
      </c>
      <c r="AP39" s="117">
        <v>60.8</v>
      </c>
      <c r="AQ39" s="118">
        <v>17.600000000000001</v>
      </c>
      <c r="AR39" s="119">
        <f>AO39+AP39+AQ39</f>
        <v>99.5</v>
      </c>
      <c r="AS39" s="120">
        <f>AO39/AP39</f>
        <v>0.34703947368421056</v>
      </c>
      <c r="AT39" s="121">
        <f>AO39/AP39*AQ39</f>
        <v>6.1078947368421064</v>
      </c>
      <c r="AU39" s="122">
        <f>AO39/(AP39+AQ39)</f>
        <v>0.26913265306122447</v>
      </c>
      <c r="AV39" s="19">
        <v>18.3992</v>
      </c>
      <c r="AW39" s="19">
        <f>95-AY39</f>
        <v>87.2</v>
      </c>
      <c r="AX39" s="123">
        <v>1.6458000000000002</v>
      </c>
      <c r="AY39" s="19">
        <v>7.8</v>
      </c>
      <c r="AZ39" s="1" t="s">
        <v>432</v>
      </c>
      <c r="BA39" s="145">
        <v>7.41</v>
      </c>
      <c r="BB39" s="1" t="s">
        <v>432</v>
      </c>
      <c r="BC39" s="6">
        <v>0.1</v>
      </c>
      <c r="BD39" s="6">
        <v>86.3</v>
      </c>
      <c r="BE39" s="19">
        <v>25.6</v>
      </c>
      <c r="BF39" s="19">
        <v>24.6</v>
      </c>
      <c r="BG39" s="2">
        <v>5543</v>
      </c>
      <c r="BH39" s="20">
        <v>366</v>
      </c>
      <c r="BI39" s="19">
        <v>0.3</v>
      </c>
      <c r="BJ39" s="19">
        <v>49.6</v>
      </c>
      <c r="BK39" s="1">
        <v>50.4</v>
      </c>
      <c r="BL39" s="124">
        <f>BJ39/BK39</f>
        <v>0.98412698412698418</v>
      </c>
      <c r="BM39" s="125">
        <v>0.2</v>
      </c>
      <c r="BN39" s="6">
        <f>BM39*100/AO39</f>
        <v>0.94786729857819896</v>
      </c>
      <c r="BO39" s="1" t="s">
        <v>432</v>
      </c>
      <c r="BP39" s="1">
        <v>12.9</v>
      </c>
      <c r="BQ39" s="19">
        <v>16.757999999999999</v>
      </c>
      <c r="BR39" s="4">
        <v>14584</v>
      </c>
      <c r="BS39" s="6">
        <f>BX39+BZ39</f>
        <v>64.8</v>
      </c>
      <c r="BT39" s="4">
        <v>89</v>
      </c>
      <c r="BU39" s="43">
        <v>9804.4800000000014</v>
      </c>
      <c r="BV39" s="6">
        <f>100-BT39</f>
        <v>11</v>
      </c>
      <c r="BW39" s="6">
        <f>BY39+CA39+CC39</f>
        <v>60.617599999999996</v>
      </c>
      <c r="BX39" s="4">
        <v>29.7</v>
      </c>
      <c r="BY39" s="22">
        <f>BX39*AP39/100</f>
        <v>18.057599999999997</v>
      </c>
      <c r="BZ39" s="4">
        <v>35.1</v>
      </c>
      <c r="CA39" s="22">
        <f>BZ39*AP39/100</f>
        <v>21.340799999999998</v>
      </c>
      <c r="CB39" s="4">
        <v>34.9</v>
      </c>
      <c r="CC39" s="22">
        <f>CB39*AP39/100</f>
        <v>21.219199999999997</v>
      </c>
      <c r="CD39" s="6">
        <v>1.8</v>
      </c>
      <c r="CE39" s="126">
        <v>99.7</v>
      </c>
      <c r="CF39" s="127">
        <v>8183.4</v>
      </c>
      <c r="CG39" s="126">
        <v>97.4</v>
      </c>
      <c r="CH39" s="126">
        <v>5264</v>
      </c>
      <c r="CI39" s="126">
        <v>66.900000000000006</v>
      </c>
      <c r="CJ39" s="126">
        <v>87.4</v>
      </c>
      <c r="CK39" s="127">
        <v>6182.4</v>
      </c>
      <c r="CL39" s="19">
        <f>BX39/BZ39</f>
        <v>0.84615384615384615</v>
      </c>
      <c r="CM39" s="22"/>
      <c r="CN39" s="22"/>
      <c r="CO39" s="22"/>
      <c r="CP39" s="6"/>
      <c r="CQ39" s="19"/>
      <c r="CR39" s="19"/>
      <c r="CS39" s="19"/>
      <c r="CT39" s="22"/>
      <c r="CU39" s="142"/>
      <c r="CV39" s="142"/>
      <c r="CW39" s="22"/>
      <c r="CX39" s="22"/>
      <c r="CZ39" s="22"/>
      <c r="DB39" s="129" t="s">
        <v>257</v>
      </c>
      <c r="DC39" s="130"/>
      <c r="DD39" s="131" t="s">
        <v>748</v>
      </c>
      <c r="DI39" s="1" t="s">
        <v>436</v>
      </c>
      <c r="DJ39" s="210" t="s">
        <v>491</v>
      </c>
      <c r="DK39" s="4">
        <v>2</v>
      </c>
      <c r="DN39" s="16">
        <v>0</v>
      </c>
      <c r="DR39" s="1" t="s">
        <v>431</v>
      </c>
      <c r="DS39" s="1" t="s">
        <v>431</v>
      </c>
      <c r="DT39" s="1">
        <v>366</v>
      </c>
      <c r="DU39" s="1">
        <v>16.100000000000001</v>
      </c>
      <c r="DV39" s="1">
        <v>83.9</v>
      </c>
      <c r="DW39" s="1" t="s">
        <v>431</v>
      </c>
      <c r="DX39" s="1" t="s">
        <v>431</v>
      </c>
      <c r="DY39" s="1" t="s">
        <v>431</v>
      </c>
      <c r="DZ39" s="1" t="s">
        <v>431</v>
      </c>
      <c r="EA39" s="1">
        <v>0</v>
      </c>
      <c r="EC39" s="36"/>
      <c r="ED39" s="36"/>
      <c r="EE39" s="4">
        <v>9</v>
      </c>
      <c r="EF39" s="4"/>
      <c r="EG39" s="4"/>
      <c r="EH39" s="4"/>
      <c r="EI39" s="4"/>
      <c r="EJ39" s="4"/>
      <c r="EK39" s="4"/>
      <c r="EL39" s="6" t="e">
        <f>EK39/(EJ39*EJ39*0.01*0.01)</f>
        <v>#DIV/0!</v>
      </c>
      <c r="EM39" s="4"/>
      <c r="EN39" s="4"/>
      <c r="EO39" s="4"/>
      <c r="EP39" s="4"/>
      <c r="EQ39" s="31"/>
      <c r="ER39" s="14"/>
      <c r="ES39" s="132">
        <v>11888</v>
      </c>
      <c r="ET39" s="133">
        <v>75</v>
      </c>
      <c r="EU39" s="133">
        <v>52827</v>
      </c>
      <c r="EV39" s="133">
        <v>4000</v>
      </c>
      <c r="EW39" s="133">
        <v>40560</v>
      </c>
      <c r="EX39" s="133">
        <v>2447</v>
      </c>
      <c r="EY39" s="134">
        <f>EX39/EV39*EW39/ET39</f>
        <v>330.83440000000002</v>
      </c>
      <c r="EZ39" s="39">
        <f>L39*EY39</f>
        <v>2977.5096000000003</v>
      </c>
      <c r="FA39" s="9"/>
      <c r="FE39" s="135"/>
      <c r="FF39" s="135"/>
      <c r="FH39" s="136"/>
      <c r="FK39" s="138"/>
      <c r="FL39" s="139"/>
      <c r="FM39" s="9"/>
      <c r="FN39" s="1"/>
      <c r="FO39" s="41">
        <f>AC39/1000</f>
        <v>0.35899999999999999</v>
      </c>
      <c r="FQ39" s="121">
        <f>EX39*100/EU39</f>
        <v>4.6321010089537547</v>
      </c>
      <c r="FR39" s="140">
        <f>EY39/1000</f>
        <v>0.33083440000000003</v>
      </c>
      <c r="FS39" s="9"/>
      <c r="FU39" s="214"/>
      <c r="FW39" s="214"/>
      <c r="GI39" s="8"/>
      <c r="GO39" s="10">
        <v>43787</v>
      </c>
      <c r="GP39" s="10"/>
      <c r="GQ39" s="20"/>
      <c r="KE39" s="20">
        <f>FR39*AO39/100*1000</f>
        <v>69.806058400000012</v>
      </c>
      <c r="KF39" s="20">
        <f>FR39*AP39/100*1000</f>
        <v>201.14731519999998</v>
      </c>
      <c r="KG39" s="20">
        <f>FR39*AQ39/100*1000</f>
        <v>58.226854400000008</v>
      </c>
      <c r="KH39" s="20">
        <f>FR39*AX39/100*1000</f>
        <v>5.4448725552000017</v>
      </c>
      <c r="KI39" s="20">
        <f>FR39*BM39/100*1000</f>
        <v>0.66166880000000006</v>
      </c>
      <c r="KJ39" s="20">
        <f>FR39*BY39/100*1000</f>
        <v>59.740752614399995</v>
      </c>
      <c r="KK39" s="20">
        <f>FR39*CA39/100*1000</f>
        <v>70.602707635200005</v>
      </c>
      <c r="KL39" s="20">
        <f>FR39*CC39/100*1000</f>
        <v>70.200413004799998</v>
      </c>
    </row>
    <row r="40" spans="1:313" ht="14.4" customHeight="1">
      <c r="A40" s="1">
        <v>95</v>
      </c>
      <c r="B40" s="219">
        <f>COUNTIFS($D$3:D40,D40,$F$3:F40,F40)</f>
        <v>1</v>
      </c>
      <c r="C40" s="34">
        <v>12514</v>
      </c>
      <c r="D40" s="75" t="s">
        <v>1226</v>
      </c>
      <c r="E40" s="76" t="s">
        <v>536</v>
      </c>
      <c r="F40" s="78">
        <v>6058130188</v>
      </c>
      <c r="G40" s="77">
        <f>LEFT(H40,4)-CONCATENATE(IF(LEFT(F40, 2)&lt;MID(H40, 3, 4), 20, 19),LEFT(F40,2))</f>
        <v>60</v>
      </c>
      <c r="H40" s="248" t="s">
        <v>1227</v>
      </c>
      <c r="I40" s="29" t="s">
        <v>442</v>
      </c>
      <c r="J40" s="24" t="s">
        <v>487</v>
      </c>
      <c r="K40" s="2" t="s">
        <v>430</v>
      </c>
      <c r="L40" s="1">
        <v>18</v>
      </c>
      <c r="M40" s="2">
        <v>1</v>
      </c>
      <c r="N40" s="2" t="s">
        <v>431</v>
      </c>
      <c r="P40" s="1" t="s">
        <v>1195</v>
      </c>
      <c r="S40" s="2"/>
      <c r="T40" s="42"/>
      <c r="U40" s="42"/>
      <c r="V40" s="53" t="s">
        <v>1104</v>
      </c>
      <c r="X40" s="59"/>
      <c r="Y40" s="59"/>
      <c r="Z40" s="29" t="s">
        <v>1086</v>
      </c>
      <c r="AA40" s="1" t="s">
        <v>812</v>
      </c>
      <c r="AC40" s="115">
        <v>244</v>
      </c>
      <c r="AD40" s="115">
        <v>4400</v>
      </c>
      <c r="AE40" s="11"/>
      <c r="AF40" s="11"/>
      <c r="AG40" s="11" t="s">
        <v>483</v>
      </c>
      <c r="AH40" s="115">
        <v>350</v>
      </c>
      <c r="AI40" s="11"/>
      <c r="AJ40" s="11"/>
      <c r="AM40" s="11"/>
      <c r="AO40" s="116">
        <v>30.7</v>
      </c>
      <c r="AP40" s="117">
        <v>54.3</v>
      </c>
      <c r="AQ40" s="118">
        <v>12.8</v>
      </c>
      <c r="AR40" s="119">
        <f>AO40+AP40+AQ40</f>
        <v>97.8</v>
      </c>
      <c r="AS40" s="120">
        <f>AO40/AP40</f>
        <v>0.56537753222836096</v>
      </c>
      <c r="AT40" s="121">
        <f>AO40/AP40*AQ40</f>
        <v>7.2368324125230208</v>
      </c>
      <c r="AU40" s="122">
        <f>AO40/(AP40+AQ40)</f>
        <v>0.45752608047690019</v>
      </c>
      <c r="AV40" s="19">
        <f>AW40*AO40/100</f>
        <v>25.492570000000001</v>
      </c>
      <c r="AW40" s="19">
        <f>97-AY40-(CD40*100/AO40)</f>
        <v>83.037687296416948</v>
      </c>
      <c r="AX40" s="123">
        <v>2.6064299999999996</v>
      </c>
      <c r="AY40" s="19">
        <v>8.49</v>
      </c>
      <c r="AZ40" s="1" t="s">
        <v>432</v>
      </c>
      <c r="BA40" s="58">
        <v>32.799999999999997</v>
      </c>
      <c r="BB40" s="1" t="s">
        <v>432</v>
      </c>
      <c r="BC40" s="6">
        <v>0.15</v>
      </c>
      <c r="BD40" s="6"/>
      <c r="BE40" s="22"/>
      <c r="BF40" s="19"/>
      <c r="BG40" s="2">
        <v>4063</v>
      </c>
      <c r="BH40" s="67">
        <v>374.09999999999997</v>
      </c>
      <c r="BI40" s="19">
        <v>1.19</v>
      </c>
      <c r="BJ40" s="19">
        <v>47.8</v>
      </c>
      <c r="BK40" s="1">
        <v>52.2</v>
      </c>
      <c r="BL40" s="124">
        <f>BJ40/BK40</f>
        <v>0.91570881226053624</v>
      </c>
      <c r="BM40" s="125">
        <v>0.27</v>
      </c>
      <c r="BN40" s="6">
        <f>BM40*100/AO40</f>
        <v>0.87947882736156358</v>
      </c>
      <c r="BO40" s="1" t="s">
        <v>432</v>
      </c>
      <c r="BP40" s="19">
        <v>26.983000000000001</v>
      </c>
      <c r="BQ40" s="19">
        <v>54.804999999999993</v>
      </c>
      <c r="BR40" s="43">
        <v>44085.3</v>
      </c>
      <c r="BS40" s="6">
        <f>BX40+BZ40</f>
        <v>52.7</v>
      </c>
      <c r="BT40" s="4">
        <v>78.3</v>
      </c>
      <c r="BU40" s="43">
        <v>10031.655000000001</v>
      </c>
      <c r="BV40" s="6">
        <f>100-BT40</f>
        <v>21.700000000000003</v>
      </c>
      <c r="BW40" s="6">
        <f>BY40+CA40+CC40</f>
        <v>54.137100000000004</v>
      </c>
      <c r="BX40" s="4">
        <v>28.6</v>
      </c>
      <c r="BY40" s="22">
        <f>BX40*AP40/100</f>
        <v>15.5298</v>
      </c>
      <c r="BZ40" s="4">
        <v>24.1</v>
      </c>
      <c r="CA40" s="22">
        <f>BZ40*AP40/100</f>
        <v>13.086300000000001</v>
      </c>
      <c r="CB40" s="4">
        <v>47</v>
      </c>
      <c r="CC40" s="22">
        <f>CB40*AP40/100</f>
        <v>25.521000000000001</v>
      </c>
      <c r="CD40" s="22">
        <v>1.68</v>
      </c>
      <c r="CE40" s="126">
        <v>99</v>
      </c>
      <c r="CF40" s="127">
        <v>8192.2999999999993</v>
      </c>
      <c r="CG40" s="126">
        <v>96.2</v>
      </c>
      <c r="CH40" s="127">
        <v>5204.8</v>
      </c>
      <c r="CI40" s="126">
        <v>69.8</v>
      </c>
      <c r="CJ40" s="126">
        <v>84.4</v>
      </c>
      <c r="CK40" s="127">
        <v>4986.0999999999995</v>
      </c>
      <c r="CL40" s="19">
        <f>BX40/BZ40</f>
        <v>1.1867219917012448</v>
      </c>
      <c r="CM40" s="22"/>
      <c r="CN40" s="22"/>
      <c r="CO40" s="22"/>
      <c r="CP40" s="6"/>
      <c r="CQ40" s="22">
        <v>1.8</v>
      </c>
      <c r="CR40" s="19"/>
      <c r="CS40" s="19"/>
      <c r="CT40" s="22"/>
      <c r="CU40" s="142"/>
      <c r="CV40" s="142"/>
      <c r="CW40" s="22"/>
      <c r="CX40" s="22"/>
      <c r="CZ40" s="22"/>
      <c r="DA40" s="16">
        <v>3</v>
      </c>
      <c r="DB40" s="129" t="s">
        <v>257</v>
      </c>
      <c r="DC40" s="130"/>
      <c r="DD40" s="131" t="s">
        <v>1228</v>
      </c>
      <c r="DI40" s="1" t="s">
        <v>436</v>
      </c>
      <c r="DJ40" s="209" t="s">
        <v>483</v>
      </c>
      <c r="DK40" s="4">
        <v>2</v>
      </c>
      <c r="DL40" s="4" t="s">
        <v>457</v>
      </c>
      <c r="DM40" s="4" t="s">
        <v>442</v>
      </c>
      <c r="DN40" s="16">
        <v>0</v>
      </c>
      <c r="DO40" s="13">
        <v>0</v>
      </c>
      <c r="DP40" s="13">
        <v>0</v>
      </c>
      <c r="DQ40" s="4" t="s">
        <v>431</v>
      </c>
      <c r="DR40" s="1" t="s">
        <v>431</v>
      </c>
      <c r="DS40" s="1" t="s">
        <v>431</v>
      </c>
      <c r="DT40" s="1">
        <v>406</v>
      </c>
      <c r="DU40" s="1">
        <v>14.5</v>
      </c>
      <c r="DV40" s="1">
        <v>85.5</v>
      </c>
      <c r="DW40" s="1" t="s">
        <v>431</v>
      </c>
      <c r="DX40" s="1" t="s">
        <v>431</v>
      </c>
      <c r="DY40" s="1" t="s">
        <v>431</v>
      </c>
      <c r="DZ40" s="1" t="s">
        <v>431</v>
      </c>
      <c r="EA40" s="1">
        <v>0</v>
      </c>
      <c r="EC40" s="36"/>
      <c r="ED40" s="36"/>
      <c r="EE40" s="4">
        <v>18</v>
      </c>
      <c r="EF40" s="4">
        <v>25</v>
      </c>
      <c r="EG40" s="4">
        <v>2</v>
      </c>
      <c r="EH40" s="4"/>
      <c r="EI40" s="4"/>
      <c r="EJ40" s="4">
        <v>176</v>
      </c>
      <c r="EK40" s="4">
        <v>96</v>
      </c>
      <c r="EL40" s="6">
        <f>EK40/(EJ40*EJ40*0.01*0.01)</f>
        <v>30.991735537190085</v>
      </c>
      <c r="EM40" s="4">
        <v>0</v>
      </c>
      <c r="EN40" s="3">
        <v>1</v>
      </c>
      <c r="EO40" s="4">
        <v>3</v>
      </c>
      <c r="EP40" s="4">
        <v>2</v>
      </c>
      <c r="EQ40" s="31" t="s">
        <v>1229</v>
      </c>
      <c r="ER40" s="14">
        <v>43838</v>
      </c>
      <c r="ES40" s="132">
        <v>12514</v>
      </c>
      <c r="ET40" s="133">
        <v>75</v>
      </c>
      <c r="EU40" s="133">
        <v>9412</v>
      </c>
      <c r="EV40" s="133">
        <v>8000</v>
      </c>
      <c r="EW40" s="133">
        <v>40560</v>
      </c>
      <c r="EX40" s="133">
        <v>3591</v>
      </c>
      <c r="EY40" s="134">
        <f>EX40/EV40*EW40/ET40</f>
        <v>242.75160000000002</v>
      </c>
      <c r="EZ40" s="39">
        <f>L40*EY40</f>
        <v>4369.5288</v>
      </c>
      <c r="FA40" s="9"/>
      <c r="FE40" s="135"/>
      <c r="FF40" s="135"/>
      <c r="FH40" s="136"/>
      <c r="FI40" s="11"/>
      <c r="FK40" s="138"/>
      <c r="FL40" s="139"/>
      <c r="FM40" s="9"/>
      <c r="FN40" s="1"/>
      <c r="FO40" s="41">
        <f>AC40/1000</f>
        <v>0.24399999999999999</v>
      </c>
      <c r="FQ40" s="121">
        <f>EX40*100/EU40</f>
        <v>38.153421164470885</v>
      </c>
      <c r="FR40" s="140">
        <f>EY40/1000</f>
        <v>0.24275160000000001</v>
      </c>
      <c r="FS40" s="143">
        <f>DT40/EY40</f>
        <v>1.672491551034061</v>
      </c>
      <c r="FT40" s="43">
        <v>48</v>
      </c>
      <c r="FU40" s="16" t="s">
        <v>766</v>
      </c>
      <c r="FV40" s="212" t="s">
        <v>766</v>
      </c>
      <c r="FX40" s="212" t="s">
        <v>766</v>
      </c>
      <c r="FY40" s="224" t="s">
        <v>1230</v>
      </c>
      <c r="FZ40" s="3">
        <v>0</v>
      </c>
      <c r="GA40" s="3" t="s">
        <v>560</v>
      </c>
      <c r="GB40" s="224" t="s">
        <v>1173</v>
      </c>
      <c r="GC40" s="224"/>
      <c r="GD40" s="3">
        <v>0</v>
      </c>
      <c r="GE40" s="1" t="s">
        <v>431</v>
      </c>
      <c r="GF40" s="3">
        <v>0</v>
      </c>
      <c r="GG40" s="3">
        <v>1</v>
      </c>
      <c r="GH40" s="223" t="s">
        <v>1231</v>
      </c>
      <c r="GI40" s="1"/>
      <c r="GJ40" s="223" t="s">
        <v>1232</v>
      </c>
      <c r="GK40" s="3">
        <v>0</v>
      </c>
      <c r="GL40" s="223">
        <v>0</v>
      </c>
      <c r="GM40" s="224" t="s">
        <v>1233</v>
      </c>
      <c r="GO40" s="10">
        <v>43896</v>
      </c>
      <c r="GP40" s="14" t="s">
        <v>523</v>
      </c>
      <c r="GQ40" s="20">
        <f>DATEDIF(ER40,GO40,"m")</f>
        <v>1</v>
      </c>
      <c r="GT40" s="19">
        <v>0.73156390372000002</v>
      </c>
      <c r="GV40" s="148">
        <v>0.90908412320000009</v>
      </c>
      <c r="HA40" s="32">
        <v>1.06</v>
      </c>
      <c r="HB40" s="32">
        <v>8.83</v>
      </c>
      <c r="HC40" s="33">
        <v>2921.58</v>
      </c>
      <c r="HD40" s="32">
        <v>23.65</v>
      </c>
      <c r="HE40" s="32">
        <v>2.25</v>
      </c>
      <c r="HF40" s="32">
        <v>0</v>
      </c>
      <c r="HG40" s="33">
        <v>1876.17</v>
      </c>
      <c r="HH40" s="32">
        <v>41.31</v>
      </c>
      <c r="HI40" s="33">
        <v>245.21</v>
      </c>
      <c r="HJ40" s="32">
        <v>231.74</v>
      </c>
      <c r="HK40" s="32">
        <v>0</v>
      </c>
      <c r="HL40" s="32">
        <v>0</v>
      </c>
      <c r="HM40" s="32">
        <v>207.57</v>
      </c>
      <c r="HN40" s="32">
        <v>72.77</v>
      </c>
      <c r="HO40" s="32">
        <v>338.75</v>
      </c>
      <c r="HP40" s="33">
        <v>99.91</v>
      </c>
      <c r="HQ40" s="32">
        <v>15.84</v>
      </c>
      <c r="HR40" s="32">
        <v>5.86</v>
      </c>
      <c r="HS40" s="32">
        <v>680.36</v>
      </c>
      <c r="HT40" s="32">
        <v>2883.57</v>
      </c>
      <c r="HU40" s="32">
        <v>2523.19</v>
      </c>
      <c r="HV40" s="32">
        <v>15.51</v>
      </c>
      <c r="HW40" s="32">
        <v>98.38</v>
      </c>
      <c r="HX40" s="32">
        <v>3.85</v>
      </c>
      <c r="HY40" s="32">
        <v>48.39</v>
      </c>
      <c r="HZ40" s="32">
        <v>284.29000000000002</v>
      </c>
      <c r="IA40" s="22">
        <f>HU40/HP40</f>
        <v>25.254629166249625</v>
      </c>
      <c r="KE40" s="20">
        <f>FR40*AO40/100*1000</f>
        <v>74.524741199999994</v>
      </c>
      <c r="KF40" s="20">
        <f>FR40*AP40/100*1000</f>
        <v>131.81411880000002</v>
      </c>
      <c r="KG40" s="20">
        <f>FR40*AQ40/100*1000</f>
        <v>31.072204800000005</v>
      </c>
      <c r="KH40" s="20">
        <f>FR40*AX40/100*1000</f>
        <v>6.3271505278799989</v>
      </c>
      <c r="KI40" s="20">
        <f>FR40*BM40/100*1000</f>
        <v>0.65542932000000009</v>
      </c>
      <c r="KJ40" s="20">
        <f>FR40*BY40/100*1000</f>
        <v>37.6988379768</v>
      </c>
      <c r="KK40" s="20">
        <f>FR40*CA40/100*1000</f>
        <v>31.767202630800004</v>
      </c>
      <c r="KL40" s="20">
        <f>FR40*CC40/100*1000</f>
        <v>61.952635835999999</v>
      </c>
      <c r="KS40" s="23">
        <v>43945</v>
      </c>
      <c r="KT40" s="1">
        <v>2</v>
      </c>
      <c r="KV40" s="224" t="s">
        <v>1233</v>
      </c>
    </row>
    <row r="41" spans="1:313" ht="14.4" customHeight="1">
      <c r="A41" s="1">
        <v>266</v>
      </c>
      <c r="B41" s="1">
        <f>COUNTIFS($D$3:D41,D41,$F$3:F41,F41)</f>
        <v>2</v>
      </c>
      <c r="C41" s="34">
        <v>13995</v>
      </c>
      <c r="D41" s="75" t="s">
        <v>1226</v>
      </c>
      <c r="E41" s="76" t="s">
        <v>536</v>
      </c>
      <c r="F41" s="78">
        <v>6058130188</v>
      </c>
      <c r="G41" s="77">
        <f>LEFT(H41,4)-CONCATENATE(IF(LEFT(F41, 2)&lt;MID(H41, 3, 4), 20, 19),LEFT(F41,2))</f>
        <v>60</v>
      </c>
      <c r="H41" s="248" t="s">
        <v>1601</v>
      </c>
      <c r="I41" s="29" t="s">
        <v>442</v>
      </c>
      <c r="J41" s="24" t="s">
        <v>487</v>
      </c>
      <c r="K41" s="2" t="s">
        <v>430</v>
      </c>
      <c r="L41" s="2">
        <v>25</v>
      </c>
      <c r="M41" s="2">
        <v>1</v>
      </c>
      <c r="N41" s="2" t="s">
        <v>647</v>
      </c>
      <c r="O41" s="11"/>
      <c r="P41" s="2" t="s">
        <v>1556</v>
      </c>
      <c r="Q41" s="11"/>
      <c r="R41" s="11"/>
      <c r="S41" s="11"/>
      <c r="T41" s="42"/>
      <c r="U41" s="42"/>
      <c r="V41" s="60" t="s">
        <v>1578</v>
      </c>
      <c r="W41" s="62" t="s">
        <v>1530</v>
      </c>
      <c r="X41" s="63"/>
      <c r="Y41" s="63"/>
      <c r="Z41" s="11"/>
      <c r="AA41" s="1" t="s">
        <v>812</v>
      </c>
      <c r="AC41" s="115">
        <v>140</v>
      </c>
      <c r="AD41" s="115">
        <v>3400</v>
      </c>
      <c r="AE41" s="11"/>
      <c r="AF41" s="11"/>
      <c r="AG41" s="11" t="s">
        <v>483</v>
      </c>
      <c r="AH41" s="115">
        <v>250</v>
      </c>
      <c r="AI41" s="11"/>
      <c r="AJ41" s="11"/>
      <c r="AM41" s="11"/>
      <c r="AO41" s="116">
        <v>38.9</v>
      </c>
      <c r="AP41" s="117">
        <v>56</v>
      </c>
      <c r="AQ41" s="118">
        <v>4.3</v>
      </c>
      <c r="AR41" s="119">
        <f>AO41+AP41+AQ41</f>
        <v>99.2</v>
      </c>
      <c r="AS41" s="120">
        <f>AO41/AP41</f>
        <v>0.69464285714285712</v>
      </c>
      <c r="AT41" s="121">
        <f>AO41/AP41*AQ41</f>
        <v>2.9869642857142855</v>
      </c>
      <c r="AU41" s="122">
        <f>AO41/(AP41+AQ41)</f>
        <v>0.64510779436152577</v>
      </c>
      <c r="AV41" s="19">
        <f>AW41*AO41/100</f>
        <v>34.611999999999995</v>
      </c>
      <c r="AW41" s="19">
        <f>98-AY41-(CD41*100/AO41)</f>
        <v>88.976863753213365</v>
      </c>
      <c r="AX41" s="123">
        <v>3.17</v>
      </c>
      <c r="AY41" s="19">
        <f>AX41*100/AO41</f>
        <v>8.1491002570694082</v>
      </c>
      <c r="AZ41" s="1" t="s">
        <v>432</v>
      </c>
      <c r="BA41" s="58">
        <v>48.4</v>
      </c>
      <c r="BB41" s="1" t="s">
        <v>432</v>
      </c>
      <c r="BC41" s="6">
        <v>1.2999999999999999E-2</v>
      </c>
      <c r="BD41" s="6"/>
      <c r="BE41" s="19"/>
      <c r="BF41" s="19"/>
      <c r="BG41" s="2">
        <v>4746</v>
      </c>
      <c r="BH41" s="67">
        <v>394.74285714285713</v>
      </c>
      <c r="BI41" s="19">
        <v>1.5</v>
      </c>
      <c r="BJ41" s="19">
        <v>36</v>
      </c>
      <c r="BK41" s="1">
        <v>64</v>
      </c>
      <c r="BL41" s="124">
        <f>BJ41/BK41</f>
        <v>0.5625</v>
      </c>
      <c r="BM41" s="125">
        <v>0.74</v>
      </c>
      <c r="BN41" s="6">
        <f>BM41*100/AO41</f>
        <v>1.9023136246786634</v>
      </c>
      <c r="BO41" s="1" t="s">
        <v>432</v>
      </c>
      <c r="BP41" s="19">
        <v>38.4</v>
      </c>
      <c r="BQ41" s="19">
        <v>78.778000000000006</v>
      </c>
      <c r="BR41" s="43">
        <v>66377.3</v>
      </c>
      <c r="BS41" s="6">
        <f>BX41+BZ41</f>
        <v>43.91</v>
      </c>
      <c r="BT41" s="4">
        <v>83.2</v>
      </c>
      <c r="BU41" s="43">
        <v>6396.1904761904761</v>
      </c>
      <c r="BV41" s="6">
        <f>100-BT41</f>
        <v>16.799999999999997</v>
      </c>
      <c r="BW41" s="6">
        <f>BY41+CA41+CC41</f>
        <v>55.949600000000004</v>
      </c>
      <c r="BX41" s="2">
        <v>2.0099999999999998</v>
      </c>
      <c r="BY41" s="22">
        <f>BX41*AP41/100</f>
        <v>1.1255999999999999</v>
      </c>
      <c r="BZ41" s="4">
        <v>41.9</v>
      </c>
      <c r="CA41" s="22">
        <f>BZ41*AP41/100</f>
        <v>23.464000000000002</v>
      </c>
      <c r="CB41" s="4">
        <v>56</v>
      </c>
      <c r="CC41" s="22">
        <f>CB41*AP41/100</f>
        <v>31.36</v>
      </c>
      <c r="CD41" s="22">
        <v>0.34</v>
      </c>
      <c r="CE41" s="126">
        <v>96.9</v>
      </c>
      <c r="CF41" s="126">
        <v>8162</v>
      </c>
      <c r="CG41" s="126">
        <v>90.5</v>
      </c>
      <c r="CH41" s="126">
        <v>3742</v>
      </c>
      <c r="CI41" s="126">
        <v>38.799999999999997</v>
      </c>
      <c r="CJ41" s="126">
        <v>61.7</v>
      </c>
      <c r="CK41" s="126">
        <v>2915</v>
      </c>
      <c r="CL41" s="19">
        <f>BX41/BZ41</f>
        <v>4.7971360381861575E-2</v>
      </c>
      <c r="CM41" s="22"/>
      <c r="CN41" s="22"/>
      <c r="CO41" s="22"/>
      <c r="CP41" s="6"/>
      <c r="CQ41" s="19"/>
      <c r="CR41" s="19"/>
      <c r="CS41" s="20"/>
      <c r="CT41" s="22"/>
      <c r="CU41" s="142"/>
      <c r="CV41" s="142"/>
      <c r="CW41" s="22"/>
      <c r="CX41" s="22"/>
      <c r="CZ41" s="22"/>
      <c r="DA41" s="16"/>
      <c r="DB41" s="129" t="s">
        <v>257</v>
      </c>
      <c r="DC41" s="130"/>
      <c r="DD41" s="131" t="s">
        <v>1602</v>
      </c>
      <c r="DI41" s="1" t="s">
        <v>436</v>
      </c>
      <c r="DJ41" s="209" t="s">
        <v>483</v>
      </c>
      <c r="DK41" s="4">
        <v>2</v>
      </c>
      <c r="DL41" s="4" t="s">
        <v>442</v>
      </c>
      <c r="DM41" s="4" t="s">
        <v>442</v>
      </c>
      <c r="DN41" s="16">
        <v>0</v>
      </c>
      <c r="DO41" s="4">
        <v>0</v>
      </c>
      <c r="DP41" s="4">
        <v>0</v>
      </c>
      <c r="DQ41" s="4" t="s">
        <v>431</v>
      </c>
      <c r="DR41" s="1" t="s">
        <v>431</v>
      </c>
      <c r="DS41" s="1" t="s">
        <v>431</v>
      </c>
      <c r="DT41" s="1">
        <v>115</v>
      </c>
      <c r="DU41" s="1">
        <v>12.2</v>
      </c>
      <c r="DV41" s="1">
        <v>87.8</v>
      </c>
      <c r="DW41" s="1" t="s">
        <v>431</v>
      </c>
      <c r="DX41" s="1" t="s">
        <v>431</v>
      </c>
      <c r="DY41" s="1" t="s">
        <v>431</v>
      </c>
      <c r="DZ41" s="1" t="s">
        <v>431</v>
      </c>
      <c r="EA41" s="1">
        <v>0</v>
      </c>
      <c r="EC41" s="36"/>
      <c r="ED41" s="36"/>
      <c r="EE41" s="4">
        <v>25</v>
      </c>
      <c r="EF41" s="4">
        <v>30</v>
      </c>
      <c r="EG41" s="5">
        <v>3</v>
      </c>
      <c r="EH41" s="4"/>
      <c r="EI41" s="4"/>
      <c r="EJ41" s="4">
        <v>176</v>
      </c>
      <c r="EK41" s="4">
        <v>96</v>
      </c>
      <c r="EL41" s="6">
        <f>EK41/(EJ41*EJ41*0.01*0.01)</f>
        <v>30.991735537190085</v>
      </c>
      <c r="EM41" s="4" t="s">
        <v>431</v>
      </c>
      <c r="EN41" s="1">
        <v>0</v>
      </c>
      <c r="EO41" s="4">
        <v>2</v>
      </c>
      <c r="EP41" s="4" t="s">
        <v>1550</v>
      </c>
      <c r="EQ41" s="31" t="s">
        <v>1603</v>
      </c>
      <c r="ER41" s="14">
        <v>43838</v>
      </c>
      <c r="ES41" s="132">
        <v>13995</v>
      </c>
      <c r="ET41" s="133">
        <v>75</v>
      </c>
      <c r="EU41" s="133">
        <v>6799</v>
      </c>
      <c r="EV41" s="133">
        <v>8000</v>
      </c>
      <c r="EW41" s="133">
        <v>39780</v>
      </c>
      <c r="EX41" s="133">
        <v>2070</v>
      </c>
      <c r="EY41" s="134">
        <f>EX41/EV41*EW41/ET41</f>
        <v>137.24099999999999</v>
      </c>
      <c r="EZ41" s="39">
        <f>L41*EY41</f>
        <v>3431.0249999999996</v>
      </c>
      <c r="FA41" s="9"/>
      <c r="FE41" s="135"/>
      <c r="FF41" s="135"/>
      <c r="FH41" s="136"/>
      <c r="FK41" s="138"/>
      <c r="FL41" s="139"/>
      <c r="FM41" s="9"/>
      <c r="FN41" s="1"/>
      <c r="FO41" s="41">
        <f>AC41/1000</f>
        <v>0.14000000000000001</v>
      </c>
      <c r="FQ41" s="121">
        <f>EX41*100/EU41</f>
        <v>30.445653772613621</v>
      </c>
      <c r="FR41" s="140">
        <f>EY41/1000</f>
        <v>0.13724099999999997</v>
      </c>
      <c r="FS41" s="143"/>
      <c r="FT41" s="1">
        <v>36</v>
      </c>
      <c r="FU41" s="16" t="s">
        <v>1604</v>
      </c>
      <c r="FV41" s="214" t="s">
        <v>431</v>
      </c>
      <c r="FX41" s="214" t="s">
        <v>431</v>
      </c>
      <c r="FY41" s="9" t="s">
        <v>1605</v>
      </c>
      <c r="FZ41" s="1">
        <v>0</v>
      </c>
      <c r="GA41" s="1" t="s">
        <v>431</v>
      </c>
      <c r="GB41" s="9" t="s">
        <v>501</v>
      </c>
      <c r="GD41" s="1">
        <v>0</v>
      </c>
      <c r="GE41" s="1" t="s">
        <v>431</v>
      </c>
      <c r="GF41" s="1" t="s">
        <v>431</v>
      </c>
      <c r="GG41" s="1">
        <v>1</v>
      </c>
      <c r="GH41" s="28">
        <v>44225</v>
      </c>
      <c r="GJ41" s="8" t="s">
        <v>1606</v>
      </c>
      <c r="GK41" s="1">
        <v>0</v>
      </c>
      <c r="GL41" s="8">
        <v>0</v>
      </c>
      <c r="GM41" s="9" t="s">
        <v>1607</v>
      </c>
      <c r="GO41" s="10">
        <v>44169</v>
      </c>
      <c r="GP41" s="14" t="s">
        <v>523</v>
      </c>
      <c r="GQ41" s="20">
        <f>DATEDIF(ER41,GO41,"m")</f>
        <v>10</v>
      </c>
      <c r="KE41" s="20">
        <f>FR41*AO41/100*1000</f>
        <v>53.386748999999988</v>
      </c>
      <c r="KF41" s="20">
        <f>FR41*AP41/100*1000</f>
        <v>76.854959999999991</v>
      </c>
      <c r="KG41" s="20">
        <f>FR41*AQ41/100*1000</f>
        <v>5.9013629999999981</v>
      </c>
      <c r="KH41" s="20">
        <f>FR41*AX41/100*1000</f>
        <v>4.3505396999999997</v>
      </c>
      <c r="KI41" s="20">
        <f>FR41*BM41/100*1000</f>
        <v>1.0155833999999997</v>
      </c>
      <c r="KJ41" s="20">
        <f>FR41*BY41/100*1000</f>
        <v>1.5447846959999998</v>
      </c>
      <c r="KK41" s="20">
        <f>FR41*CA41/100*1000</f>
        <v>32.20222823999999</v>
      </c>
      <c r="KL41" s="20">
        <f>FR41*CC41/100*1000</f>
        <v>43.038777599999989</v>
      </c>
      <c r="KV41" s="9" t="s">
        <v>1607</v>
      </c>
    </row>
    <row r="42" spans="1:313" ht="14.4" customHeight="1">
      <c r="A42" s="1">
        <v>169</v>
      </c>
      <c r="B42" s="1">
        <f>COUNTIFS($D$3:D42,D42,$F$3:F42,F42)</f>
        <v>3</v>
      </c>
      <c r="C42" s="34">
        <v>17771</v>
      </c>
      <c r="D42" s="75" t="s">
        <v>1226</v>
      </c>
      <c r="E42" s="76" t="s">
        <v>536</v>
      </c>
      <c r="F42" s="76">
        <v>6058130188</v>
      </c>
      <c r="G42" s="77">
        <v>62</v>
      </c>
      <c r="H42" s="248" t="s">
        <v>2566</v>
      </c>
      <c r="I42" s="29" t="s">
        <v>2567</v>
      </c>
      <c r="J42" s="24" t="s">
        <v>487</v>
      </c>
      <c r="K42" s="2" t="s">
        <v>430</v>
      </c>
      <c r="L42" s="2">
        <v>12</v>
      </c>
      <c r="M42" s="2">
        <v>2</v>
      </c>
      <c r="N42" s="2" t="s">
        <v>647</v>
      </c>
      <c r="O42" s="11"/>
      <c r="P42" s="2" t="s">
        <v>2532</v>
      </c>
      <c r="Q42" s="11"/>
      <c r="R42" s="11"/>
      <c r="S42" s="11"/>
      <c r="T42" s="42"/>
      <c r="U42" s="42"/>
      <c r="V42" s="64" t="s">
        <v>2426</v>
      </c>
      <c r="W42" s="42"/>
      <c r="X42" s="42"/>
      <c r="Y42" s="42"/>
      <c r="Z42" s="29" t="s">
        <v>2382</v>
      </c>
      <c r="AA42" s="1" t="s">
        <v>2166</v>
      </c>
      <c r="AC42" s="115">
        <v>326</v>
      </c>
      <c r="AD42" s="115">
        <v>4000</v>
      </c>
      <c r="AE42" s="11"/>
      <c r="AF42" s="11"/>
      <c r="AG42" s="11" t="s">
        <v>491</v>
      </c>
      <c r="AH42" s="115">
        <v>250</v>
      </c>
      <c r="AJ42" s="11"/>
      <c r="AM42" s="11"/>
      <c r="AO42" s="116">
        <v>41.9</v>
      </c>
      <c r="AP42" s="117">
        <v>48.7</v>
      </c>
      <c r="AQ42" s="118">
        <v>7.9</v>
      </c>
      <c r="AR42" s="119">
        <f>AO42+AP42+AQ42</f>
        <v>98.5</v>
      </c>
      <c r="AS42" s="120">
        <f>AO42/AP42</f>
        <v>0.86036960985626276</v>
      </c>
      <c r="AT42" s="121">
        <f>AO42/AP42*AQ42</f>
        <v>6.7969199178644759</v>
      </c>
      <c r="AU42" s="122">
        <f>AO42/(AP42+AQ42)</f>
        <v>0.74028268551236742</v>
      </c>
      <c r="AV42" s="19">
        <f>AW42*AO42/100</f>
        <v>38.611999999999995</v>
      </c>
      <c r="AW42" s="19">
        <f>98-AY42</f>
        <v>92.152744630071595</v>
      </c>
      <c r="AX42" s="123">
        <v>2.4500000000000002</v>
      </c>
      <c r="AY42" s="19">
        <f>AX42*100/AO42</f>
        <v>5.8472553699284022</v>
      </c>
      <c r="AZ42" s="1" t="s">
        <v>432</v>
      </c>
      <c r="BA42" s="58">
        <v>36.299999999999997</v>
      </c>
      <c r="BB42" s="1" t="s">
        <v>432</v>
      </c>
      <c r="BC42" s="6">
        <v>5.8999999999999997E-2</v>
      </c>
      <c r="BD42" s="6"/>
      <c r="BE42" s="19"/>
      <c r="BF42" s="19"/>
      <c r="BG42" s="67">
        <v>5507.6923076923076</v>
      </c>
      <c r="BH42" s="67">
        <v>346</v>
      </c>
      <c r="BI42" s="19">
        <v>1.86</v>
      </c>
      <c r="BJ42" s="19">
        <v>50.8</v>
      </c>
      <c r="BK42" s="19">
        <f>100-BJ42</f>
        <v>49.2</v>
      </c>
      <c r="BL42" s="124">
        <f>BJ42/BK42</f>
        <v>1.032520325203252</v>
      </c>
      <c r="BM42" s="125">
        <v>0.41</v>
      </c>
      <c r="BN42" s="6">
        <f>BM42*100/AO42</f>
        <v>0.97852028639618138</v>
      </c>
      <c r="BO42" s="1" t="s">
        <v>432</v>
      </c>
      <c r="BP42" s="19">
        <v>45.084745762711869</v>
      </c>
      <c r="BQ42" s="19">
        <v>72.099999999999994</v>
      </c>
      <c r="BR42" s="43">
        <v>44156.160000000003</v>
      </c>
      <c r="BS42" s="6">
        <f>BX42+BZ42</f>
        <v>51.1</v>
      </c>
      <c r="BT42" s="4">
        <v>86.5</v>
      </c>
      <c r="BU42" s="43">
        <v>9194.4444444444453</v>
      </c>
      <c r="BV42" s="6">
        <f>100-BT42</f>
        <v>13.5</v>
      </c>
      <c r="BW42" s="6">
        <f>BY42+CA42+CC42</f>
        <v>48.359100000000012</v>
      </c>
      <c r="BX42" s="22">
        <v>24</v>
      </c>
      <c r="BY42" s="22">
        <f>BX42*AP42/100</f>
        <v>11.688000000000002</v>
      </c>
      <c r="BZ42" s="6">
        <v>27.1</v>
      </c>
      <c r="CA42" s="22">
        <f>BZ42*AP42/100</f>
        <v>13.197700000000003</v>
      </c>
      <c r="CB42" s="6">
        <v>48.2</v>
      </c>
      <c r="CC42" s="22">
        <f>CB42*AP42/100</f>
        <v>23.473400000000002</v>
      </c>
      <c r="CD42" s="22" t="s">
        <v>432</v>
      </c>
      <c r="CE42" s="126">
        <v>97.6</v>
      </c>
      <c r="CF42" s="127">
        <v>8262</v>
      </c>
      <c r="CG42" s="126">
        <v>89.5</v>
      </c>
      <c r="CH42" s="127">
        <v>5680</v>
      </c>
      <c r="CI42" s="126">
        <v>43.3</v>
      </c>
      <c r="CJ42" s="126">
        <v>68.7</v>
      </c>
      <c r="CK42" s="127">
        <v>5732</v>
      </c>
      <c r="CL42" s="19">
        <f>BX42/BZ42</f>
        <v>0.88560885608856088</v>
      </c>
      <c r="CM42" s="19"/>
      <c r="CN42" s="19"/>
      <c r="CO42" s="19"/>
      <c r="CP42" s="6"/>
      <c r="CQ42" s="19"/>
      <c r="CR42" s="19"/>
      <c r="CS42" s="20"/>
      <c r="CZ42" s="22"/>
      <c r="DA42" s="16"/>
      <c r="DC42" s="130"/>
      <c r="DD42" s="131"/>
      <c r="DI42" s="1" t="s">
        <v>436</v>
      </c>
      <c r="DJ42" s="210" t="s">
        <v>491</v>
      </c>
      <c r="DK42" s="4">
        <v>2</v>
      </c>
      <c r="DN42" s="16">
        <v>0</v>
      </c>
      <c r="DR42" s="58" t="s">
        <v>431</v>
      </c>
      <c r="DS42" s="22" t="s">
        <v>431</v>
      </c>
      <c r="DT42" s="22">
        <v>340</v>
      </c>
      <c r="DU42" s="22">
        <v>15.3</v>
      </c>
      <c r="DV42" s="22">
        <v>84.7</v>
      </c>
      <c r="DW42" s="22" t="s">
        <v>431</v>
      </c>
      <c r="DX42" s="22" t="s">
        <v>431</v>
      </c>
      <c r="DY42" s="22" t="s">
        <v>431</v>
      </c>
      <c r="DZ42" s="22" t="s">
        <v>431</v>
      </c>
      <c r="EA42" s="2">
        <v>0</v>
      </c>
      <c r="EB42" s="2"/>
      <c r="EC42" s="36"/>
      <c r="ED42" s="36"/>
      <c r="EE42" s="4">
        <f>L42</f>
        <v>12</v>
      </c>
      <c r="EF42" s="4"/>
      <c r="EG42" s="4"/>
      <c r="EH42" s="4"/>
      <c r="EI42" s="4"/>
      <c r="EJ42" s="4"/>
      <c r="EK42" s="4"/>
      <c r="EL42" s="6" t="e">
        <f>EK42/(EJ42*EJ42*0.01*0.01)</f>
        <v>#DIV/0!</v>
      </c>
      <c r="EM42" s="4"/>
      <c r="EN42" s="4"/>
      <c r="EO42" s="4"/>
      <c r="EP42" s="4"/>
      <c r="EQ42" s="31"/>
      <c r="ER42" s="14"/>
      <c r="ES42" s="132">
        <f>C42</f>
        <v>17771</v>
      </c>
      <c r="ET42" s="133">
        <v>75</v>
      </c>
      <c r="EU42" s="133">
        <v>7061</v>
      </c>
      <c r="EV42" s="133">
        <v>4000</v>
      </c>
      <c r="EW42" s="133">
        <v>40560</v>
      </c>
      <c r="EX42" s="133">
        <v>2558</v>
      </c>
      <c r="EY42" s="134">
        <f>EX42/EV42*EW42/ET42</f>
        <v>345.84159999999997</v>
      </c>
      <c r="EZ42" s="39">
        <f>L42*EY42</f>
        <v>4150.0991999999997</v>
      </c>
      <c r="FA42" s="9"/>
      <c r="FE42" s="135"/>
      <c r="FF42" s="135"/>
      <c r="FH42" s="136"/>
      <c r="FK42" s="138"/>
      <c r="FL42" s="139"/>
      <c r="FM42" s="9"/>
      <c r="FN42" s="1"/>
      <c r="FO42" s="41">
        <f>AC42/1000</f>
        <v>0.32600000000000001</v>
      </c>
      <c r="FQ42" s="121">
        <f>EX42*100/EU42</f>
        <v>36.227163291318512</v>
      </c>
      <c r="FR42" s="140">
        <f>EY42/1000</f>
        <v>0.34584159999999997</v>
      </c>
      <c r="FS42" s="9"/>
      <c r="FU42" s="214"/>
      <c r="FW42" s="214"/>
      <c r="GI42" s="8"/>
      <c r="GO42" s="10">
        <v>44764</v>
      </c>
      <c r="GP42" s="10"/>
      <c r="GQ42" s="20"/>
      <c r="KB42" s="22"/>
      <c r="KC42" s="22"/>
      <c r="KD42" s="22"/>
      <c r="KE42" s="20">
        <f>FR42*AO42/100*1000</f>
        <v>144.90763039999999</v>
      </c>
      <c r="KF42" s="20">
        <f>FR42*AP42/100*1000</f>
        <v>168.42485919999996</v>
      </c>
      <c r="KG42" s="20">
        <f>FR42*AQ42/100*1000</f>
        <v>27.321486399999998</v>
      </c>
      <c r="KH42" s="20">
        <f>FR42*AX42/100*1000</f>
        <v>8.4731192000000011</v>
      </c>
      <c r="KI42" s="20">
        <f>FR42*BM42/100*1000</f>
        <v>1.4179505599999997</v>
      </c>
      <c r="KJ42" s="20">
        <f>FR42*BY42/100*1000</f>
        <v>40.421966208000001</v>
      </c>
      <c r="KK42" s="20">
        <f>FR42*CA42/100*1000</f>
        <v>45.643136843200011</v>
      </c>
      <c r="KL42" s="20">
        <f>FR42*CC42/100*1000</f>
        <v>81.180782134400005</v>
      </c>
      <c r="KM42" s="1">
        <v>80.099999999999994</v>
      </c>
      <c r="KN42" s="1">
        <v>79.400000000000006</v>
      </c>
      <c r="KP42" s="22"/>
      <c r="KQ42" s="22"/>
      <c r="KR42" s="22"/>
      <c r="KS42" s="19"/>
      <c r="KY42" s="11"/>
      <c r="KZ42" s="11"/>
      <c r="LA42" s="11"/>
    </row>
    <row r="43" spans="1:313" ht="14.4" customHeight="1">
      <c r="A43" s="1">
        <v>197</v>
      </c>
      <c r="B43" s="1">
        <f>COUNTIFS($D$3:D43,D43,$F$3:F43,F43)</f>
        <v>1</v>
      </c>
      <c r="C43" s="34">
        <v>15817</v>
      </c>
      <c r="D43" s="21" t="s">
        <v>2062</v>
      </c>
      <c r="E43" s="2" t="s">
        <v>469</v>
      </c>
      <c r="F43" s="12">
        <v>535720057</v>
      </c>
      <c r="G43" s="1">
        <v>68</v>
      </c>
      <c r="H43" s="247" t="s">
        <v>2063</v>
      </c>
      <c r="I43" s="29" t="s">
        <v>457</v>
      </c>
      <c r="J43" s="24" t="s">
        <v>487</v>
      </c>
      <c r="K43" s="2" t="s">
        <v>430</v>
      </c>
      <c r="L43" s="2">
        <v>9</v>
      </c>
      <c r="M43" s="2" t="s">
        <v>631</v>
      </c>
      <c r="N43" s="2" t="s">
        <v>647</v>
      </c>
      <c r="O43" s="11"/>
      <c r="P43" s="2" t="s">
        <v>2046</v>
      </c>
      <c r="Q43" s="11"/>
      <c r="R43" s="11"/>
      <c r="S43" s="11"/>
      <c r="T43" s="42"/>
      <c r="U43" s="42"/>
      <c r="V43" s="64" t="s">
        <v>1609</v>
      </c>
      <c r="W43" s="11"/>
      <c r="X43" s="11"/>
      <c r="Y43" s="66"/>
      <c r="Z43" s="11"/>
      <c r="AA43" s="1" t="s">
        <v>812</v>
      </c>
      <c r="AC43" s="115">
        <v>186</v>
      </c>
      <c r="AD43" s="115">
        <v>1600</v>
      </c>
      <c r="AE43" s="11"/>
      <c r="AF43" s="11"/>
      <c r="AG43" s="11" t="s">
        <v>483</v>
      </c>
      <c r="AH43" s="115">
        <v>150</v>
      </c>
      <c r="AI43" s="11"/>
      <c r="AJ43" s="11"/>
      <c r="AM43" s="11"/>
      <c r="AO43" s="116">
        <v>44.1</v>
      </c>
      <c r="AP43" s="117">
        <v>43.8</v>
      </c>
      <c r="AQ43" s="118">
        <v>9.4600000000000009</v>
      </c>
      <c r="AR43" s="119">
        <f>AO43+AP43+AQ43</f>
        <v>97.360000000000014</v>
      </c>
      <c r="AS43" s="120">
        <f>AO43/AP43</f>
        <v>1.0068493150684932</v>
      </c>
      <c r="AT43" s="121">
        <f>AO43/AP43*AQ43</f>
        <v>9.5247945205479461</v>
      </c>
      <c r="AU43" s="122">
        <f>AO43/(AP43+AQ43)</f>
        <v>0.82801351858805861</v>
      </c>
      <c r="AV43" s="19">
        <f>AW43*AO43/100</f>
        <v>38.648000000000003</v>
      </c>
      <c r="AW43" s="19">
        <f>98-AY43-(CD43*100/AO43)</f>
        <v>87.637188208616777</v>
      </c>
      <c r="AX43" s="123">
        <v>1.48</v>
      </c>
      <c r="AY43" s="19">
        <f>AX43*100/AO43</f>
        <v>3.3560090702947845</v>
      </c>
      <c r="AZ43" s="1" t="s">
        <v>432</v>
      </c>
      <c r="BA43" s="58">
        <v>9.4250000000000007</v>
      </c>
      <c r="BB43" s="1" t="s">
        <v>432</v>
      </c>
      <c r="BC43" s="6">
        <v>8.6999999999999994E-2</v>
      </c>
      <c r="BD43" s="6"/>
      <c r="BE43" s="19"/>
      <c r="BF43" s="19"/>
      <c r="BG43" s="67">
        <v>7676.1061946902664</v>
      </c>
      <c r="BH43" s="67">
        <v>387.35</v>
      </c>
      <c r="BI43" s="19">
        <v>0.63</v>
      </c>
      <c r="BJ43" s="19">
        <v>49.3</v>
      </c>
      <c r="BK43" s="19">
        <f>100-BJ43</f>
        <v>50.7</v>
      </c>
      <c r="BL43" s="124">
        <f>BJ43/BK43</f>
        <v>0.97238658777120301</v>
      </c>
      <c r="BM43" s="125">
        <v>0.67</v>
      </c>
      <c r="BN43" s="6">
        <f>BM43*100/AO43</f>
        <v>1.5192743764172336</v>
      </c>
      <c r="BO43" s="1" t="s">
        <v>432</v>
      </c>
      <c r="BP43" s="19">
        <v>27.824999999999999</v>
      </c>
      <c r="BQ43" s="19">
        <v>31.679999999999996</v>
      </c>
      <c r="BR43" s="43">
        <v>43648</v>
      </c>
      <c r="BS43" s="6">
        <f>BX43+BZ43</f>
        <v>43.5</v>
      </c>
      <c r="BT43" s="4">
        <v>89.8</v>
      </c>
      <c r="BU43" s="43">
        <v>9070.35</v>
      </c>
      <c r="BV43" s="6">
        <f>100-BT43</f>
        <v>10.200000000000003</v>
      </c>
      <c r="BW43" s="6">
        <f>BY43+CA43+CC43</f>
        <v>43.756199999999993</v>
      </c>
      <c r="BX43" s="22">
        <v>25.5</v>
      </c>
      <c r="BY43" s="22">
        <f>BX43*AP43/100</f>
        <v>11.168999999999999</v>
      </c>
      <c r="BZ43" s="6">
        <v>18</v>
      </c>
      <c r="CA43" s="22">
        <f>BZ43*AP43/100</f>
        <v>7.8839999999999995</v>
      </c>
      <c r="CB43" s="6">
        <v>56.4</v>
      </c>
      <c r="CC43" s="22">
        <f>CB43*AP43/100</f>
        <v>24.703199999999995</v>
      </c>
      <c r="CD43" s="144">
        <v>3.09</v>
      </c>
      <c r="CE43" s="126">
        <v>99.6</v>
      </c>
      <c r="CF43" s="127">
        <v>10541</v>
      </c>
      <c r="CG43" s="126">
        <v>98.3</v>
      </c>
      <c r="CH43" s="127">
        <v>8517</v>
      </c>
      <c r="CI43" s="126">
        <v>73.5</v>
      </c>
      <c r="CJ43" s="126">
        <v>84.6</v>
      </c>
      <c r="CK43" s="127">
        <v>7073</v>
      </c>
      <c r="CL43" s="19">
        <f>BX43/BZ43</f>
        <v>1.4166666666666667</v>
      </c>
      <c r="CM43" s="19"/>
      <c r="CN43" s="19"/>
      <c r="CO43" s="19"/>
      <c r="CP43" s="6">
        <v>0.37</v>
      </c>
      <c r="CQ43" s="19"/>
      <c r="CR43" s="19"/>
      <c r="CS43" s="20"/>
      <c r="CZ43" s="22"/>
      <c r="DA43" s="16"/>
      <c r="DB43" s="129" t="s">
        <v>257</v>
      </c>
      <c r="DC43" s="130"/>
      <c r="DD43" s="131" t="s">
        <v>2064</v>
      </c>
      <c r="DI43" s="1" t="s">
        <v>436</v>
      </c>
      <c r="DJ43" s="209" t="s">
        <v>483</v>
      </c>
      <c r="DK43" s="4">
        <v>2</v>
      </c>
      <c r="DN43" s="16">
        <v>0</v>
      </c>
      <c r="DR43" s="22" t="s">
        <v>431</v>
      </c>
      <c r="DS43" s="22" t="s">
        <v>431</v>
      </c>
      <c r="DT43" s="67">
        <v>377</v>
      </c>
      <c r="DU43" s="22">
        <v>5.3</v>
      </c>
      <c r="DV43" s="22">
        <v>94.7</v>
      </c>
      <c r="DW43" s="22" t="s">
        <v>431</v>
      </c>
      <c r="DX43" s="22" t="s">
        <v>431</v>
      </c>
      <c r="DY43" s="22" t="s">
        <v>431</v>
      </c>
      <c r="DZ43" s="22" t="s">
        <v>431</v>
      </c>
      <c r="EA43" s="2">
        <v>0</v>
      </c>
      <c r="EB43" s="68"/>
      <c r="EC43" s="36"/>
      <c r="ED43" s="36"/>
      <c r="EE43" s="4">
        <f>L43</f>
        <v>9</v>
      </c>
      <c r="EF43" s="4"/>
      <c r="EG43" s="4"/>
      <c r="EH43" s="4"/>
      <c r="EI43" s="4"/>
      <c r="EJ43" s="4"/>
      <c r="EK43" s="4"/>
      <c r="EL43" s="6" t="e">
        <f>EK43/(EJ43*EJ43*0.01*0.01)</f>
        <v>#DIV/0!</v>
      </c>
      <c r="EM43" s="4"/>
      <c r="EN43" s="4"/>
      <c r="EO43" s="4"/>
      <c r="EP43" s="4"/>
      <c r="EQ43" s="31"/>
      <c r="ER43" s="14"/>
      <c r="ES43" s="132">
        <f>C43</f>
        <v>15817</v>
      </c>
      <c r="ET43" s="133">
        <v>75</v>
      </c>
      <c r="EU43" s="133">
        <v>78487</v>
      </c>
      <c r="EV43" s="133">
        <v>6000</v>
      </c>
      <c r="EW43" s="133">
        <v>39780</v>
      </c>
      <c r="EX43" s="133">
        <v>2023</v>
      </c>
      <c r="EY43" s="134">
        <f>EX43/EV43*EW43/ET43</f>
        <v>178.83320000000001</v>
      </c>
      <c r="EZ43" s="39">
        <f>L43*EY43</f>
        <v>1609.4988000000001</v>
      </c>
      <c r="FA43" s="9"/>
      <c r="FE43" s="135"/>
      <c r="FF43" s="135"/>
      <c r="FH43" s="136"/>
      <c r="FK43" s="138"/>
      <c r="FL43" s="139"/>
      <c r="FM43" s="9"/>
      <c r="FN43" s="1"/>
      <c r="FO43" s="41">
        <f>AC43/1000</f>
        <v>0.186</v>
      </c>
      <c r="FQ43" s="121">
        <f>EX43*100/EU43</f>
        <v>2.5774969103163583</v>
      </c>
      <c r="FR43" s="140">
        <f>EY43/1000</f>
        <v>0.1788332</v>
      </c>
      <c r="FS43" s="9"/>
      <c r="FV43" s="212"/>
      <c r="FX43" s="212"/>
      <c r="GI43" s="8"/>
      <c r="GO43" s="10"/>
      <c r="GP43" s="10"/>
      <c r="GQ43" s="20"/>
      <c r="KE43" s="20">
        <f>FR43*AO43/100*1000</f>
        <v>78.865441199999992</v>
      </c>
      <c r="KF43" s="20">
        <f>FR43*AP43/100*1000</f>
        <v>78.328941599999993</v>
      </c>
      <c r="KG43" s="20">
        <f>FR43*AQ43/100*1000</f>
        <v>16.917620720000002</v>
      </c>
      <c r="KH43" s="20">
        <f>FR43*AX43/100*1000</f>
        <v>2.6467313599999995</v>
      </c>
      <c r="KI43" s="20">
        <f>FR43*BM43/100*1000</f>
        <v>1.1981824400000001</v>
      </c>
      <c r="KJ43" s="20">
        <f>FR43*BY43/100*1000</f>
        <v>19.973880107999996</v>
      </c>
      <c r="KK43" s="20">
        <f>FR43*CA43/100*1000</f>
        <v>14.099209488</v>
      </c>
      <c r="KL43" s="20">
        <f>FR43*CC43/100*1000</f>
        <v>44.177523062399992</v>
      </c>
    </row>
    <row r="44" spans="1:313" ht="14.4" customHeight="1">
      <c r="A44" s="1">
        <v>96</v>
      </c>
      <c r="B44" s="1">
        <f>COUNTIFS($D$3:D44,D44,$F$3:F44,F44)</f>
        <v>1</v>
      </c>
      <c r="C44" s="34">
        <v>12522</v>
      </c>
      <c r="D44" s="21" t="s">
        <v>1234</v>
      </c>
      <c r="E44" s="2" t="s">
        <v>571</v>
      </c>
      <c r="F44" s="12">
        <v>446211445</v>
      </c>
      <c r="G44" s="1">
        <f>LEFT(H44,4)-CONCATENATE(IF(LEFT(F44, 2)&lt;MID(H44, 3, 4), 20, 19),LEFT(F44,2))</f>
        <v>76</v>
      </c>
      <c r="H44" s="247" t="s">
        <v>1235</v>
      </c>
      <c r="I44" s="29" t="s">
        <v>442</v>
      </c>
      <c r="J44" s="30" t="s">
        <v>516</v>
      </c>
      <c r="K44" s="2" t="s">
        <v>430</v>
      </c>
      <c r="L44" s="1">
        <v>10</v>
      </c>
      <c r="M44" s="2">
        <v>2</v>
      </c>
      <c r="N44" s="2" t="s">
        <v>431</v>
      </c>
      <c r="P44" s="1" t="s">
        <v>1195</v>
      </c>
      <c r="S44" s="2"/>
      <c r="T44" s="42"/>
      <c r="U44" s="42"/>
      <c r="V44" s="53" t="s">
        <v>1104</v>
      </c>
      <c r="X44" s="59"/>
      <c r="Y44" s="59"/>
      <c r="Z44" s="29"/>
      <c r="AA44" s="1" t="s">
        <v>817</v>
      </c>
      <c r="AC44" s="115">
        <v>158</v>
      </c>
      <c r="AD44" s="115">
        <v>1600</v>
      </c>
      <c r="AE44" s="11"/>
      <c r="AF44" s="11"/>
      <c r="AG44" s="11" t="s">
        <v>465</v>
      </c>
      <c r="AH44" s="115">
        <v>150</v>
      </c>
      <c r="AI44" s="11"/>
      <c r="AJ44" s="11"/>
      <c r="AM44" s="11"/>
      <c r="AO44" s="116">
        <v>20.2</v>
      </c>
      <c r="AP44" s="117">
        <v>20.399999999999999</v>
      </c>
      <c r="AQ44" s="118">
        <v>57.9</v>
      </c>
      <c r="AR44" s="119">
        <f>AO44+AP44+AQ44</f>
        <v>98.5</v>
      </c>
      <c r="AS44" s="120">
        <f>AO44/AP44</f>
        <v>0.99019607843137258</v>
      </c>
      <c r="AT44" s="121">
        <f>AO44/AP44*AQ44</f>
        <v>57.332352941176474</v>
      </c>
      <c r="AU44" s="122">
        <f>AO44/(AP44+AQ44)</f>
        <v>0.25798212005108556</v>
      </c>
      <c r="AV44" s="19">
        <f>AW44*AO44/100</f>
        <v>15.210800000000001</v>
      </c>
      <c r="AW44" s="19">
        <f>97-AY44-(CD44*100/AO44)</f>
        <v>75.300990099009908</v>
      </c>
      <c r="AX44" s="123">
        <v>3.3531999999999997</v>
      </c>
      <c r="AY44" s="19">
        <v>16.600000000000001</v>
      </c>
      <c r="AZ44" s="1" t="s">
        <v>432</v>
      </c>
      <c r="BA44" s="58">
        <v>16</v>
      </c>
      <c r="BB44" s="1" t="s">
        <v>432</v>
      </c>
      <c r="BC44" s="6">
        <v>2.91</v>
      </c>
      <c r="BD44" s="6"/>
      <c r="BE44" s="22"/>
      <c r="BF44" s="19"/>
      <c r="BG44" s="2">
        <v>3905</v>
      </c>
      <c r="BH44" s="67">
        <v>394.4</v>
      </c>
      <c r="BI44" s="19">
        <v>0.13</v>
      </c>
      <c r="BJ44" s="19">
        <v>67.400000000000006</v>
      </c>
      <c r="BK44" s="1">
        <v>32.6</v>
      </c>
      <c r="BL44" s="124">
        <f>BJ44/BK44</f>
        <v>2.0674846625766872</v>
      </c>
      <c r="BM44" s="125">
        <v>0.49</v>
      </c>
      <c r="BN44" s="6">
        <f>BM44*100/AO44</f>
        <v>2.4257425742574257</v>
      </c>
      <c r="BO44" s="1" t="s">
        <v>432</v>
      </c>
      <c r="BP44" s="19">
        <v>26.135999999999999</v>
      </c>
      <c r="BQ44" s="19">
        <v>19.323</v>
      </c>
      <c r="BR44" s="43">
        <v>47285</v>
      </c>
      <c r="BS44" s="6">
        <f>BX44+BZ44</f>
        <v>64.400000000000006</v>
      </c>
      <c r="BT44" s="4">
        <v>82.5</v>
      </c>
      <c r="BU44" s="43">
        <v>10759.75</v>
      </c>
      <c r="BV44" s="6">
        <f>100-BT44</f>
        <v>17.5</v>
      </c>
      <c r="BW44" s="6">
        <f>BY44+CA44+CC44</f>
        <v>20.134799999999998</v>
      </c>
      <c r="BX44" s="4">
        <v>38.6</v>
      </c>
      <c r="BY44" s="22">
        <f>BX44*AP44/100</f>
        <v>7.8743999999999996</v>
      </c>
      <c r="BZ44" s="4">
        <v>25.8</v>
      </c>
      <c r="CA44" s="22">
        <f>BZ44*AP44/100</f>
        <v>5.2631999999999994</v>
      </c>
      <c r="CB44" s="4">
        <v>34.299999999999997</v>
      </c>
      <c r="CC44" s="22">
        <f>CB44*AP44/100</f>
        <v>6.9971999999999994</v>
      </c>
      <c r="CD44" s="22">
        <v>1.03</v>
      </c>
      <c r="CE44" s="126">
        <v>98.6</v>
      </c>
      <c r="CF44" s="127">
        <v>9684.9</v>
      </c>
      <c r="CG44" s="126">
        <v>95.1</v>
      </c>
      <c r="CH44" s="127">
        <v>5448</v>
      </c>
      <c r="CI44" s="126">
        <v>69.5</v>
      </c>
      <c r="CJ44" s="126">
        <v>87.2</v>
      </c>
      <c r="CK44" s="127">
        <v>6618.0999999999995</v>
      </c>
      <c r="CL44" s="19">
        <f>BX44/BZ44</f>
        <v>1.4961240310077519</v>
      </c>
      <c r="CM44" s="22"/>
      <c r="CN44" s="22"/>
      <c r="CO44" s="22"/>
      <c r="CP44" s="6"/>
      <c r="CQ44" s="22">
        <v>3.35</v>
      </c>
      <c r="CR44" s="19"/>
      <c r="CS44" s="19"/>
      <c r="CT44" s="22"/>
      <c r="CU44" s="142"/>
      <c r="CV44" s="142"/>
      <c r="CW44" s="22"/>
      <c r="CX44" s="22"/>
      <c r="CZ44" s="22"/>
      <c r="DA44" s="16">
        <v>3</v>
      </c>
      <c r="DB44" s="129" t="s">
        <v>464</v>
      </c>
      <c r="DC44" s="130"/>
      <c r="DD44" s="131"/>
      <c r="DI44" s="1" t="s">
        <v>436</v>
      </c>
      <c r="DJ44" s="210" t="s">
        <v>491</v>
      </c>
      <c r="DK44" s="4">
        <v>2</v>
      </c>
      <c r="DM44" s="4" t="s">
        <v>442</v>
      </c>
      <c r="DN44" s="16" t="s">
        <v>467</v>
      </c>
      <c r="DO44" s="4">
        <v>0</v>
      </c>
      <c r="DP44" s="14">
        <v>43899</v>
      </c>
      <c r="DR44" s="1">
        <v>1.5</v>
      </c>
      <c r="DS44" s="1" t="s">
        <v>431</v>
      </c>
      <c r="DT44" s="1" t="s">
        <v>431</v>
      </c>
      <c r="DU44" s="1" t="s">
        <v>431</v>
      </c>
      <c r="DV44" s="1" t="s">
        <v>431</v>
      </c>
      <c r="DW44" s="1" t="s">
        <v>431</v>
      </c>
      <c r="DX44" s="1" t="s">
        <v>431</v>
      </c>
      <c r="DY44" s="1" t="s">
        <v>431</v>
      </c>
      <c r="DZ44" s="1" t="s">
        <v>431</v>
      </c>
      <c r="EA44" s="1" t="s">
        <v>514</v>
      </c>
      <c r="EB44" s="1" t="s">
        <v>514</v>
      </c>
      <c r="EC44" s="36"/>
      <c r="ED44" s="36"/>
      <c r="EE44" s="4">
        <v>10</v>
      </c>
      <c r="EF44" s="4">
        <v>30</v>
      </c>
      <c r="EG44" s="4">
        <v>3</v>
      </c>
      <c r="EH44" s="4">
        <v>0</v>
      </c>
      <c r="EI44" s="4"/>
      <c r="EJ44" s="4">
        <v>170</v>
      </c>
      <c r="EK44" s="4">
        <v>73</v>
      </c>
      <c r="EL44" s="6">
        <f>EK44/(EJ44*EJ44*0.01*0.01)</f>
        <v>25.259515570934255</v>
      </c>
      <c r="EM44" s="17">
        <v>2</v>
      </c>
      <c r="EN44" s="1">
        <v>0</v>
      </c>
      <c r="EO44" s="4">
        <v>3</v>
      </c>
      <c r="EP44" s="4">
        <v>3</v>
      </c>
      <c r="EQ44" s="31"/>
      <c r="ER44" s="14"/>
      <c r="ES44" s="132">
        <v>12522</v>
      </c>
      <c r="ET44" s="133">
        <v>75</v>
      </c>
      <c r="EU44" s="133">
        <v>13482</v>
      </c>
      <c r="EV44" s="133">
        <v>8000</v>
      </c>
      <c r="EW44" s="133">
        <v>40560</v>
      </c>
      <c r="EX44" s="133">
        <v>2449</v>
      </c>
      <c r="EY44" s="134">
        <f>EX44/EV44*EW44/ET44</f>
        <v>165.55239999999998</v>
      </c>
      <c r="EZ44" s="39">
        <f>L44*EY44</f>
        <v>1655.5239999999999</v>
      </c>
      <c r="FA44" s="9"/>
      <c r="FE44" s="135"/>
      <c r="FF44" s="135"/>
      <c r="FH44" s="136"/>
      <c r="FI44" s="11"/>
      <c r="FK44" s="138"/>
      <c r="FL44" s="139"/>
      <c r="FM44" s="9"/>
      <c r="FN44" s="1"/>
      <c r="FO44" s="41">
        <f>AC44/1000</f>
        <v>0.158</v>
      </c>
      <c r="FQ44" s="121">
        <f>EX44*100/EU44</f>
        <v>18.164960688325174</v>
      </c>
      <c r="FR44" s="140">
        <f>EY44/1000</f>
        <v>0.16555239999999999</v>
      </c>
      <c r="FS44" s="143"/>
      <c r="FT44" s="143"/>
      <c r="FU44" s="214"/>
      <c r="FW44" s="214"/>
      <c r="FZ44" s="1">
        <v>0</v>
      </c>
      <c r="GA44" s="1">
        <v>4</v>
      </c>
      <c r="GD44" s="1">
        <v>0</v>
      </c>
      <c r="GI44" s="8"/>
      <c r="GN44" s="1">
        <f>DATEDIF(DP44,GO44,"m")</f>
        <v>0</v>
      </c>
      <c r="GO44" s="10">
        <v>43899</v>
      </c>
      <c r="GP44" s="10" t="s">
        <v>444</v>
      </c>
      <c r="GQ44" s="20"/>
      <c r="GT44" s="40">
        <v>5.1777599875392081E-3</v>
      </c>
      <c r="KE44" s="20">
        <f>FR44*AO44/100*1000</f>
        <v>33.441584799999994</v>
      </c>
      <c r="KF44" s="20">
        <f>FR44*AP44/100*1000</f>
        <v>33.772689599999993</v>
      </c>
      <c r="KG44" s="20">
        <f>FR44*AQ44/100*1000</f>
        <v>95.854839599999991</v>
      </c>
      <c r="KH44" s="20">
        <f>FR44*AX44/100*1000</f>
        <v>5.5513030767999991</v>
      </c>
      <c r="KI44" s="20">
        <f>FR44*BM44/100*1000</f>
        <v>0.81120675999999992</v>
      </c>
      <c r="KJ44" s="20">
        <f>FR44*BY44/100*1000</f>
        <v>13.036258185599998</v>
      </c>
      <c r="KK44" s="20">
        <f>FR44*CA44/100*1000</f>
        <v>8.7133539167999992</v>
      </c>
      <c r="KL44" s="20">
        <f>FR44*CC44/100*1000</f>
        <v>11.5840325328</v>
      </c>
    </row>
    <row r="45" spans="1:313" ht="14.4" customHeight="1">
      <c r="A45" s="1">
        <v>154</v>
      </c>
      <c r="B45" s="1">
        <f>COUNTIFS($D$3:D45,D45,$F$3:F45,F45)</f>
        <v>1</v>
      </c>
      <c r="C45" s="34">
        <v>12885</v>
      </c>
      <c r="D45" s="21" t="s">
        <v>1342</v>
      </c>
      <c r="E45" s="2" t="s">
        <v>499</v>
      </c>
      <c r="F45" s="12">
        <v>405604459</v>
      </c>
      <c r="G45" s="1">
        <f>LEFT(H45,4)-CONCATENATE(IF(LEFT(F45, 2)&lt;MID(H45, 3, 4), 20, 19),LEFT(F45,2))</f>
        <v>80</v>
      </c>
      <c r="H45" s="247" t="s">
        <v>1343</v>
      </c>
      <c r="I45" s="29" t="s">
        <v>1344</v>
      </c>
      <c r="J45" s="24" t="s">
        <v>487</v>
      </c>
      <c r="K45" s="2" t="s">
        <v>430</v>
      </c>
      <c r="L45" s="1">
        <v>13</v>
      </c>
      <c r="M45" s="2" t="s">
        <v>664</v>
      </c>
      <c r="N45" s="2" t="s">
        <v>647</v>
      </c>
      <c r="P45" s="1" t="s">
        <v>1323</v>
      </c>
      <c r="S45" s="2"/>
      <c r="T45" s="42"/>
      <c r="U45" s="42"/>
      <c r="V45" s="57" t="s">
        <v>1245</v>
      </c>
      <c r="X45" s="59"/>
      <c r="Y45" s="59"/>
      <c r="Z45" s="29"/>
      <c r="AA45" s="1" t="s">
        <v>812</v>
      </c>
      <c r="AC45" s="115">
        <v>70</v>
      </c>
      <c r="AD45" s="115">
        <v>900</v>
      </c>
      <c r="AE45" s="11"/>
      <c r="AF45" s="11"/>
      <c r="AG45" s="11" t="s">
        <v>491</v>
      </c>
      <c r="AH45" s="115">
        <v>50</v>
      </c>
      <c r="AI45" s="11"/>
      <c r="AJ45" s="11"/>
      <c r="AM45" s="11"/>
      <c r="AO45" s="116">
        <v>48.3</v>
      </c>
      <c r="AP45" s="117">
        <v>46.4</v>
      </c>
      <c r="AQ45" s="118">
        <v>4.25</v>
      </c>
      <c r="AR45" s="119">
        <f>AO45+AP45+AQ45</f>
        <v>98.949999999999989</v>
      </c>
      <c r="AS45" s="120">
        <f>AO45/AP45</f>
        <v>1.040948275862069</v>
      </c>
      <c r="AT45" s="121">
        <f>AO45/AP45*AQ45</f>
        <v>4.4240301724137927</v>
      </c>
      <c r="AU45" s="122">
        <f>AO45/(AP45+AQ45)</f>
        <v>0.95360315893385983</v>
      </c>
      <c r="AV45" s="19">
        <f>AW45*AO45/100</f>
        <v>45.454000000000008</v>
      </c>
      <c r="AW45" s="19">
        <f>98-AY45-(CD45*100/AO45)</f>
        <v>94.107660455486553</v>
      </c>
      <c r="AX45" s="123">
        <v>0.28999999999999998</v>
      </c>
      <c r="AY45" s="19">
        <f>AX45*100/AO45</f>
        <v>0.60041407867494823</v>
      </c>
      <c r="AZ45" s="1" t="s">
        <v>432</v>
      </c>
      <c r="BA45" s="58">
        <v>25.6</v>
      </c>
      <c r="BB45" s="1" t="s">
        <v>432</v>
      </c>
      <c r="BC45" s="6">
        <v>0.39</v>
      </c>
      <c r="BD45" s="6"/>
      <c r="BE45" s="19"/>
      <c r="BF45" s="19"/>
      <c r="BG45" s="67">
        <v>11722.307692307691</v>
      </c>
      <c r="BH45" s="67">
        <v>514.9</v>
      </c>
      <c r="BI45" s="19">
        <v>2.81</v>
      </c>
      <c r="BJ45" s="19">
        <v>47.7</v>
      </c>
      <c r="BK45" s="19">
        <f>100-BJ45</f>
        <v>52.3</v>
      </c>
      <c r="BL45" s="124">
        <f>BJ45/BK45</f>
        <v>0.91204588910133855</v>
      </c>
      <c r="BM45" s="125">
        <v>1.41</v>
      </c>
      <c r="BN45" s="6">
        <f>BM45*100/AO45</f>
        <v>2.9192546583850931</v>
      </c>
      <c r="BO45" s="1" t="s">
        <v>432</v>
      </c>
      <c r="BP45" s="19">
        <v>24.1</v>
      </c>
      <c r="BQ45" s="19">
        <v>13.339999999999998</v>
      </c>
      <c r="BR45" s="4">
        <v>36284</v>
      </c>
      <c r="BS45" s="6">
        <f>BX45+BZ45</f>
        <v>44.03</v>
      </c>
      <c r="BT45" s="4">
        <v>91.3</v>
      </c>
      <c r="BU45" s="43">
        <v>6882.0689655172418</v>
      </c>
      <c r="BV45" s="6">
        <f>100-BT45</f>
        <v>8.7000000000000028</v>
      </c>
      <c r="BW45" s="6">
        <f>BY45+CA45+CC45</f>
        <v>46.367519999999999</v>
      </c>
      <c r="BX45" s="2">
        <v>0.63</v>
      </c>
      <c r="BY45" s="22">
        <f>BX45*AP45/100</f>
        <v>0.29231999999999997</v>
      </c>
      <c r="BZ45" s="4">
        <v>43.4</v>
      </c>
      <c r="CA45" s="22">
        <f>BZ45*AP45/100</f>
        <v>20.137599999999999</v>
      </c>
      <c r="CB45" s="4">
        <v>55.9</v>
      </c>
      <c r="CC45" s="22">
        <f>CB45*AP45/100</f>
        <v>25.937599999999996</v>
      </c>
      <c r="CD45" s="22">
        <v>1.59</v>
      </c>
      <c r="CE45" s="126">
        <v>97.4</v>
      </c>
      <c r="CF45" s="126">
        <v>11719</v>
      </c>
      <c r="CG45" s="126">
        <v>96.9</v>
      </c>
      <c r="CH45" s="126">
        <v>7365</v>
      </c>
      <c r="CI45" s="126">
        <v>71.8</v>
      </c>
      <c r="CJ45" s="126">
        <v>82.8</v>
      </c>
      <c r="CK45" s="126">
        <v>4623</v>
      </c>
      <c r="CL45" s="146">
        <f>BX45/BZ45</f>
        <v>1.4516129032258065E-2</v>
      </c>
      <c r="CM45" s="22"/>
      <c r="CN45" s="22"/>
      <c r="CO45" s="22"/>
      <c r="CP45" s="6">
        <v>0.6</v>
      </c>
      <c r="CQ45" s="19"/>
      <c r="CR45" s="19"/>
      <c r="CS45" s="19"/>
      <c r="CT45" s="22"/>
      <c r="CU45" s="142"/>
      <c r="CV45" s="142"/>
      <c r="CW45" s="22"/>
      <c r="CX45" s="22"/>
      <c r="CZ45" s="22"/>
      <c r="DA45" s="16"/>
      <c r="DB45" s="129" t="s">
        <v>258</v>
      </c>
      <c r="DC45" s="130"/>
      <c r="DD45" s="131" t="s">
        <v>1345</v>
      </c>
      <c r="DI45" s="1" t="s">
        <v>436</v>
      </c>
      <c r="DJ45" s="210" t="s">
        <v>491</v>
      </c>
      <c r="DK45" s="4">
        <v>2</v>
      </c>
      <c r="DN45" s="16">
        <v>0</v>
      </c>
      <c r="DR45" s="22" t="s">
        <v>431</v>
      </c>
      <c r="DS45" s="22" t="s">
        <v>431</v>
      </c>
      <c r="DT45" s="22">
        <v>145</v>
      </c>
      <c r="DU45" s="22">
        <v>16.600000000000001</v>
      </c>
      <c r="DV45" s="22">
        <v>83.4</v>
      </c>
      <c r="DW45" s="22" t="s">
        <v>431</v>
      </c>
      <c r="DX45" s="22" t="s">
        <v>431</v>
      </c>
      <c r="DY45" s="22" t="s">
        <v>431</v>
      </c>
      <c r="DZ45" s="22" t="s">
        <v>431</v>
      </c>
      <c r="EA45" s="2">
        <v>0</v>
      </c>
      <c r="EB45" s="2"/>
      <c r="EC45" s="36"/>
      <c r="ED45" s="36"/>
      <c r="EE45" s="4">
        <v>13</v>
      </c>
      <c r="EF45" s="4"/>
      <c r="EG45" s="4"/>
      <c r="EH45" s="4"/>
      <c r="EI45" s="4"/>
      <c r="EJ45" s="4"/>
      <c r="EK45" s="4"/>
      <c r="EL45" s="6" t="e">
        <f>EK45/(EJ45*EJ45*0.01*0.01)</f>
        <v>#DIV/0!</v>
      </c>
      <c r="EM45" s="4"/>
      <c r="EN45" s="4"/>
      <c r="EO45" s="4"/>
      <c r="EP45" s="4"/>
      <c r="EQ45" s="31"/>
      <c r="ER45" s="14"/>
      <c r="ES45" s="132">
        <v>12885</v>
      </c>
      <c r="ET45" s="133">
        <v>75</v>
      </c>
      <c r="EU45" s="133">
        <v>11622</v>
      </c>
      <c r="EV45" s="133">
        <v>16000</v>
      </c>
      <c r="EW45" s="133">
        <v>40560</v>
      </c>
      <c r="EX45" s="133">
        <v>2534</v>
      </c>
      <c r="EY45" s="134">
        <f>EX45/EV45*EW45/ET45</f>
        <v>85.649199999999993</v>
      </c>
      <c r="EZ45" s="39">
        <f>L45*EY45</f>
        <v>1113.4395999999999</v>
      </c>
      <c r="FA45" s="9"/>
      <c r="FE45" s="135"/>
      <c r="FF45" s="135"/>
      <c r="FH45" s="136"/>
      <c r="FI45" s="11"/>
      <c r="FK45" s="138"/>
      <c r="FL45" s="139"/>
      <c r="FM45" s="9"/>
      <c r="FN45" s="1"/>
      <c r="FO45" s="41">
        <f>AC45/1000</f>
        <v>7.0000000000000007E-2</v>
      </c>
      <c r="FQ45" s="121">
        <f>EX45*100/EU45</f>
        <v>21.803476165892274</v>
      </c>
      <c r="FR45" s="140">
        <f>EY45/1000</f>
        <v>8.5649199999999995E-2</v>
      </c>
      <c r="FS45" s="143">
        <f>DT45/EY45</f>
        <v>1.6929521816899633</v>
      </c>
      <c r="FT45" s="143"/>
      <c r="FU45" s="214"/>
      <c r="FW45" s="214"/>
      <c r="GI45" s="8"/>
      <c r="GO45" s="10">
        <v>43986</v>
      </c>
      <c r="GP45" s="10"/>
      <c r="GQ45" s="20"/>
      <c r="KE45" s="20">
        <f>FR45*AO45/100*1000</f>
        <v>41.368563599999995</v>
      </c>
      <c r="KF45" s="20">
        <f>FR45*AP45/100*1000</f>
        <v>39.741228799999995</v>
      </c>
      <c r="KG45" s="20">
        <f>FR45*AQ45/100*1000</f>
        <v>3.640091</v>
      </c>
      <c r="KH45" s="20">
        <f>FR45*AX45/100*1000</f>
        <v>0.24838267999999994</v>
      </c>
      <c r="KI45" s="20">
        <f>FR45*BM45/100*1000</f>
        <v>1.2076537199999999</v>
      </c>
      <c r="KJ45" s="20">
        <f>FR45*BY45/100*1000</f>
        <v>0.25036974143999996</v>
      </c>
      <c r="KK45" s="20">
        <f>FR45*CA45/100*1000</f>
        <v>17.247693299199994</v>
      </c>
      <c r="KL45" s="20">
        <f>FR45*CC45/100*1000</f>
        <v>22.215346899199996</v>
      </c>
    </row>
    <row r="46" spans="1:313" ht="14.4" customHeight="1">
      <c r="A46" s="1">
        <v>226</v>
      </c>
      <c r="B46" s="1">
        <f>COUNTIFS($D$3:D46,D46,$F$3:F46,F46)</f>
        <v>1</v>
      </c>
      <c r="C46" s="34">
        <v>15959</v>
      </c>
      <c r="D46" s="21" t="s">
        <v>2108</v>
      </c>
      <c r="E46" s="2" t="s">
        <v>563</v>
      </c>
      <c r="F46" s="12">
        <v>6707200302</v>
      </c>
      <c r="G46" s="1">
        <v>54</v>
      </c>
      <c r="H46" s="247" t="s">
        <v>2109</v>
      </c>
      <c r="I46" s="29" t="s">
        <v>680</v>
      </c>
      <c r="J46" s="24" t="s">
        <v>487</v>
      </c>
      <c r="K46" s="2" t="s">
        <v>430</v>
      </c>
      <c r="L46" s="2">
        <v>13</v>
      </c>
      <c r="M46" s="2" t="s">
        <v>723</v>
      </c>
      <c r="N46" s="2" t="s">
        <v>647</v>
      </c>
      <c r="O46" s="11"/>
      <c r="P46" s="2" t="s">
        <v>2098</v>
      </c>
      <c r="Q46" s="11"/>
      <c r="R46" s="11"/>
      <c r="S46" s="11"/>
      <c r="T46" s="42"/>
      <c r="U46" s="42"/>
      <c r="V46" s="64" t="s">
        <v>1609</v>
      </c>
      <c r="W46" s="42"/>
      <c r="X46" s="42"/>
      <c r="Y46" s="66"/>
      <c r="Z46" s="11"/>
      <c r="AA46" s="1" t="s">
        <v>812</v>
      </c>
      <c r="AC46" s="115">
        <v>310</v>
      </c>
      <c r="AD46" s="115">
        <v>4000</v>
      </c>
      <c r="AE46" s="11"/>
      <c r="AF46" s="11"/>
      <c r="AG46" s="11" t="s">
        <v>483</v>
      </c>
      <c r="AH46" s="115">
        <v>250</v>
      </c>
      <c r="AI46" s="11"/>
      <c r="AJ46" s="11"/>
      <c r="AM46" s="11"/>
      <c r="AO46" s="116">
        <v>15.6</v>
      </c>
      <c r="AP46" s="117">
        <v>25.4</v>
      </c>
      <c r="AQ46" s="118">
        <v>58.9</v>
      </c>
      <c r="AR46" s="119">
        <f>AO46+AP46+AQ46</f>
        <v>99.9</v>
      </c>
      <c r="AS46" s="120">
        <f>AO46/AP46</f>
        <v>0.61417322834645671</v>
      </c>
      <c r="AT46" s="121">
        <f>AO46/AP46*AQ46</f>
        <v>36.174803149606298</v>
      </c>
      <c r="AU46" s="122">
        <f>AO46/(AP46+AQ46)</f>
        <v>0.18505338078291816</v>
      </c>
      <c r="AV46" s="19">
        <f>AW46*AO46/100</f>
        <v>12.037999999999997</v>
      </c>
      <c r="AW46" s="19">
        <f>98-AY46-(CD46*100/AO46)</f>
        <v>77.166666666666657</v>
      </c>
      <c r="AX46" s="123">
        <v>1.79</v>
      </c>
      <c r="AY46" s="19">
        <f>AX46*100/AO46</f>
        <v>11.474358974358974</v>
      </c>
      <c r="AZ46" s="1" t="s">
        <v>432</v>
      </c>
      <c r="BA46" s="58">
        <v>16.25</v>
      </c>
      <c r="BB46" s="1" t="s">
        <v>432</v>
      </c>
      <c r="BC46" s="6">
        <v>8.98</v>
      </c>
      <c r="BD46" s="6"/>
      <c r="BE46" s="19"/>
      <c r="BF46" s="19"/>
      <c r="BG46" s="67">
        <v>5660.1769911504434</v>
      </c>
      <c r="BH46" s="67">
        <v>451.33</v>
      </c>
      <c r="BI46" s="19">
        <v>0.49</v>
      </c>
      <c r="BJ46" s="19">
        <v>64.3</v>
      </c>
      <c r="BK46" s="19">
        <f>100-BJ46</f>
        <v>35.700000000000003</v>
      </c>
      <c r="BL46" s="124">
        <f>BJ46/BK46</f>
        <v>1.8011204481792715</v>
      </c>
      <c r="BM46" s="125">
        <v>0.24</v>
      </c>
      <c r="BN46" s="6">
        <f>BM46*100/AO46</f>
        <v>1.5384615384615385</v>
      </c>
      <c r="BO46" s="1" t="s">
        <v>432</v>
      </c>
      <c r="BP46" s="19">
        <v>24</v>
      </c>
      <c r="BQ46" s="19">
        <v>28.100999999999999</v>
      </c>
      <c r="BR46" s="43">
        <v>64728.72</v>
      </c>
      <c r="BS46" s="6">
        <f>BX46+BZ46</f>
        <v>53.5</v>
      </c>
      <c r="BT46" s="4">
        <v>88.5</v>
      </c>
      <c r="BU46" s="43">
        <v>8771.15</v>
      </c>
      <c r="BV46" s="6">
        <f>100-BT46</f>
        <v>11.5</v>
      </c>
      <c r="BW46" s="6">
        <f>BY46+CA46+CC46</f>
        <v>25.018999999999998</v>
      </c>
      <c r="BX46" s="22">
        <v>25</v>
      </c>
      <c r="BY46" s="22">
        <f>BX46*AP46/100</f>
        <v>6.35</v>
      </c>
      <c r="BZ46" s="6">
        <v>28.5</v>
      </c>
      <c r="CA46" s="22">
        <f>BZ46*AP46/100</f>
        <v>7.2389999999999999</v>
      </c>
      <c r="CB46" s="6">
        <v>45</v>
      </c>
      <c r="CC46" s="22">
        <f>CB46*AP46/100</f>
        <v>11.43</v>
      </c>
      <c r="CD46" s="22">
        <v>1.46</v>
      </c>
      <c r="CE46" s="126">
        <v>94.9</v>
      </c>
      <c r="CF46" s="127">
        <v>7540</v>
      </c>
      <c r="CG46" s="126">
        <v>86.4</v>
      </c>
      <c r="CH46" s="127">
        <v>5820</v>
      </c>
      <c r="CI46" s="126">
        <v>64.900000000000006</v>
      </c>
      <c r="CJ46" s="126">
        <v>77.900000000000006</v>
      </c>
      <c r="CK46" s="127">
        <v>5594</v>
      </c>
      <c r="CL46" s="19">
        <f>BX46/BZ46</f>
        <v>0.8771929824561403</v>
      </c>
      <c r="CM46" s="19"/>
      <c r="CN46" s="19"/>
      <c r="CO46" s="19"/>
      <c r="CP46" s="6"/>
      <c r="CQ46" s="19"/>
      <c r="CR46" s="19"/>
      <c r="CS46" s="20"/>
      <c r="CZ46" s="22"/>
      <c r="DA46" s="16"/>
      <c r="DB46" s="129" t="s">
        <v>548</v>
      </c>
      <c r="DC46" s="130"/>
      <c r="DD46" s="131" t="s">
        <v>2110</v>
      </c>
      <c r="DI46" s="1" t="s">
        <v>434</v>
      </c>
      <c r="DJ46" s="209" t="s">
        <v>483</v>
      </c>
      <c r="DK46" s="4">
        <v>2</v>
      </c>
      <c r="DN46" s="16" t="s">
        <v>467</v>
      </c>
      <c r="DR46" s="22" t="s">
        <v>431</v>
      </c>
      <c r="DS46" s="22" t="s">
        <v>431</v>
      </c>
      <c r="DT46" s="67">
        <v>205</v>
      </c>
      <c r="DU46" s="22">
        <v>43.9</v>
      </c>
      <c r="DV46" s="22">
        <v>56.1</v>
      </c>
      <c r="DW46" s="22" t="s">
        <v>431</v>
      </c>
      <c r="DX46" s="22" t="s">
        <v>431</v>
      </c>
      <c r="DY46" s="22" t="s">
        <v>431</v>
      </c>
      <c r="DZ46" s="22" t="s">
        <v>431</v>
      </c>
      <c r="EA46" s="2">
        <v>0</v>
      </c>
      <c r="EB46" s="68"/>
      <c r="EC46" s="36"/>
      <c r="ED46" s="36"/>
      <c r="EE46" s="4">
        <f>L46</f>
        <v>13</v>
      </c>
      <c r="EF46" s="4"/>
      <c r="EG46" s="4"/>
      <c r="EH46" s="4"/>
      <c r="EI46" s="4"/>
      <c r="EJ46" s="4"/>
      <c r="EK46" s="4"/>
      <c r="EL46" s="6" t="e">
        <f>EK46/(EJ46*EJ46*0.01*0.01)</f>
        <v>#DIV/0!</v>
      </c>
      <c r="EM46" s="4"/>
      <c r="EN46" s="4"/>
      <c r="EO46" s="4"/>
      <c r="EP46" s="4"/>
      <c r="EQ46" s="31"/>
      <c r="ER46" s="14"/>
      <c r="ES46" s="132">
        <f>C46</f>
        <v>15959</v>
      </c>
      <c r="ET46" s="133">
        <v>75</v>
      </c>
      <c r="EU46" s="133">
        <v>7400</v>
      </c>
      <c r="EV46" s="133">
        <v>4000</v>
      </c>
      <c r="EW46" s="133">
        <v>37440</v>
      </c>
      <c r="EX46" s="133">
        <v>2476</v>
      </c>
      <c r="EY46" s="134">
        <f>EX46/EV46*EW46/ET46</f>
        <v>309.00479999999999</v>
      </c>
      <c r="EZ46" s="39">
        <f>L46*EY46</f>
        <v>4017.0623999999998</v>
      </c>
      <c r="FA46" s="9"/>
      <c r="FE46" s="135"/>
      <c r="FF46" s="135"/>
      <c r="FH46" s="136"/>
      <c r="FK46" s="138"/>
      <c r="FL46" s="139"/>
      <c r="FM46" s="9"/>
      <c r="FN46" s="1"/>
      <c r="FO46" s="41">
        <f>AC46/1000</f>
        <v>0.31</v>
      </c>
      <c r="FQ46" s="121">
        <f>EX46*100/EU46</f>
        <v>33.45945945945946</v>
      </c>
      <c r="FR46" s="140">
        <f>EY46/1000</f>
        <v>0.30900479999999997</v>
      </c>
      <c r="FS46" s="9"/>
      <c r="FV46" s="212"/>
      <c r="FX46" s="212"/>
      <c r="GI46" s="8"/>
      <c r="GO46" s="10"/>
      <c r="GP46" s="10"/>
      <c r="GQ46" s="20"/>
      <c r="KE46" s="20">
        <f>FR46*AO46/100*1000</f>
        <v>48.20474879999999</v>
      </c>
      <c r="KF46" s="20">
        <f>FR46*AP46/100*1000</f>
        <v>78.487219199999984</v>
      </c>
      <c r="KG46" s="20">
        <f>FR46*AQ46/100*1000</f>
        <v>182.00382719999996</v>
      </c>
      <c r="KH46" s="20">
        <f>FR46*AX46/100*1000</f>
        <v>5.5311859199999986</v>
      </c>
      <c r="KI46" s="20">
        <f>FR46*BM46/100*1000</f>
        <v>0.74161151999999997</v>
      </c>
      <c r="KJ46" s="20">
        <f>FR46*BY46/100*1000</f>
        <v>19.621804799999996</v>
      </c>
      <c r="KK46" s="20">
        <f>FR46*CA46/100*1000</f>
        <v>22.368857471999998</v>
      </c>
      <c r="KL46" s="20">
        <f>FR46*CC46/100*1000</f>
        <v>35.319248639999998</v>
      </c>
    </row>
    <row r="47" spans="1:313" ht="14.4" customHeight="1">
      <c r="A47" s="1">
        <v>112</v>
      </c>
      <c r="B47" s="1">
        <f>COUNTIFS($D$3:D47,D47,$F$3:F47,F47)</f>
        <v>1</v>
      </c>
      <c r="C47" s="34">
        <v>15126</v>
      </c>
      <c r="D47" s="21" t="s">
        <v>1914</v>
      </c>
      <c r="E47" s="2" t="s">
        <v>606</v>
      </c>
      <c r="F47" s="12">
        <v>303295949</v>
      </c>
      <c r="G47" s="1">
        <f>LEFT(H47,4)-CONCATENATE(IF(LEFT(F47, 2)&lt;MID(H47, 3, 4), 20, 19),LEFT(F47,2))</f>
        <v>91</v>
      </c>
      <c r="H47" s="247" t="s">
        <v>1915</v>
      </c>
      <c r="I47" s="29" t="s">
        <v>1916</v>
      </c>
      <c r="J47" s="24" t="s">
        <v>487</v>
      </c>
      <c r="K47" s="2" t="s">
        <v>430</v>
      </c>
      <c r="L47" s="2">
        <v>11</v>
      </c>
      <c r="M47" s="2" t="s">
        <v>601</v>
      </c>
      <c r="N47" s="2" t="s">
        <v>647</v>
      </c>
      <c r="O47" s="11"/>
      <c r="P47" s="2" t="s">
        <v>1907</v>
      </c>
      <c r="Q47" s="11"/>
      <c r="R47" s="11"/>
      <c r="S47" s="11"/>
      <c r="T47" s="42"/>
      <c r="U47" s="42"/>
      <c r="V47" s="64" t="s">
        <v>1609</v>
      </c>
      <c r="W47" s="42"/>
      <c r="X47" s="44" t="s">
        <v>1872</v>
      </c>
      <c r="Y47" s="71"/>
      <c r="Z47" s="11"/>
      <c r="AA47" s="1" t="s">
        <v>812</v>
      </c>
      <c r="AC47" s="115">
        <v>198</v>
      </c>
      <c r="AD47" s="115">
        <v>2100</v>
      </c>
      <c r="AE47" s="11"/>
      <c r="AF47" s="11"/>
      <c r="AG47" s="11" t="s">
        <v>491</v>
      </c>
      <c r="AH47" s="115">
        <v>150</v>
      </c>
      <c r="AI47" s="11"/>
      <c r="AJ47" s="11"/>
      <c r="AM47" s="11"/>
      <c r="AO47" s="116">
        <v>78.5</v>
      </c>
      <c r="AP47" s="117">
        <v>15</v>
      </c>
      <c r="AQ47" s="118">
        <v>4.71</v>
      </c>
      <c r="AR47" s="119">
        <f>AO47+AP47+AQ47</f>
        <v>98.21</v>
      </c>
      <c r="AS47" s="120">
        <f>AO47/AP47</f>
        <v>5.2333333333333334</v>
      </c>
      <c r="AT47" s="121">
        <f>AO47/AP47*AQ47</f>
        <v>24.649000000000001</v>
      </c>
      <c r="AU47" s="122">
        <f>AO47/(AP47+AQ47)</f>
        <v>3.9827498731608317</v>
      </c>
      <c r="AV47" s="19">
        <f>AW47*AO47/100</f>
        <v>68.849999999999994</v>
      </c>
      <c r="AW47" s="19">
        <f>98-AY47-(CD47*100/AO47)</f>
        <v>87.70700636942675</v>
      </c>
      <c r="AX47" s="123">
        <v>5.28</v>
      </c>
      <c r="AY47" s="19">
        <f>AX47*100/AO47</f>
        <v>6.7261146496815289</v>
      </c>
      <c r="AZ47" s="1" t="s">
        <v>432</v>
      </c>
      <c r="BA47" s="58">
        <v>11.3</v>
      </c>
      <c r="BB47" s="1" t="s">
        <v>432</v>
      </c>
      <c r="BC47" s="6">
        <v>0.15</v>
      </c>
      <c r="BD47" s="6"/>
      <c r="BE47" s="19"/>
      <c r="BF47" s="19"/>
      <c r="BG47" s="67">
        <v>1707.8947368421052</v>
      </c>
      <c r="BH47" s="67">
        <v>411.81818181818181</v>
      </c>
      <c r="BI47" s="19">
        <v>12.7</v>
      </c>
      <c r="BJ47" s="19">
        <v>29.5</v>
      </c>
      <c r="BK47" s="19">
        <f>100-BJ47</f>
        <v>70.5</v>
      </c>
      <c r="BL47" s="124">
        <f>BJ47/BK47</f>
        <v>0.41843971631205673</v>
      </c>
      <c r="BM47" s="125">
        <v>0.27</v>
      </c>
      <c r="BN47" s="6">
        <f>BM47*100/AO47</f>
        <v>0.34394904458598724</v>
      </c>
      <c r="BO47" s="1" t="s">
        <v>432</v>
      </c>
      <c r="BP47" s="19">
        <v>29.425000000000001</v>
      </c>
      <c r="BQ47" s="19">
        <v>50.7</v>
      </c>
      <c r="BR47" s="43">
        <v>25338</v>
      </c>
      <c r="BS47" s="6">
        <f>BX47+BZ47</f>
        <v>16.990000000000002</v>
      </c>
      <c r="BT47" s="4">
        <v>84</v>
      </c>
      <c r="BU47" s="43">
        <v>8462.48</v>
      </c>
      <c r="BV47" s="6">
        <f>100-BT47</f>
        <v>16</v>
      </c>
      <c r="BW47" s="6">
        <f>BY47+CA47+CC47</f>
        <v>14.758500000000002</v>
      </c>
      <c r="BX47" s="22">
        <v>6.49</v>
      </c>
      <c r="BY47" s="22">
        <f>BX47*AP47/100</f>
        <v>0.97350000000000003</v>
      </c>
      <c r="BZ47" s="6">
        <v>10.5</v>
      </c>
      <c r="CA47" s="22">
        <f>BZ47*AP47/100</f>
        <v>1.575</v>
      </c>
      <c r="CB47" s="6">
        <v>81.400000000000006</v>
      </c>
      <c r="CC47" s="22">
        <f>CB47*AP47/100</f>
        <v>12.21</v>
      </c>
      <c r="CD47" s="144">
        <v>2.8</v>
      </c>
      <c r="CE47" s="126">
        <v>100</v>
      </c>
      <c r="CF47" s="127">
        <v>5313</v>
      </c>
      <c r="CG47" s="126">
        <v>93.5</v>
      </c>
      <c r="CH47" s="127">
        <v>4167</v>
      </c>
      <c r="CI47" s="126">
        <v>34.299999999999997</v>
      </c>
      <c r="CJ47" s="126">
        <v>27.9</v>
      </c>
      <c r="CK47" s="127">
        <v>3483</v>
      </c>
      <c r="CL47" s="19">
        <f>BX47/BZ47</f>
        <v>0.61809523809523814</v>
      </c>
      <c r="CM47" s="19">
        <v>4.08</v>
      </c>
      <c r="CN47" s="19">
        <v>0</v>
      </c>
      <c r="CO47" s="19">
        <v>4.1500000000000004</v>
      </c>
      <c r="CP47" s="6"/>
      <c r="CQ47" s="19"/>
      <c r="CR47" s="19"/>
      <c r="CS47" s="20"/>
      <c r="CZ47" s="22"/>
      <c r="DA47" s="16"/>
      <c r="DB47" s="129" t="s">
        <v>447</v>
      </c>
      <c r="DC47" s="130"/>
      <c r="DD47" s="131" t="s">
        <v>1869</v>
      </c>
      <c r="DI47" s="1" t="s">
        <v>434</v>
      </c>
      <c r="DJ47" s="210" t="s">
        <v>491</v>
      </c>
      <c r="DK47" s="4">
        <v>2</v>
      </c>
      <c r="DN47" s="16">
        <v>0</v>
      </c>
      <c r="DR47" s="22" t="s">
        <v>431</v>
      </c>
      <c r="DS47" s="22" t="s">
        <v>431</v>
      </c>
      <c r="DT47" s="67">
        <v>509</v>
      </c>
      <c r="DU47" s="22">
        <v>5.5</v>
      </c>
      <c r="DV47" s="22">
        <v>94.5</v>
      </c>
      <c r="DW47" s="22" t="s">
        <v>431</v>
      </c>
      <c r="DX47" s="22" t="s">
        <v>431</v>
      </c>
      <c r="DY47" s="22" t="s">
        <v>431</v>
      </c>
      <c r="DZ47" s="22" t="s">
        <v>431</v>
      </c>
      <c r="EA47" s="2">
        <v>0</v>
      </c>
      <c r="EB47" s="68"/>
      <c r="EC47" s="36"/>
      <c r="ED47" s="36"/>
      <c r="EE47" s="4">
        <f>L47</f>
        <v>11</v>
      </c>
      <c r="EF47" s="4"/>
      <c r="EG47" s="4"/>
      <c r="EH47" s="4"/>
      <c r="EI47" s="4"/>
      <c r="EJ47" s="4"/>
      <c r="EK47" s="4"/>
      <c r="EL47" s="6" t="e">
        <f>EK47/(EJ47*EJ47*0.01*0.01)</f>
        <v>#DIV/0!</v>
      </c>
      <c r="EM47" s="4"/>
      <c r="EN47" s="4"/>
      <c r="EO47" s="4"/>
      <c r="EP47" s="4"/>
      <c r="EQ47" s="31"/>
      <c r="ER47" s="14"/>
      <c r="ES47" s="132">
        <v>15126</v>
      </c>
      <c r="ET47" s="133">
        <v>75</v>
      </c>
      <c r="EU47" s="133">
        <v>213707</v>
      </c>
      <c r="EV47" s="133">
        <v>8000</v>
      </c>
      <c r="EW47" s="133">
        <v>39780</v>
      </c>
      <c r="EX47" s="133">
        <v>2895</v>
      </c>
      <c r="EY47" s="134">
        <f>EX47/EV47*EW47/ET47</f>
        <v>191.9385</v>
      </c>
      <c r="EZ47" s="39">
        <f>L47*EY47</f>
        <v>2111.3235</v>
      </c>
      <c r="FA47" s="9"/>
      <c r="FE47" s="135"/>
      <c r="FF47" s="135"/>
      <c r="FH47" s="136"/>
      <c r="FK47" s="138"/>
      <c r="FL47" s="139"/>
      <c r="FM47" s="9"/>
      <c r="FN47" s="1"/>
      <c r="FO47" s="41">
        <f>AC47/1000</f>
        <v>0.19800000000000001</v>
      </c>
      <c r="FQ47" s="121">
        <f>EX47*100/EU47</f>
        <v>1.3546584810043658</v>
      </c>
      <c r="FR47" s="140">
        <f>EY47/1000</f>
        <v>0.19193850000000001</v>
      </c>
      <c r="FS47" s="9"/>
      <c r="FU47" s="214"/>
      <c r="FW47" s="214"/>
      <c r="GI47" s="8"/>
      <c r="GO47" s="10">
        <v>44312</v>
      </c>
      <c r="GP47" s="10"/>
      <c r="GQ47" s="20"/>
      <c r="KE47" s="20">
        <f>FR47*AO47/100*1000</f>
        <v>150.67172249999999</v>
      </c>
      <c r="KF47" s="20">
        <f>FR47*AP47/100*1000</f>
        <v>28.790775</v>
      </c>
      <c r="KG47" s="20">
        <f>FR47*AQ47/100*1000</f>
        <v>9.0403033500000003</v>
      </c>
      <c r="KH47" s="20">
        <f>FR47*AX47/100*1000</f>
        <v>10.134352800000002</v>
      </c>
      <c r="KI47" s="20">
        <f>FR47*BM47/100*1000</f>
        <v>0.51823395000000005</v>
      </c>
      <c r="KJ47" s="20">
        <f>FR47*BY47/100*1000</f>
        <v>1.8685212975000001</v>
      </c>
      <c r="KK47" s="20">
        <f>FR47*CA47/100*1000</f>
        <v>3.023031375</v>
      </c>
      <c r="KL47" s="20">
        <f>FR47*CC47/100*1000</f>
        <v>23.435690850000004</v>
      </c>
    </row>
    <row r="48" spans="1:313" ht="14.4" customHeight="1">
      <c r="A48" s="1">
        <v>117</v>
      </c>
      <c r="B48" s="1">
        <f>COUNTIFS($D$3:D48,D48,$F$3:F48,F48)</f>
        <v>1</v>
      </c>
      <c r="C48" s="34">
        <v>17442</v>
      </c>
      <c r="D48" s="21" t="s">
        <v>2486</v>
      </c>
      <c r="E48" s="2" t="s">
        <v>497</v>
      </c>
      <c r="F48" s="2">
        <v>7207085314</v>
      </c>
      <c r="G48" s="1">
        <v>50</v>
      </c>
      <c r="H48" s="247" t="s">
        <v>2487</v>
      </c>
      <c r="I48" s="29" t="s">
        <v>2488</v>
      </c>
      <c r="J48" s="24" t="s">
        <v>487</v>
      </c>
      <c r="K48" s="2" t="s">
        <v>430</v>
      </c>
      <c r="L48" s="2">
        <v>11</v>
      </c>
      <c r="M48" s="2" t="s">
        <v>600</v>
      </c>
      <c r="N48" s="2" t="s">
        <v>647</v>
      </c>
      <c r="O48" s="11"/>
      <c r="P48" s="2" t="s">
        <v>2485</v>
      </c>
      <c r="Q48" s="11"/>
      <c r="R48" s="11"/>
      <c r="S48" s="11"/>
      <c r="T48" s="42"/>
      <c r="U48" s="42" t="s">
        <v>2489</v>
      </c>
      <c r="V48" s="64" t="s">
        <v>2426</v>
      </c>
      <c r="W48" s="42"/>
      <c r="X48" s="42"/>
      <c r="Y48" s="42" t="s">
        <v>2490</v>
      </c>
      <c r="Z48" s="29"/>
      <c r="AA48" s="1" t="s">
        <v>812</v>
      </c>
      <c r="AC48" s="115">
        <v>470</v>
      </c>
      <c r="AD48" s="115">
        <v>5100</v>
      </c>
      <c r="AE48" s="11"/>
      <c r="AF48" s="11"/>
      <c r="AG48" s="11" t="s">
        <v>483</v>
      </c>
      <c r="AH48" s="115">
        <v>350</v>
      </c>
      <c r="AJ48" s="11"/>
      <c r="AM48" s="11"/>
      <c r="AO48" s="116">
        <v>16.5</v>
      </c>
      <c r="AP48" s="117">
        <v>80.2</v>
      </c>
      <c r="AQ48" s="118">
        <v>2.5</v>
      </c>
      <c r="AR48" s="119">
        <f>AO48+AP48+AQ48</f>
        <v>99.2</v>
      </c>
      <c r="AS48" s="120">
        <f>AO48/AP48</f>
        <v>0.20573566084788028</v>
      </c>
      <c r="AT48" s="121">
        <f>AO48/AP48*AQ48</f>
        <v>0.51433915211970072</v>
      </c>
      <c r="AU48" s="122">
        <f>AO48/(AP48+AQ48)</f>
        <v>0.19951632406287786</v>
      </c>
      <c r="AV48" s="19">
        <f>AW48*AO48/100</f>
        <v>14.34</v>
      </c>
      <c r="AW48" s="19">
        <f>98-AY48</f>
        <v>86.909090909090907</v>
      </c>
      <c r="AX48" s="123">
        <v>1.83</v>
      </c>
      <c r="AY48" s="19">
        <f>AX48*100/AO48</f>
        <v>11.090909090909092</v>
      </c>
      <c r="AZ48" s="1" t="s">
        <v>432</v>
      </c>
      <c r="BA48" s="58">
        <v>15.7</v>
      </c>
      <c r="BB48" s="1" t="s">
        <v>432</v>
      </c>
      <c r="BC48" s="6">
        <v>5.13E-3</v>
      </c>
      <c r="BD48" s="6"/>
      <c r="BE48" s="19"/>
      <c r="BF48" s="19"/>
      <c r="BG48" s="67">
        <v>4476.9230769230771</v>
      </c>
      <c r="BH48" s="67">
        <v>178</v>
      </c>
      <c r="BI48" s="19">
        <v>1.27</v>
      </c>
      <c r="BJ48" s="19">
        <v>59</v>
      </c>
      <c r="BK48" s="19">
        <f>100-BJ48</f>
        <v>41</v>
      </c>
      <c r="BL48" s="124">
        <f>BJ48/BK48</f>
        <v>1.4390243902439024</v>
      </c>
      <c r="BM48" s="125">
        <v>6.9000000000000006E-2</v>
      </c>
      <c r="BN48" s="6">
        <f>BM48*100/AO48</f>
        <v>0.41818181818181821</v>
      </c>
      <c r="BO48" s="1" t="s">
        <v>432</v>
      </c>
      <c r="BP48" s="19">
        <v>20.33898305084746</v>
      </c>
      <c r="BQ48" s="19">
        <v>32.299999999999997</v>
      </c>
      <c r="BR48" s="43">
        <v>21817.600000000002</v>
      </c>
      <c r="BS48" s="6">
        <f>BX48+BZ48</f>
        <v>60.1</v>
      </c>
      <c r="BT48" s="4">
        <v>92.3</v>
      </c>
      <c r="BU48" s="43">
        <v>10545.238095238095</v>
      </c>
      <c r="BV48" s="6">
        <f>100-BT48</f>
        <v>7.7000000000000028</v>
      </c>
      <c r="BW48" s="6">
        <f>BY48+CA48+CC48</f>
        <v>80.200000000000017</v>
      </c>
      <c r="BX48" s="22">
        <v>26.6</v>
      </c>
      <c r="BY48" s="22">
        <f>BX48*AP48/100</f>
        <v>21.333200000000001</v>
      </c>
      <c r="BZ48" s="6">
        <v>33.5</v>
      </c>
      <c r="CA48" s="22">
        <f>BZ48*AP48/100</f>
        <v>26.867000000000004</v>
      </c>
      <c r="CB48" s="6">
        <v>39.9</v>
      </c>
      <c r="CC48" s="22">
        <f>CB48*AP48/100</f>
        <v>31.9998</v>
      </c>
      <c r="CD48" s="22" t="s">
        <v>432</v>
      </c>
      <c r="CE48" s="126">
        <v>97.2</v>
      </c>
      <c r="CF48" s="127">
        <v>7563</v>
      </c>
      <c r="CG48" s="126">
        <v>89.9</v>
      </c>
      <c r="CH48" s="127">
        <v>5443</v>
      </c>
      <c r="CI48" s="126">
        <v>34.200000000000003</v>
      </c>
      <c r="CJ48" s="126">
        <v>69.599999999999994</v>
      </c>
      <c r="CK48" s="127">
        <v>5646</v>
      </c>
      <c r="CL48" s="19">
        <f>BX48/BZ48</f>
        <v>0.79402985074626875</v>
      </c>
      <c r="CM48" s="19"/>
      <c r="CN48" s="19"/>
      <c r="CO48" s="19"/>
      <c r="CP48" s="6"/>
      <c r="CQ48" s="19"/>
      <c r="CR48" s="19"/>
      <c r="CS48" s="20"/>
      <c r="CZ48" s="22"/>
      <c r="DA48" s="16"/>
      <c r="DC48" s="130"/>
      <c r="DD48" s="131"/>
      <c r="DI48" s="1" t="s">
        <v>434</v>
      </c>
      <c r="DJ48" s="209" t="s">
        <v>483</v>
      </c>
      <c r="DK48" s="4">
        <v>2</v>
      </c>
      <c r="DN48" s="16">
        <v>0</v>
      </c>
      <c r="DR48" s="58" t="s">
        <v>431</v>
      </c>
      <c r="DS48" s="22" t="s">
        <v>431</v>
      </c>
      <c r="DT48" s="22">
        <v>909</v>
      </c>
      <c r="DU48" s="22">
        <v>4.2</v>
      </c>
      <c r="DV48" s="22">
        <v>95.8</v>
      </c>
      <c r="DW48" s="22" t="s">
        <v>431</v>
      </c>
      <c r="DX48" s="22" t="s">
        <v>431</v>
      </c>
      <c r="DY48" s="22" t="s">
        <v>431</v>
      </c>
      <c r="DZ48" s="22" t="s">
        <v>431</v>
      </c>
      <c r="EA48" s="2">
        <v>0</v>
      </c>
      <c r="EB48" s="2"/>
      <c r="EC48" s="36"/>
      <c r="ED48" s="36"/>
      <c r="EE48" s="4">
        <f>L48</f>
        <v>11</v>
      </c>
      <c r="EF48" s="4"/>
      <c r="EG48" s="4"/>
      <c r="EH48" s="4"/>
      <c r="EI48" s="4"/>
      <c r="EJ48" s="4"/>
      <c r="EK48" s="4"/>
      <c r="EL48" s="6" t="e">
        <f>EK48/(EJ48*EJ48*0.01*0.01)</f>
        <v>#DIV/0!</v>
      </c>
      <c r="EM48" s="4"/>
      <c r="EN48" s="4"/>
      <c r="EO48" s="4"/>
      <c r="EP48" s="4"/>
      <c r="EQ48" s="31"/>
      <c r="ER48" s="14"/>
      <c r="ES48" s="132">
        <f>C48</f>
        <v>17442</v>
      </c>
      <c r="ET48" s="133">
        <v>75</v>
      </c>
      <c r="EU48" s="133">
        <v>10590</v>
      </c>
      <c r="EV48" s="133">
        <v>4000</v>
      </c>
      <c r="EW48" s="133">
        <v>40560</v>
      </c>
      <c r="EX48" s="133">
        <v>3499</v>
      </c>
      <c r="EY48" s="134">
        <f>EX48/EV48*EW48/ET48</f>
        <v>473.06479999999999</v>
      </c>
      <c r="EZ48" s="39">
        <f>L48*EY48</f>
        <v>5203.7128000000002</v>
      </c>
      <c r="FA48" s="9"/>
      <c r="FE48" s="135"/>
      <c r="FF48" s="135"/>
      <c r="FH48" s="136"/>
      <c r="FK48" s="138"/>
      <c r="FL48" s="139"/>
      <c r="FM48" s="9"/>
      <c r="FN48" s="1"/>
      <c r="FO48" s="41">
        <f>AC48/1000</f>
        <v>0.47</v>
      </c>
      <c r="FQ48" s="121">
        <f>EX48*100/EU48</f>
        <v>33.040604343720489</v>
      </c>
      <c r="FR48" s="140">
        <f>EY48/1000</f>
        <v>0.47306480000000001</v>
      </c>
      <c r="FS48" s="9"/>
      <c r="FV48" s="212"/>
      <c r="FX48" s="212"/>
      <c r="GI48" s="8"/>
      <c r="GO48" s="10">
        <v>44706</v>
      </c>
      <c r="GP48" s="10"/>
      <c r="GQ48" s="20"/>
      <c r="KB48" s="22"/>
      <c r="KC48" s="22"/>
      <c r="KD48" s="22"/>
      <c r="KE48" s="20">
        <f>FR48*AO48/100*1000</f>
        <v>78.055691999999993</v>
      </c>
      <c r="KF48" s="20">
        <f>FR48*AP48/100*1000</f>
        <v>379.39796960000007</v>
      </c>
      <c r="KG48" s="20">
        <f>FR48*AQ48/100*1000</f>
        <v>11.826620000000002</v>
      </c>
      <c r="KH48" s="20">
        <f>FR48*AX48/100*1000</f>
        <v>8.6570858400000006</v>
      </c>
      <c r="KI48" s="20">
        <f>FR48*BM48/100*1000</f>
        <v>0.326414712</v>
      </c>
      <c r="KJ48" s="20">
        <f>FR48*BY48/100*1000</f>
        <v>100.91985991360002</v>
      </c>
      <c r="KK48" s="20">
        <f>FR48*CA48/100*1000</f>
        <v>127.09831981600003</v>
      </c>
      <c r="KL48" s="20">
        <f>FR48*CC48/100*1000</f>
        <v>151.3797898704</v>
      </c>
      <c r="KM48" s="1">
        <v>75.7</v>
      </c>
      <c r="KN48" s="1">
        <v>96</v>
      </c>
      <c r="KP48" s="22"/>
      <c r="KQ48" s="22"/>
      <c r="KR48" s="22"/>
      <c r="KS48" s="19"/>
      <c r="KY48" s="11"/>
      <c r="KZ48" s="11"/>
      <c r="LA48" s="11"/>
    </row>
    <row r="49" spans="1:313" ht="14.4" customHeight="1">
      <c r="A49" s="1">
        <v>87</v>
      </c>
      <c r="B49" s="1">
        <f>COUNTIFS($D$3:D49,D49,$F$3:F49,F49)</f>
        <v>1</v>
      </c>
      <c r="C49" s="34">
        <v>12495</v>
      </c>
      <c r="D49" s="75" t="s">
        <v>1200</v>
      </c>
      <c r="E49" s="76" t="s">
        <v>496</v>
      </c>
      <c r="F49" s="76">
        <v>8009175328</v>
      </c>
      <c r="G49" s="77">
        <f>LEFT(H49,4)-CONCATENATE(IF(LEFT(F49, 2)&lt;MID(H49, 3, 4), 20, 19),LEFT(F49,2))</f>
        <v>40</v>
      </c>
      <c r="H49" s="248" t="s">
        <v>1186</v>
      </c>
      <c r="I49" s="29" t="s">
        <v>475</v>
      </c>
      <c r="J49" s="24" t="s">
        <v>487</v>
      </c>
      <c r="K49" s="2" t="s">
        <v>430</v>
      </c>
      <c r="L49" s="1">
        <v>4</v>
      </c>
      <c r="M49" s="2">
        <v>2</v>
      </c>
      <c r="N49" s="2" t="s">
        <v>431</v>
      </c>
      <c r="P49" s="1" t="s">
        <v>1195</v>
      </c>
      <c r="S49" s="2"/>
      <c r="T49" s="42"/>
      <c r="U49" s="42"/>
      <c r="V49" s="53" t="s">
        <v>1104</v>
      </c>
      <c r="X49" s="59"/>
      <c r="Y49" s="59"/>
      <c r="Z49" s="29"/>
      <c r="AA49" s="1" t="s">
        <v>817</v>
      </c>
      <c r="AC49" s="115">
        <v>154</v>
      </c>
      <c r="AD49" s="115">
        <v>800</v>
      </c>
      <c r="AE49" s="11"/>
      <c r="AF49" s="11"/>
      <c r="AG49" s="11" t="s">
        <v>491</v>
      </c>
      <c r="AH49" s="115">
        <v>50</v>
      </c>
      <c r="AI49" s="11"/>
      <c r="AJ49" s="11"/>
      <c r="AM49" s="11"/>
      <c r="AO49" s="116">
        <v>33.4</v>
      </c>
      <c r="AP49" s="117">
        <v>57.6</v>
      </c>
      <c r="AQ49" s="118">
        <v>6.35</v>
      </c>
      <c r="AR49" s="119">
        <f>AO49+AP49+AQ49</f>
        <v>97.35</v>
      </c>
      <c r="AS49" s="120">
        <f>AO49/AP49</f>
        <v>0.57986111111111105</v>
      </c>
      <c r="AT49" s="121">
        <f>AO49/AP49*AQ49</f>
        <v>3.6821180555555548</v>
      </c>
      <c r="AU49" s="122">
        <f>AO49/(AP49+AQ49)</f>
        <v>0.5222830336200156</v>
      </c>
      <c r="AV49" s="19">
        <f>AW49*AO49/100</f>
        <v>18.543800000000001</v>
      </c>
      <c r="AW49" s="19">
        <f>97-AY49-(CD49*100/AO49)</f>
        <v>55.520359281437131</v>
      </c>
      <c r="AX49" s="151">
        <v>12.124199999999998</v>
      </c>
      <c r="AY49" s="19">
        <v>36.299999999999997</v>
      </c>
      <c r="AZ49" s="1" t="s">
        <v>432</v>
      </c>
      <c r="BA49" s="58">
        <v>7.22</v>
      </c>
      <c r="BB49" s="1" t="s">
        <v>432</v>
      </c>
      <c r="BC49" s="6">
        <v>0.26</v>
      </c>
      <c r="BD49" s="6"/>
      <c r="BE49" s="22"/>
      <c r="BF49" s="19"/>
      <c r="BG49" s="2">
        <v>8014</v>
      </c>
      <c r="BH49" s="67">
        <v>490.09999999999997</v>
      </c>
      <c r="BI49" s="19">
        <v>1.22</v>
      </c>
      <c r="BJ49" s="19">
        <v>43</v>
      </c>
      <c r="BK49" s="1">
        <v>57</v>
      </c>
      <c r="BL49" s="124">
        <f>BJ49/BK49</f>
        <v>0.75438596491228072</v>
      </c>
      <c r="BM49" s="125">
        <v>0.28000000000000003</v>
      </c>
      <c r="BN49" s="6">
        <f>BM49*100/AO49</f>
        <v>0.83832335329341334</v>
      </c>
      <c r="BO49" s="1" t="s">
        <v>432</v>
      </c>
      <c r="BP49" s="19">
        <v>61.27000000000001</v>
      </c>
      <c r="BQ49" s="19">
        <v>51.753999999999991</v>
      </c>
      <c r="BR49" s="43">
        <v>71164.5</v>
      </c>
      <c r="BS49" s="6">
        <f>BX49+BZ49</f>
        <v>39.299999999999997</v>
      </c>
      <c r="BT49" s="4">
        <v>87.6</v>
      </c>
      <c r="BU49" s="43">
        <v>13645.369999999999</v>
      </c>
      <c r="BV49" s="6">
        <f>100-BT49</f>
        <v>12.400000000000006</v>
      </c>
      <c r="BW49" s="6">
        <f>BY49+CA49+CC49</f>
        <v>56.793599999999998</v>
      </c>
      <c r="BX49" s="4">
        <v>22.6</v>
      </c>
      <c r="BY49" s="22">
        <f>BX49*AP49/100</f>
        <v>13.017600000000002</v>
      </c>
      <c r="BZ49" s="4">
        <v>16.7</v>
      </c>
      <c r="CA49" s="22">
        <f>BZ49*AP49/100</f>
        <v>9.6191999999999993</v>
      </c>
      <c r="CB49" s="4">
        <v>59.3</v>
      </c>
      <c r="CC49" s="22">
        <f>CB49*AP49/100</f>
        <v>34.156799999999997</v>
      </c>
      <c r="CD49" s="22">
        <v>1.73</v>
      </c>
      <c r="CE49" s="126">
        <v>99.8</v>
      </c>
      <c r="CF49" s="127">
        <v>13134.199999999999</v>
      </c>
      <c r="CG49" s="126">
        <v>99.2</v>
      </c>
      <c r="CH49" s="127">
        <v>9144</v>
      </c>
      <c r="CI49" s="126">
        <v>90.5</v>
      </c>
      <c r="CJ49" s="126">
        <v>94.1</v>
      </c>
      <c r="CK49" s="127">
        <v>6342.7</v>
      </c>
      <c r="CL49" s="19">
        <f>BX49/BZ49</f>
        <v>1.3532934131736529</v>
      </c>
      <c r="CM49" s="22"/>
      <c r="CN49" s="22"/>
      <c r="CO49" s="22"/>
      <c r="CP49" s="6"/>
      <c r="CQ49" s="22">
        <v>12.2</v>
      </c>
      <c r="CR49" s="19"/>
      <c r="CS49" s="19"/>
      <c r="CT49" s="22"/>
      <c r="CU49" s="142"/>
      <c r="CV49" s="142"/>
      <c r="CW49" s="22"/>
      <c r="CX49" s="22"/>
      <c r="CZ49" s="22"/>
      <c r="DB49" s="129" t="s">
        <v>441</v>
      </c>
      <c r="DC49" s="130"/>
      <c r="DD49" s="131" t="s">
        <v>1201</v>
      </c>
      <c r="DI49" s="1" t="s">
        <v>434</v>
      </c>
      <c r="DJ49" s="210" t="s">
        <v>491</v>
      </c>
      <c r="DK49" s="4">
        <v>2</v>
      </c>
      <c r="DN49" s="16">
        <v>0</v>
      </c>
      <c r="DR49" s="1" t="s">
        <v>431</v>
      </c>
      <c r="DS49" s="1" t="s">
        <v>431</v>
      </c>
      <c r="DT49" s="1">
        <v>292</v>
      </c>
      <c r="DU49" s="1">
        <v>24.7</v>
      </c>
      <c r="DV49" s="1">
        <v>75.3</v>
      </c>
      <c r="DW49" s="1" t="s">
        <v>431</v>
      </c>
      <c r="DX49" s="1" t="s">
        <v>431</v>
      </c>
      <c r="DY49" s="1" t="s">
        <v>431</v>
      </c>
      <c r="DZ49" s="1" t="s">
        <v>431</v>
      </c>
      <c r="EA49" s="1">
        <v>0</v>
      </c>
      <c r="EC49" s="36"/>
      <c r="ED49" s="36"/>
      <c r="EE49" s="4">
        <v>4</v>
      </c>
      <c r="EF49" s="4"/>
      <c r="EG49" s="4"/>
      <c r="EH49" s="4"/>
      <c r="EI49" s="4"/>
      <c r="EJ49" s="4"/>
      <c r="EK49" s="4"/>
      <c r="EL49" s="6" t="e">
        <f>EK49/(EJ49*EJ49*0.01*0.01)</f>
        <v>#DIV/0!</v>
      </c>
      <c r="EM49" s="4"/>
      <c r="EN49" s="4"/>
      <c r="EO49" s="4"/>
      <c r="EP49" s="4"/>
      <c r="EQ49" s="31"/>
      <c r="ER49" s="14"/>
      <c r="ES49" s="132">
        <v>12495</v>
      </c>
      <c r="ET49" s="133">
        <v>75</v>
      </c>
      <c r="EU49" s="133">
        <v>34290</v>
      </c>
      <c r="EV49" s="133">
        <v>8000</v>
      </c>
      <c r="EW49" s="133">
        <v>40560</v>
      </c>
      <c r="EX49" s="133">
        <v>2328</v>
      </c>
      <c r="EY49" s="134">
        <f>EX49/EV49*EW49/ET49</f>
        <v>157.37279999999998</v>
      </c>
      <c r="EZ49" s="39">
        <f>L49*EY49</f>
        <v>629.49119999999994</v>
      </c>
      <c r="FA49" s="9"/>
      <c r="FE49" s="135"/>
      <c r="FF49" s="135"/>
      <c r="FH49" s="136"/>
      <c r="FI49" s="11"/>
      <c r="FK49" s="138"/>
      <c r="FL49" s="139"/>
      <c r="FM49" s="9"/>
      <c r="FN49" s="1"/>
      <c r="FO49" s="41">
        <f>AC49/1000</f>
        <v>0.154</v>
      </c>
      <c r="FQ49" s="121">
        <f>EX49*100/EU49</f>
        <v>6.7891513560804899</v>
      </c>
      <c r="FR49" s="140">
        <f>EY49/1000</f>
        <v>0.15737279999999998</v>
      </c>
      <c r="FS49" s="143">
        <f>DT49/EY49</f>
        <v>1.8554667642693021</v>
      </c>
      <c r="FT49" s="143"/>
      <c r="FU49" s="214"/>
      <c r="FW49" s="214"/>
      <c r="GI49" s="8"/>
      <c r="GO49" s="10">
        <v>43894</v>
      </c>
      <c r="GP49" s="10"/>
      <c r="GQ49" s="20"/>
      <c r="KE49" s="20">
        <f>FR49*AO49/100*1000</f>
        <v>52.562515199999993</v>
      </c>
      <c r="KF49" s="20">
        <f>FR49*AP49/100*1000</f>
        <v>90.646732799999995</v>
      </c>
      <c r="KG49" s="20">
        <f>FR49*AQ49/100*1000</f>
        <v>9.9931727999999982</v>
      </c>
      <c r="KH49" s="20">
        <f>FR49*AX49/100*1000</f>
        <v>19.080193017599996</v>
      </c>
      <c r="KI49" s="20">
        <f>FR49*BM49/100*1000</f>
        <v>0.44064384000000001</v>
      </c>
      <c r="KJ49" s="20">
        <f>FR49*BY49/100*1000</f>
        <v>20.4861616128</v>
      </c>
      <c r="KK49" s="20">
        <f>FR49*CA49/100*1000</f>
        <v>15.138004377599996</v>
      </c>
      <c r="KL49" s="20">
        <f>FR49*CC49/100*1000</f>
        <v>53.753512550399989</v>
      </c>
    </row>
    <row r="50" spans="1:313" ht="14.4" customHeight="1">
      <c r="A50" s="1">
        <v>344</v>
      </c>
      <c r="B50" s="1">
        <f>COUNTIFS($D$3:D50,D50,$F$3:F50,F50)</f>
        <v>2</v>
      </c>
      <c r="C50" s="34">
        <v>16673</v>
      </c>
      <c r="D50" s="75" t="s">
        <v>1200</v>
      </c>
      <c r="E50" s="76" t="s">
        <v>496</v>
      </c>
      <c r="F50" s="76">
        <v>8009175328</v>
      </c>
      <c r="G50" s="77">
        <v>41</v>
      </c>
      <c r="H50" s="248" t="s">
        <v>2313</v>
      </c>
      <c r="I50" s="29" t="s">
        <v>437</v>
      </c>
      <c r="J50" s="24" t="s">
        <v>487</v>
      </c>
      <c r="K50" s="2" t="s">
        <v>430</v>
      </c>
      <c r="L50" s="2">
        <v>12</v>
      </c>
      <c r="M50" s="2">
        <v>1</v>
      </c>
      <c r="N50" s="2" t="s">
        <v>431</v>
      </c>
      <c r="O50" s="11"/>
      <c r="P50" s="2" t="s">
        <v>2293</v>
      </c>
      <c r="Q50" s="11"/>
      <c r="R50" s="11"/>
      <c r="S50" s="11"/>
      <c r="T50" s="42"/>
      <c r="U50" s="42"/>
      <c r="V50" s="64" t="s">
        <v>1609</v>
      </c>
      <c r="W50" s="42"/>
      <c r="X50" s="42"/>
      <c r="Y50" s="66"/>
      <c r="Z50" s="11"/>
      <c r="AA50" s="1" t="s">
        <v>812</v>
      </c>
      <c r="AC50" s="115">
        <v>319</v>
      </c>
      <c r="AD50" s="115">
        <v>3800</v>
      </c>
      <c r="AE50" s="11"/>
      <c r="AF50" s="11"/>
      <c r="AG50" s="11" t="s">
        <v>483</v>
      </c>
      <c r="AH50" s="115">
        <v>250</v>
      </c>
      <c r="AI50" s="11"/>
      <c r="AJ50" s="11"/>
      <c r="AM50" s="11"/>
      <c r="AO50" s="116">
        <v>27.7</v>
      </c>
      <c r="AP50" s="117">
        <v>69.7</v>
      </c>
      <c r="AQ50" s="118">
        <v>1.54</v>
      </c>
      <c r="AR50" s="119">
        <f>AO50+AP50+AQ50</f>
        <v>98.940000000000012</v>
      </c>
      <c r="AS50" s="120">
        <f>AO50/AP50</f>
        <v>0.39741750358680056</v>
      </c>
      <c r="AT50" s="121">
        <f>AO50/AP50*AQ50</f>
        <v>0.61202295552367292</v>
      </c>
      <c r="AU50" s="122">
        <f>AO50/(AP50+AQ50)</f>
        <v>0.38882650196518803</v>
      </c>
      <c r="AV50" s="19">
        <f>AW50*AO50/100</f>
        <v>11.856</v>
      </c>
      <c r="AW50" s="19">
        <f>98-AY50-(CD50*100/AO50)</f>
        <v>42.801444043321297</v>
      </c>
      <c r="AX50" s="123">
        <v>7.59</v>
      </c>
      <c r="AY50" s="19">
        <f>AX50*100/AO50</f>
        <v>27.400722021660652</v>
      </c>
      <c r="AZ50" s="1" t="s">
        <v>432</v>
      </c>
      <c r="BA50" s="58">
        <v>20.41</v>
      </c>
      <c r="BB50" s="1" t="s">
        <v>432</v>
      </c>
      <c r="BC50" s="6">
        <v>8.8599999999999998E-3</v>
      </c>
      <c r="BD50" s="6"/>
      <c r="BE50" s="19"/>
      <c r="BF50" s="19"/>
      <c r="BG50" s="67">
        <v>7361.666666666667</v>
      </c>
      <c r="BH50" s="67">
        <v>343.64</v>
      </c>
      <c r="BI50" s="19">
        <v>0.83</v>
      </c>
      <c r="BJ50" s="19">
        <v>54.9</v>
      </c>
      <c r="BK50" s="19">
        <f>100-BJ50</f>
        <v>45.1</v>
      </c>
      <c r="BL50" s="124">
        <f>BJ50/BK50</f>
        <v>1.2172949002217295</v>
      </c>
      <c r="BM50" s="125">
        <v>0.19</v>
      </c>
      <c r="BN50" s="6">
        <f>BM50*100/AO50</f>
        <v>0.6859205776173285</v>
      </c>
      <c r="BO50" s="1" t="s">
        <v>432</v>
      </c>
      <c r="BP50" s="19">
        <v>35.175000000000004</v>
      </c>
      <c r="BQ50" s="19">
        <v>41.14</v>
      </c>
      <c r="BR50" s="43">
        <v>46735.71</v>
      </c>
      <c r="BS50" s="6">
        <f>BX50+BZ50</f>
        <v>32.9</v>
      </c>
      <c r="BT50" s="4">
        <v>90.6</v>
      </c>
      <c r="BU50" s="43">
        <v>9296.0499999999993</v>
      </c>
      <c r="BV50" s="6">
        <f>100-BT50</f>
        <v>9.4000000000000057</v>
      </c>
      <c r="BW50" s="6">
        <f>BY50+CA50+CC50</f>
        <v>69.072699999999998</v>
      </c>
      <c r="BX50" s="22">
        <v>10.9</v>
      </c>
      <c r="BY50" s="22">
        <f>BX50*AP50/100</f>
        <v>7.5973000000000006</v>
      </c>
      <c r="BZ50" s="6">
        <v>22</v>
      </c>
      <c r="CA50" s="22">
        <f>BZ50*AP50/100</f>
        <v>15.334000000000001</v>
      </c>
      <c r="CB50" s="6">
        <v>66.2</v>
      </c>
      <c r="CC50" s="22">
        <f>CB50*AP50/100</f>
        <v>46.141400000000004</v>
      </c>
      <c r="CD50" s="22">
        <v>7.7</v>
      </c>
      <c r="CE50" s="126">
        <v>98.1</v>
      </c>
      <c r="CF50" s="127">
        <v>7917</v>
      </c>
      <c r="CG50" s="126">
        <v>91.9</v>
      </c>
      <c r="CH50" s="127">
        <v>6436</v>
      </c>
      <c r="CI50" s="126">
        <v>43.7</v>
      </c>
      <c r="CJ50" s="126">
        <v>60.6</v>
      </c>
      <c r="CK50" s="127">
        <v>5200</v>
      </c>
      <c r="CL50" s="19">
        <f>BX50/BZ50</f>
        <v>0.49545454545454548</v>
      </c>
      <c r="CM50" s="19"/>
      <c r="CN50" s="19"/>
      <c r="CO50" s="19"/>
      <c r="CP50" s="6"/>
      <c r="CQ50" s="19"/>
      <c r="CR50" s="19"/>
      <c r="CS50" s="20"/>
      <c r="CZ50" s="22"/>
      <c r="DA50" s="16"/>
      <c r="DB50" s="129" t="s">
        <v>441</v>
      </c>
      <c r="DC50" s="130"/>
      <c r="DD50" s="131" t="s">
        <v>2317</v>
      </c>
      <c r="DI50" s="1" t="s">
        <v>434</v>
      </c>
      <c r="DJ50" s="209" t="s">
        <v>483</v>
      </c>
      <c r="DK50" s="4">
        <v>2</v>
      </c>
      <c r="DN50" s="16">
        <v>0</v>
      </c>
      <c r="DR50" s="22" t="s">
        <v>431</v>
      </c>
      <c r="DS50" s="22" t="s">
        <v>431</v>
      </c>
      <c r="DT50" s="22">
        <v>384</v>
      </c>
      <c r="DU50" s="22">
        <v>6</v>
      </c>
      <c r="DV50" s="22">
        <v>94</v>
      </c>
      <c r="DW50" s="22" t="s">
        <v>431</v>
      </c>
      <c r="DX50" s="22" t="s">
        <v>431</v>
      </c>
      <c r="DY50" s="22" t="s">
        <v>431</v>
      </c>
      <c r="DZ50" s="40" t="s">
        <v>431</v>
      </c>
      <c r="EA50" s="2">
        <v>0</v>
      </c>
      <c r="EB50" s="2"/>
      <c r="EC50" s="36"/>
      <c r="ED50" s="36"/>
      <c r="EE50" s="4">
        <f>L50</f>
        <v>12</v>
      </c>
      <c r="EF50" s="4"/>
      <c r="EG50" s="4"/>
      <c r="EH50" s="4"/>
      <c r="EI50" s="4"/>
      <c r="EJ50" s="4"/>
      <c r="EK50" s="4"/>
      <c r="EL50" s="6" t="e">
        <f>EK50/(EJ50*EJ50*0.01*0.01)</f>
        <v>#DIV/0!</v>
      </c>
      <c r="EM50" s="4"/>
      <c r="EN50" s="4"/>
      <c r="EO50" s="4"/>
      <c r="EP50" s="4"/>
      <c r="EQ50" s="31"/>
      <c r="ER50" s="14"/>
      <c r="ES50" s="132">
        <f>C50</f>
        <v>16673</v>
      </c>
      <c r="ET50" s="133">
        <v>75</v>
      </c>
      <c r="EU50" s="133">
        <v>3799</v>
      </c>
      <c r="EV50" s="133">
        <v>4000</v>
      </c>
      <c r="EW50" s="133">
        <v>38064</v>
      </c>
      <c r="EX50" s="133">
        <v>2471</v>
      </c>
      <c r="EY50" s="134">
        <f>EX50/EV50*EW50/ET50</f>
        <v>313.52048000000002</v>
      </c>
      <c r="EZ50" s="39">
        <f>L50*EY50</f>
        <v>3762.2457600000002</v>
      </c>
      <c r="FA50" s="9"/>
      <c r="FE50" s="135"/>
      <c r="FF50" s="135"/>
      <c r="FH50" s="136"/>
      <c r="FK50" s="138"/>
      <c r="FL50" s="139"/>
      <c r="FM50" s="9"/>
      <c r="FN50" s="1"/>
      <c r="FO50" s="41">
        <f>AC50/1000</f>
        <v>0.31900000000000001</v>
      </c>
      <c r="FQ50" s="121">
        <f>EX50*100/EU50</f>
        <v>65.043432482232163</v>
      </c>
      <c r="FR50" s="140">
        <f>EY50/1000</f>
        <v>0.31352048000000005</v>
      </c>
      <c r="FS50" s="9"/>
      <c r="FV50" s="212"/>
      <c r="FX50" s="212"/>
      <c r="GI50" s="8"/>
      <c r="GO50" s="10"/>
      <c r="GP50" s="10"/>
      <c r="GQ50" s="20"/>
      <c r="KB50" s="22">
        <v>74</v>
      </c>
      <c r="KC50" s="22">
        <v>22.3</v>
      </c>
      <c r="KD50" s="22">
        <v>5.61</v>
      </c>
      <c r="KE50" s="20">
        <f>FR50*AO50/100*1000</f>
        <v>86.845172960000014</v>
      </c>
      <c r="KF50" s="20">
        <f>FR50*AP50/100*1000</f>
        <v>218.52377456000002</v>
      </c>
      <c r="KG50" s="20">
        <f>FR50*AQ50/100*1000</f>
        <v>4.8282153920000015</v>
      </c>
      <c r="KH50" s="20">
        <f>FR50*AX50/100*1000</f>
        <v>23.796204432000003</v>
      </c>
      <c r="KI50" s="20">
        <f>FR50*BM50/100*1000</f>
        <v>0.59568891200000007</v>
      </c>
      <c r="KJ50" s="20">
        <f>FR50*BY50/100*1000</f>
        <v>23.819091427040004</v>
      </c>
      <c r="KK50" s="20">
        <f>FR50*CA50/100*1000</f>
        <v>48.07523040320001</v>
      </c>
      <c r="KL50" s="20">
        <f>FR50*CC50/100*1000</f>
        <v>144.66273875872005</v>
      </c>
    </row>
    <row r="51" spans="1:313" ht="14.4" customHeight="1">
      <c r="A51" s="1">
        <v>5</v>
      </c>
      <c r="B51" s="219">
        <f>COUNTIFS($D$3:D51,D51,$F$3:F51,F51)</f>
        <v>1</v>
      </c>
      <c r="C51" s="34">
        <v>14281</v>
      </c>
      <c r="D51" s="21" t="s">
        <v>1683</v>
      </c>
      <c r="E51" s="2" t="s">
        <v>499</v>
      </c>
      <c r="F51" s="12">
        <v>5557070530</v>
      </c>
      <c r="G51" s="1">
        <f>LEFT(H51,4)-CONCATENATE(IF(LEFT(F51, 2)&lt;MID(H51, 3, 4), 20, 19),LEFT(F51,2))</f>
        <v>66</v>
      </c>
      <c r="H51" s="247" t="s">
        <v>1677</v>
      </c>
      <c r="I51" s="29" t="s">
        <v>442</v>
      </c>
      <c r="J51" s="24" t="s">
        <v>487</v>
      </c>
      <c r="K51" s="2" t="s">
        <v>430</v>
      </c>
      <c r="L51" s="2">
        <v>13</v>
      </c>
      <c r="M51" s="2" t="s">
        <v>859</v>
      </c>
      <c r="N51" s="2" t="s">
        <v>431</v>
      </c>
      <c r="O51" s="11"/>
      <c r="P51" s="2" t="s">
        <v>1651</v>
      </c>
      <c r="Q51" s="11"/>
      <c r="R51" s="11"/>
      <c r="S51" s="11"/>
      <c r="T51" s="42"/>
      <c r="U51" s="42"/>
      <c r="V51" s="64" t="s">
        <v>1609</v>
      </c>
      <c r="W51" s="42"/>
      <c r="X51" s="66"/>
      <c r="Y51" s="66"/>
      <c r="Z51" s="11"/>
      <c r="AA51" s="1" t="s">
        <v>812</v>
      </c>
      <c r="AC51" s="115">
        <v>989</v>
      </c>
      <c r="AD51" s="115">
        <v>12800</v>
      </c>
      <c r="AE51" s="11"/>
      <c r="AF51" s="11"/>
      <c r="AG51" s="11" t="s">
        <v>483</v>
      </c>
      <c r="AH51" s="115">
        <v>1000</v>
      </c>
      <c r="AI51" s="11"/>
      <c r="AJ51" s="11"/>
      <c r="AM51" s="11"/>
      <c r="AO51" s="116">
        <v>31.5</v>
      </c>
      <c r="AP51" s="117">
        <v>46.7</v>
      </c>
      <c r="AQ51" s="118">
        <v>19.600000000000001</v>
      </c>
      <c r="AR51" s="119">
        <f>AO51+AP51+AQ51</f>
        <v>97.800000000000011</v>
      </c>
      <c r="AS51" s="120">
        <f>AO51/AP51</f>
        <v>0.67451820128479656</v>
      </c>
      <c r="AT51" s="121">
        <f>AO51/AP51*AQ51</f>
        <v>13.220556745182014</v>
      </c>
      <c r="AU51" s="122">
        <f>AO51/(AP51+AQ51)</f>
        <v>0.47511312217194562</v>
      </c>
      <c r="AV51" s="19">
        <f>AW51*AO51/100</f>
        <v>28.72</v>
      </c>
      <c r="AW51" s="19">
        <f>98-AY51-(CD51*100/AO51)</f>
        <v>91.174603174603178</v>
      </c>
      <c r="AX51" s="123">
        <v>1.64</v>
      </c>
      <c r="AY51" s="19">
        <f>AX51*100/AO51</f>
        <v>5.2063492063492065</v>
      </c>
      <c r="AZ51" s="1" t="s">
        <v>432</v>
      </c>
      <c r="BA51" s="58">
        <v>51.5</v>
      </c>
      <c r="BB51" s="1" t="s">
        <v>432</v>
      </c>
      <c r="BC51" s="6">
        <v>0.86</v>
      </c>
      <c r="BD51" s="6"/>
      <c r="BE51" s="19"/>
      <c r="BF51" s="19"/>
      <c r="BG51" s="67">
        <v>5468.5714285714294</v>
      </c>
      <c r="BH51" s="67">
        <v>199.15254237288136</v>
      </c>
      <c r="BI51" s="19">
        <v>0.99</v>
      </c>
      <c r="BJ51" s="19">
        <v>54.8</v>
      </c>
      <c r="BK51" s="1">
        <v>45.2</v>
      </c>
      <c r="BL51" s="124">
        <f>BJ51/BK51</f>
        <v>1.2123893805309733</v>
      </c>
      <c r="BM51" s="125">
        <v>1.1000000000000001</v>
      </c>
      <c r="BN51" s="6">
        <f>BM51*100/AO51</f>
        <v>3.4920634920634925</v>
      </c>
      <c r="BO51" s="1" t="s">
        <v>432</v>
      </c>
      <c r="BP51" s="19">
        <v>26.8</v>
      </c>
      <c r="BQ51" s="19">
        <v>31.4</v>
      </c>
      <c r="BR51" s="6">
        <v>39595.5</v>
      </c>
      <c r="BS51" s="6">
        <f>BX51+BZ51</f>
        <v>71.599999999999994</v>
      </c>
      <c r="BT51" s="4">
        <v>94.9</v>
      </c>
      <c r="BU51" s="43">
        <v>15378.095238095237</v>
      </c>
      <c r="BV51" s="6">
        <f>100-BT51</f>
        <v>5.0999999999999943</v>
      </c>
      <c r="BW51" s="6">
        <f>BY51+CA51+CC51</f>
        <v>46.513200000000005</v>
      </c>
      <c r="BX51" s="22">
        <v>48.5</v>
      </c>
      <c r="BY51" s="22">
        <f>BX51*AP51/100</f>
        <v>22.649500000000003</v>
      </c>
      <c r="BZ51" s="4">
        <v>23.1</v>
      </c>
      <c r="CA51" s="22">
        <f>BZ51*AP51/100</f>
        <v>10.787700000000003</v>
      </c>
      <c r="CB51" s="4">
        <v>28</v>
      </c>
      <c r="CC51" s="22">
        <f>CB51*AP51/100</f>
        <v>13.076000000000001</v>
      </c>
      <c r="CD51" s="22">
        <v>0.51</v>
      </c>
      <c r="CE51" s="126">
        <v>99.6</v>
      </c>
      <c r="CF51" s="126">
        <v>8440</v>
      </c>
      <c r="CG51" s="126">
        <v>97.5</v>
      </c>
      <c r="CH51" s="126">
        <v>5510</v>
      </c>
      <c r="CI51" s="126">
        <v>84.6</v>
      </c>
      <c r="CJ51" s="126">
        <v>94.9</v>
      </c>
      <c r="CK51" s="126">
        <v>6092</v>
      </c>
      <c r="CL51" s="19">
        <f>BX51/BZ51</f>
        <v>2.0995670995670994</v>
      </c>
      <c r="CM51" s="22">
        <v>4.62</v>
      </c>
      <c r="CN51" s="22">
        <v>4.5999999999999996</v>
      </c>
      <c r="CO51" s="22">
        <v>16.600000000000001</v>
      </c>
      <c r="CP51" s="6"/>
      <c r="CQ51" s="19"/>
      <c r="CR51" s="19"/>
      <c r="CS51" s="20"/>
      <c r="CT51" s="22"/>
      <c r="CU51" s="142"/>
      <c r="CV51" s="142"/>
      <c r="CW51" s="22"/>
      <c r="CX51" s="22"/>
      <c r="CZ51" s="22"/>
      <c r="DA51" s="16"/>
      <c r="DB51" s="129" t="s">
        <v>257</v>
      </c>
      <c r="DC51" s="130"/>
      <c r="DD51" s="131" t="s">
        <v>1684</v>
      </c>
      <c r="DI51" s="1" t="s">
        <v>436</v>
      </c>
      <c r="DJ51" s="209" t="s">
        <v>483</v>
      </c>
      <c r="DK51" s="4">
        <v>2</v>
      </c>
      <c r="DN51" s="16">
        <v>0</v>
      </c>
      <c r="DR51" s="1" t="s">
        <v>431</v>
      </c>
      <c r="DS51" s="1" t="s">
        <v>431</v>
      </c>
      <c r="DT51" s="1">
        <v>121</v>
      </c>
      <c r="DU51" s="1">
        <v>41.4</v>
      </c>
      <c r="DV51" s="1">
        <v>58.6</v>
      </c>
      <c r="DW51" s="1" t="s">
        <v>431</v>
      </c>
      <c r="DX51" s="1" t="s">
        <v>431</v>
      </c>
      <c r="DY51" s="1" t="s">
        <v>431</v>
      </c>
      <c r="DZ51" s="1" t="s">
        <v>431</v>
      </c>
      <c r="EA51" s="8" t="s">
        <v>1685</v>
      </c>
      <c r="EB51" s="1" t="s">
        <v>1686</v>
      </c>
      <c r="EC51" s="36"/>
      <c r="ED51" s="36"/>
      <c r="EE51" s="4">
        <v>13</v>
      </c>
      <c r="EF51" s="4"/>
      <c r="EG51" s="4"/>
      <c r="EH51" s="4"/>
      <c r="EI51" s="4"/>
      <c r="EJ51" s="4"/>
      <c r="EK51" s="4"/>
      <c r="EL51" s="6" t="e">
        <f>EK51/(EJ51*EJ51*0.01*0.01)</f>
        <v>#DIV/0!</v>
      </c>
      <c r="EM51" s="4"/>
      <c r="EN51" s="4"/>
      <c r="EO51" s="4"/>
      <c r="EP51" s="4"/>
      <c r="EQ51" s="31"/>
      <c r="ER51" s="14"/>
      <c r="ES51" s="132">
        <v>14281</v>
      </c>
      <c r="ET51" s="133">
        <v>75</v>
      </c>
      <c r="EU51" s="133">
        <v>259600</v>
      </c>
      <c r="EV51" s="133">
        <v>4091</v>
      </c>
      <c r="EW51" s="133">
        <v>39780</v>
      </c>
      <c r="EX51" s="133">
        <v>7439</v>
      </c>
      <c r="EY51" s="134">
        <f>EX51/EV51*EW51/ET51</f>
        <v>964.4697140063555</v>
      </c>
      <c r="EZ51" s="39">
        <f>L51*EY51</f>
        <v>12538.106282082621</v>
      </c>
      <c r="FA51" s="9"/>
      <c r="FE51" s="135"/>
      <c r="FF51" s="135"/>
      <c r="FH51" s="136"/>
      <c r="FK51" s="138"/>
      <c r="FL51" s="139"/>
      <c r="FM51" s="9"/>
      <c r="FN51" s="1"/>
      <c r="FO51" s="41">
        <f>AC51/1000</f>
        <v>0.98899999999999999</v>
      </c>
      <c r="FQ51" s="121">
        <f>EX51*100/EU51</f>
        <v>2.865562403697997</v>
      </c>
      <c r="FR51" s="140">
        <f>EY51/1000</f>
        <v>0.96446971400635551</v>
      </c>
      <c r="FS51" s="143"/>
      <c r="FV51" s="212"/>
      <c r="FX51" s="212"/>
      <c r="GI51" s="8"/>
      <c r="GO51" s="10">
        <v>44209</v>
      </c>
      <c r="GP51" s="10"/>
      <c r="GQ51" s="20"/>
      <c r="KE51" s="20">
        <f>FR51*AO51/100*1000</f>
        <v>303.80795991200199</v>
      </c>
      <c r="KF51" s="20">
        <f>FR51*AP51/100*1000</f>
        <v>450.4073564409681</v>
      </c>
      <c r="KG51" s="20">
        <f>FR51*AQ51/100*1000</f>
        <v>189.0360639452457</v>
      </c>
      <c r="KH51" s="20">
        <f>FR51*AX51/100*1000</f>
        <v>15.817303309704229</v>
      </c>
      <c r="KI51" s="20">
        <f>FR51*BM51/100*1000</f>
        <v>10.609166854069912</v>
      </c>
      <c r="KJ51" s="20">
        <f>FR51*BY51/100*1000</f>
        <v>218.4475678738695</v>
      </c>
      <c r="KK51" s="20">
        <f>FR51*CA51/100*1000</f>
        <v>104.04409933786363</v>
      </c>
      <c r="KL51" s="20">
        <f>FR51*CC51/100*1000</f>
        <v>126.11405980347104</v>
      </c>
    </row>
    <row r="52" spans="1:313" ht="14.4" customHeight="1">
      <c r="A52" s="1">
        <v>292</v>
      </c>
      <c r="B52" s="219">
        <f>COUNTIFS($D$3:D52,D52,$F$3:F52,F52)</f>
        <v>1</v>
      </c>
      <c r="C52" s="34">
        <v>16230</v>
      </c>
      <c r="D52" s="21" t="s">
        <v>2246</v>
      </c>
      <c r="E52" s="2" t="s">
        <v>521</v>
      </c>
      <c r="F52" s="2">
        <v>8303174440</v>
      </c>
      <c r="G52" s="1">
        <f>LEFT(H52,4)-CONCATENATE(IF(LEFT(F52, 2)&lt;MID(H52, 3, 4), 20, 19),LEFT(F52,2))</f>
        <v>38</v>
      </c>
      <c r="H52" s="247" t="s">
        <v>2232</v>
      </c>
      <c r="I52" s="29" t="s">
        <v>437</v>
      </c>
      <c r="J52" s="24" t="s">
        <v>487</v>
      </c>
      <c r="K52" s="2" t="s">
        <v>430</v>
      </c>
      <c r="L52" s="2">
        <v>12</v>
      </c>
      <c r="M52" s="2" t="s">
        <v>542</v>
      </c>
      <c r="N52" s="2" t="s">
        <v>431</v>
      </c>
      <c r="O52" s="11"/>
      <c r="P52" s="2" t="s">
        <v>2200</v>
      </c>
      <c r="Q52" s="11"/>
      <c r="R52" s="11"/>
      <c r="S52" s="11"/>
      <c r="T52" s="42"/>
      <c r="U52" s="42"/>
      <c r="V52" s="64" t="s">
        <v>1609</v>
      </c>
      <c r="W52" s="42"/>
      <c r="X52" s="42"/>
      <c r="Y52" s="66"/>
      <c r="Z52" s="11"/>
      <c r="AA52" s="1" t="s">
        <v>2172</v>
      </c>
      <c r="AC52" s="115">
        <v>266</v>
      </c>
      <c r="AD52" s="115">
        <v>3100</v>
      </c>
      <c r="AE52" s="11"/>
      <c r="AF52" s="11"/>
      <c r="AG52" s="11" t="s">
        <v>491</v>
      </c>
      <c r="AH52" s="115">
        <v>250</v>
      </c>
      <c r="AI52" s="11"/>
      <c r="AJ52" s="11"/>
      <c r="AM52" s="11"/>
      <c r="AO52" s="116">
        <v>40.299999999999997</v>
      </c>
      <c r="AP52" s="117">
        <v>52.5</v>
      </c>
      <c r="AQ52" s="118">
        <v>5.88</v>
      </c>
      <c r="AR52" s="119">
        <f>AO52+AP52+AQ52</f>
        <v>98.679999999999993</v>
      </c>
      <c r="AS52" s="120">
        <f>AO52/AP52</f>
        <v>0.76761904761904753</v>
      </c>
      <c r="AT52" s="121">
        <f>AO52/AP52*AQ52</f>
        <v>4.5135999999999994</v>
      </c>
      <c r="AU52" s="122">
        <f>AO52/(AP52+AQ52)</f>
        <v>0.69030489893799241</v>
      </c>
      <c r="AV52" s="19">
        <f>AW52*AO52/100</f>
        <v>31.753999999999998</v>
      </c>
      <c r="AW52" s="19">
        <f>98-AY52-(CD52*100/AO52)</f>
        <v>78.794044665012407</v>
      </c>
      <c r="AX52" s="123">
        <v>6.28</v>
      </c>
      <c r="AY52" s="19">
        <f>AX52*100/AO52</f>
        <v>15.583126550868487</v>
      </c>
      <c r="AZ52" s="1" t="s">
        <v>432</v>
      </c>
      <c r="BA52" s="58">
        <v>17.940000000000001</v>
      </c>
      <c r="BB52" s="1" t="s">
        <v>432</v>
      </c>
      <c r="BC52" s="6">
        <v>0.13</v>
      </c>
      <c r="BD52" s="6"/>
      <c r="BE52" s="19"/>
      <c r="BF52" s="19"/>
      <c r="BG52" s="67">
        <v>7992.5</v>
      </c>
      <c r="BH52" s="67">
        <v>309.76</v>
      </c>
      <c r="BI52" s="19">
        <v>2.73</v>
      </c>
      <c r="BJ52" s="19">
        <v>45.3</v>
      </c>
      <c r="BK52" s="19">
        <f>100-BJ52</f>
        <v>54.7</v>
      </c>
      <c r="BL52" s="124">
        <f>BJ52/BK52</f>
        <v>0.82815356489945147</v>
      </c>
      <c r="BM52" s="125">
        <v>1.1100000000000001</v>
      </c>
      <c r="BN52" s="6">
        <f>BM52*100/AO52</f>
        <v>2.7543424317617871</v>
      </c>
      <c r="BO52" s="1" t="s">
        <v>432</v>
      </c>
      <c r="BP52" s="19">
        <v>60.059999999999995</v>
      </c>
      <c r="BQ52" s="19">
        <v>61.560000000000009</v>
      </c>
      <c r="BR52" s="43">
        <v>71319.960000000006</v>
      </c>
      <c r="BS52" s="6">
        <f>BX52+BZ52</f>
        <v>21.52</v>
      </c>
      <c r="BT52" s="4">
        <v>86.2</v>
      </c>
      <c r="BU52" s="43">
        <v>7983.3</v>
      </c>
      <c r="BV52" s="6">
        <f>100-BT52</f>
        <v>13.799999999999997</v>
      </c>
      <c r="BW52" s="6">
        <f>BY52+CA52+CC52</f>
        <v>52.457999999999998</v>
      </c>
      <c r="BX52" s="22">
        <v>12.1</v>
      </c>
      <c r="BY52" s="22">
        <f>BX52*AP52/100</f>
        <v>6.3525</v>
      </c>
      <c r="BZ52" s="6">
        <v>9.42</v>
      </c>
      <c r="CA52" s="22">
        <f>BZ52*AP52/100</f>
        <v>4.9455</v>
      </c>
      <c r="CB52" s="6">
        <v>78.400000000000006</v>
      </c>
      <c r="CC52" s="22">
        <f>CB52*AP52/100</f>
        <v>41.16</v>
      </c>
      <c r="CD52" s="22">
        <v>1.46</v>
      </c>
      <c r="CE52" s="126">
        <v>98.8</v>
      </c>
      <c r="CF52" s="127">
        <v>10225</v>
      </c>
      <c r="CG52" s="126">
        <v>98.1</v>
      </c>
      <c r="CH52" s="127">
        <v>8038</v>
      </c>
      <c r="CI52" s="126">
        <v>89.3</v>
      </c>
      <c r="CJ52" s="126">
        <v>91.2</v>
      </c>
      <c r="CK52" s="127">
        <v>5137</v>
      </c>
      <c r="CL52" s="19">
        <f>BX52/BZ52</f>
        <v>1.2845010615711252</v>
      </c>
      <c r="CM52" s="19"/>
      <c r="CN52" s="19"/>
      <c r="CO52" s="19"/>
      <c r="CP52" s="6"/>
      <c r="CQ52" s="19"/>
      <c r="CR52" s="19"/>
      <c r="CS52" s="20"/>
      <c r="CZ52" s="22"/>
      <c r="DA52" s="16"/>
      <c r="DB52" s="129" t="s">
        <v>441</v>
      </c>
      <c r="DC52" s="130"/>
      <c r="DD52" s="131" t="s">
        <v>2247</v>
      </c>
      <c r="DI52" s="1" t="s">
        <v>434</v>
      </c>
      <c r="DJ52" s="210" t="s">
        <v>491</v>
      </c>
      <c r="DK52" s="4">
        <v>2</v>
      </c>
      <c r="DN52" s="16">
        <v>0</v>
      </c>
      <c r="DR52" s="22" t="s">
        <v>431</v>
      </c>
      <c r="DS52" s="22" t="s">
        <v>431</v>
      </c>
      <c r="DT52" s="22">
        <v>512</v>
      </c>
      <c r="DU52" s="22">
        <v>2.4</v>
      </c>
      <c r="DV52" s="22">
        <v>97.6</v>
      </c>
      <c r="DW52" s="40" t="s">
        <v>431</v>
      </c>
      <c r="DX52" s="40" t="s">
        <v>431</v>
      </c>
      <c r="DY52" s="40" t="s">
        <v>431</v>
      </c>
      <c r="DZ52" s="40" t="s">
        <v>431</v>
      </c>
      <c r="EA52" s="2">
        <v>0</v>
      </c>
      <c r="EB52" s="2"/>
      <c r="EC52" s="36"/>
      <c r="ED52" s="36"/>
      <c r="EE52" s="4">
        <f>L52</f>
        <v>12</v>
      </c>
      <c r="EF52" s="4"/>
      <c r="EG52" s="4"/>
      <c r="EH52" s="4"/>
      <c r="EI52" s="4"/>
      <c r="EJ52" s="4"/>
      <c r="EK52" s="4"/>
      <c r="EL52" s="6" t="e">
        <f>EK52/(EJ52*EJ52*0.01*0.01)</f>
        <v>#DIV/0!</v>
      </c>
      <c r="EM52" s="4"/>
      <c r="EN52" s="4"/>
      <c r="EO52" s="4"/>
      <c r="EP52" s="4"/>
      <c r="EQ52" s="31"/>
      <c r="ER52" s="14"/>
      <c r="ES52" s="132">
        <f>C52</f>
        <v>16230</v>
      </c>
      <c r="ET52" s="133">
        <v>75</v>
      </c>
      <c r="EU52" s="133">
        <v>34519</v>
      </c>
      <c r="EV52" s="133">
        <v>4000</v>
      </c>
      <c r="EW52" s="133">
        <v>37440</v>
      </c>
      <c r="EX52" s="133">
        <v>2259</v>
      </c>
      <c r="EY52" s="134">
        <f>EX52/EV52*EW52/ET52</f>
        <v>281.92319999999995</v>
      </c>
      <c r="EZ52" s="39">
        <f>L52*EY52</f>
        <v>3383.0783999999994</v>
      </c>
      <c r="FA52" s="9"/>
      <c r="FE52" s="135"/>
      <c r="FF52" s="135"/>
      <c r="FH52" s="136"/>
      <c r="FK52" s="138"/>
      <c r="FL52" s="139"/>
      <c r="FM52" s="9"/>
      <c r="FN52" s="1"/>
      <c r="FO52" s="41">
        <f>AC52/1000</f>
        <v>0.26600000000000001</v>
      </c>
      <c r="FQ52" s="121">
        <f>EX52*100/EU52</f>
        <v>6.5442220226541901</v>
      </c>
      <c r="FR52" s="140">
        <f>EY52/1000</f>
        <v>0.28192319999999993</v>
      </c>
      <c r="FS52" s="9"/>
      <c r="FU52" s="214"/>
      <c r="FW52" s="214"/>
      <c r="GI52" s="8"/>
      <c r="GO52" s="10"/>
      <c r="GP52" s="10"/>
      <c r="GQ52" s="20"/>
      <c r="KB52" s="22">
        <v>88.6</v>
      </c>
      <c r="KC52" s="22">
        <v>17.3</v>
      </c>
      <c r="KD52" s="22">
        <v>3.99</v>
      </c>
      <c r="KE52" s="20">
        <f>FR52*AO52/100*1000</f>
        <v>113.61504959999996</v>
      </c>
      <c r="KF52" s="20">
        <f>FR52*AP52/100*1000</f>
        <v>148.00967999999995</v>
      </c>
      <c r="KG52" s="20">
        <f>FR52*AQ52/100*1000</f>
        <v>16.577084159999995</v>
      </c>
      <c r="KH52" s="20">
        <f>FR52*AX52/100*1000</f>
        <v>17.704776959999997</v>
      </c>
      <c r="KI52" s="20">
        <f>FR52*BM52/100*1000</f>
        <v>3.1293475199999996</v>
      </c>
      <c r="KJ52" s="20">
        <f>FR52*BY52/100*1000</f>
        <v>17.909171279999995</v>
      </c>
      <c r="KK52" s="20">
        <f>FR52*CA52/100*1000</f>
        <v>13.942511855999998</v>
      </c>
      <c r="KL52" s="20">
        <f>FR52*CC52/100*1000</f>
        <v>116.03958911999996</v>
      </c>
    </row>
    <row r="53" spans="1:313" ht="14.4" customHeight="1">
      <c r="A53" s="1">
        <v>335</v>
      </c>
      <c r="B53" s="1">
        <f>COUNTIFS($D$3:D53,D53,$F$3:F53,F53)</f>
        <v>1</v>
      </c>
      <c r="C53" s="34">
        <v>11866</v>
      </c>
      <c r="D53" s="21" t="s">
        <v>461</v>
      </c>
      <c r="E53" s="2" t="s">
        <v>747</v>
      </c>
      <c r="F53" s="2">
        <v>5605031135</v>
      </c>
      <c r="G53" s="1">
        <v>63</v>
      </c>
      <c r="H53" s="247" t="s">
        <v>921</v>
      </c>
      <c r="I53" s="29" t="s">
        <v>462</v>
      </c>
      <c r="J53" s="24" t="s">
        <v>487</v>
      </c>
      <c r="K53" s="2" t="s">
        <v>430</v>
      </c>
      <c r="L53" s="1">
        <v>5</v>
      </c>
      <c r="M53" s="2" t="s">
        <v>625</v>
      </c>
      <c r="N53" s="2" t="s">
        <v>431</v>
      </c>
      <c r="P53" s="1" t="s">
        <v>890</v>
      </c>
      <c r="S53" s="2"/>
      <c r="T53" s="46" t="s">
        <v>797</v>
      </c>
      <c r="U53" s="46"/>
      <c r="V53" s="50" t="s">
        <v>902</v>
      </c>
      <c r="X53" s="59"/>
      <c r="Y53" s="59"/>
      <c r="Z53" s="29"/>
      <c r="AA53" s="1" t="s">
        <v>768</v>
      </c>
      <c r="AC53" s="115">
        <v>422</v>
      </c>
      <c r="AD53" s="115">
        <v>2100</v>
      </c>
      <c r="AE53" s="11"/>
      <c r="AF53" s="11"/>
      <c r="AG53" s="11" t="s">
        <v>483</v>
      </c>
      <c r="AH53" s="115">
        <v>150</v>
      </c>
      <c r="AI53" s="11"/>
      <c r="AO53" s="116">
        <v>41.2</v>
      </c>
      <c r="AP53" s="117">
        <v>53.9</v>
      </c>
      <c r="AQ53" s="118">
        <v>4.5999999999999996</v>
      </c>
      <c r="AR53" s="119">
        <f>AO53+AP53+AQ53</f>
        <v>99.699999999999989</v>
      </c>
      <c r="AS53" s="120">
        <f>AO53/AP53</f>
        <v>0.76437847866419306</v>
      </c>
      <c r="AT53" s="121">
        <f>AO53/AP53*AQ53</f>
        <v>3.5161410018552877</v>
      </c>
      <c r="AU53" s="122">
        <f>AO53/(AP53+AQ53)</f>
        <v>0.70427350427350432</v>
      </c>
      <c r="AV53" s="19">
        <v>33.166000000000004</v>
      </c>
      <c r="AW53" s="19">
        <f>95-AY53</f>
        <v>80.5</v>
      </c>
      <c r="AX53" s="123">
        <v>5.9740000000000011</v>
      </c>
      <c r="AY53" s="19">
        <v>14.5</v>
      </c>
      <c r="AZ53" s="1" t="s">
        <v>432</v>
      </c>
      <c r="BA53" s="145">
        <v>39</v>
      </c>
      <c r="BB53" s="1" t="s">
        <v>432</v>
      </c>
      <c r="BC53" s="6">
        <v>0.1</v>
      </c>
      <c r="BD53" s="6">
        <v>88.9</v>
      </c>
      <c r="BE53" s="19">
        <v>51.5</v>
      </c>
      <c r="BF53" s="19">
        <v>39.200000000000003</v>
      </c>
      <c r="BG53" s="2">
        <v>8622</v>
      </c>
      <c r="BH53" s="20">
        <v>1384</v>
      </c>
      <c r="BI53" s="19">
        <v>8.1999999999999993</v>
      </c>
      <c r="BJ53" s="19">
        <v>36</v>
      </c>
      <c r="BK53" s="1">
        <v>64</v>
      </c>
      <c r="BL53" s="124">
        <f>BJ53/BK53</f>
        <v>0.5625</v>
      </c>
      <c r="BM53" s="125">
        <v>1.2</v>
      </c>
      <c r="BN53" s="6">
        <f>BM53*100/AO53</f>
        <v>2.9126213592233006</v>
      </c>
      <c r="BO53" s="1" t="s">
        <v>432</v>
      </c>
      <c r="BP53" s="1">
        <v>67.599999999999994</v>
      </c>
      <c r="BQ53" s="19">
        <v>87.438000000000002</v>
      </c>
      <c r="BR53" s="4">
        <v>134078</v>
      </c>
      <c r="BS53" s="6">
        <f>BX53+BZ53</f>
        <v>39.5</v>
      </c>
      <c r="BT53" s="4">
        <v>93.2</v>
      </c>
      <c r="BU53" s="43">
        <v>10231.200000000001</v>
      </c>
      <c r="BV53" s="6">
        <f>100-BT53</f>
        <v>6.7999999999999972</v>
      </c>
      <c r="BW53" s="6">
        <f>BY53+CA53+CC53</f>
        <v>53.414900000000003</v>
      </c>
      <c r="BX53" s="4">
        <v>19.899999999999999</v>
      </c>
      <c r="BY53" s="22">
        <f>BX53*AP53/100</f>
        <v>10.726099999999999</v>
      </c>
      <c r="BZ53" s="4">
        <v>19.600000000000001</v>
      </c>
      <c r="CA53" s="22">
        <f>BZ53*AP53/100</f>
        <v>10.564400000000001</v>
      </c>
      <c r="CB53" s="4">
        <v>59.6</v>
      </c>
      <c r="CC53" s="22">
        <f>CB53*AP53/100</f>
        <v>32.124400000000001</v>
      </c>
      <c r="CD53" s="6">
        <v>0.4</v>
      </c>
      <c r="CE53" s="126">
        <v>99.6</v>
      </c>
      <c r="CF53" s="127">
        <v>12346.4</v>
      </c>
      <c r="CG53" s="126">
        <v>97.8</v>
      </c>
      <c r="CH53" s="126">
        <v>8363</v>
      </c>
      <c r="CI53" s="126">
        <v>97.2</v>
      </c>
      <c r="CJ53" s="126">
        <v>97.4</v>
      </c>
      <c r="CK53" s="127">
        <v>7537.2</v>
      </c>
      <c r="CL53" s="19">
        <f>BX53/BZ53</f>
        <v>1.0153061224489794</v>
      </c>
      <c r="CM53" s="22"/>
      <c r="CN53" s="22"/>
      <c r="CO53" s="22"/>
      <c r="CP53" s="6"/>
      <c r="CQ53" s="19"/>
      <c r="CR53" s="19"/>
      <c r="CS53" s="19"/>
      <c r="CT53" s="6">
        <v>35.700000000000003</v>
      </c>
      <c r="CU53" s="6">
        <v>17.399999999999999</v>
      </c>
      <c r="CV53" s="6">
        <v>72.5</v>
      </c>
      <c r="CW53" s="22">
        <v>62.6</v>
      </c>
      <c r="CX53" s="22">
        <v>61.5</v>
      </c>
      <c r="CY53" s="2">
        <v>70.900000000000006</v>
      </c>
      <c r="CZ53" s="22">
        <v>1.01</v>
      </c>
      <c r="DB53" s="129" t="s">
        <v>441</v>
      </c>
      <c r="DC53" s="130"/>
      <c r="DD53" s="131" t="s">
        <v>933</v>
      </c>
      <c r="DI53" s="1" t="s">
        <v>434</v>
      </c>
      <c r="DJ53" s="209" t="s">
        <v>483</v>
      </c>
      <c r="DK53" s="4">
        <v>2</v>
      </c>
      <c r="DN53" s="16">
        <v>0</v>
      </c>
      <c r="DR53" s="1" t="s">
        <v>431</v>
      </c>
      <c r="DS53" s="1" t="s">
        <v>431</v>
      </c>
      <c r="DT53" s="1">
        <v>314</v>
      </c>
      <c r="DU53" s="1">
        <v>21.3</v>
      </c>
      <c r="DV53" s="1">
        <v>78.7</v>
      </c>
      <c r="DW53" s="1" t="s">
        <v>431</v>
      </c>
      <c r="DX53" s="1" t="s">
        <v>431</v>
      </c>
      <c r="DY53" s="1" t="s">
        <v>431</v>
      </c>
      <c r="DZ53" s="1" t="s">
        <v>431</v>
      </c>
      <c r="EA53" s="1">
        <v>0</v>
      </c>
      <c r="EC53" s="36"/>
      <c r="ED53" s="36"/>
      <c r="EE53" s="4">
        <v>5</v>
      </c>
      <c r="EF53" s="4"/>
      <c r="EG53" s="4">
        <v>2</v>
      </c>
      <c r="EH53" s="4"/>
      <c r="EI53" s="4"/>
      <c r="EJ53" s="4"/>
      <c r="EK53" s="4"/>
      <c r="EL53" s="6" t="e">
        <f>EK53/(EJ53*EJ53*0.01*0.01)</f>
        <v>#DIV/0!</v>
      </c>
      <c r="EM53" s="4"/>
      <c r="EN53" s="4"/>
      <c r="EO53" s="4"/>
      <c r="EP53" s="4"/>
      <c r="EQ53" s="31"/>
      <c r="ER53" s="14"/>
      <c r="ES53" s="132">
        <v>11866</v>
      </c>
      <c r="ET53" s="133">
        <v>75</v>
      </c>
      <c r="EU53" s="133">
        <v>5785</v>
      </c>
      <c r="EV53" s="133">
        <v>4000</v>
      </c>
      <c r="EW53" s="133">
        <v>42120</v>
      </c>
      <c r="EX53" s="133">
        <v>3047</v>
      </c>
      <c r="EY53" s="134">
        <f>EX53/EV53*EW53/ET53</f>
        <v>427.79879999999997</v>
      </c>
      <c r="EZ53" s="39">
        <f>L53*EY53</f>
        <v>2138.9939999999997</v>
      </c>
      <c r="FA53" s="9"/>
      <c r="FE53" s="135"/>
      <c r="FF53" s="135"/>
      <c r="FH53" s="136"/>
      <c r="FK53" s="138"/>
      <c r="FL53" s="139"/>
      <c r="FM53" s="9"/>
      <c r="FN53" s="1"/>
      <c r="FO53" s="41">
        <f>AC53/1000</f>
        <v>0.42199999999999999</v>
      </c>
      <c r="FQ53" s="121">
        <f>EX53*100/EU53</f>
        <v>52.670700086430422</v>
      </c>
      <c r="FR53" s="140">
        <f>EY53/1000</f>
        <v>0.42779879999999998</v>
      </c>
      <c r="FS53" s="9"/>
      <c r="FV53" s="212"/>
      <c r="FX53" s="212"/>
      <c r="GI53" s="8"/>
      <c r="GO53" s="10">
        <v>43782</v>
      </c>
      <c r="GP53" s="10"/>
      <c r="GQ53" s="20"/>
      <c r="KE53" s="20">
        <f>FR53*AO53/100*1000</f>
        <v>176.2531056</v>
      </c>
      <c r="KF53" s="20">
        <f>FR53*AP53/100*1000</f>
        <v>230.58355319999995</v>
      </c>
      <c r="KG53" s="20">
        <f>FR53*AQ53/100*1000</f>
        <v>19.678744799999993</v>
      </c>
      <c r="KH53" s="20">
        <f>FR53*AX53/100*1000</f>
        <v>25.556700312000004</v>
      </c>
      <c r="KI53" s="20">
        <f>FR53*BM53/100*1000</f>
        <v>5.1335855999999991</v>
      </c>
      <c r="KJ53" s="20">
        <f>FR53*BY53/100*1000</f>
        <v>45.886127086799995</v>
      </c>
      <c r="KK53" s="20">
        <f>FR53*CA53/100*1000</f>
        <v>45.194376427199998</v>
      </c>
      <c r="KL53" s="20">
        <f>FR53*CC53/100*1000</f>
        <v>137.4277977072</v>
      </c>
    </row>
    <row r="54" spans="1:313" ht="14.4" customHeight="1">
      <c r="A54" s="1">
        <v>211</v>
      </c>
      <c r="B54" s="219">
        <f>COUNTIFS($D$3:D54,D54,$F$3:F54,F54)</f>
        <v>1</v>
      </c>
      <c r="C54" s="34">
        <v>15854</v>
      </c>
      <c r="D54" s="21" t="s">
        <v>2085</v>
      </c>
      <c r="E54" s="2" t="s">
        <v>563</v>
      </c>
      <c r="F54" s="12">
        <v>8501263980</v>
      </c>
      <c r="G54" s="1">
        <v>36</v>
      </c>
      <c r="H54" s="247" t="s">
        <v>2083</v>
      </c>
      <c r="I54" s="29" t="s">
        <v>2086</v>
      </c>
      <c r="J54" s="24" t="s">
        <v>487</v>
      </c>
      <c r="K54" s="2" t="s">
        <v>430</v>
      </c>
      <c r="L54" s="2">
        <v>6</v>
      </c>
      <c r="M54" s="2" t="s">
        <v>699</v>
      </c>
      <c r="N54" s="2" t="s">
        <v>647</v>
      </c>
      <c r="O54" s="11"/>
      <c r="P54" s="2" t="s">
        <v>2046</v>
      </c>
      <c r="Q54" s="11"/>
      <c r="R54" s="11"/>
      <c r="S54" s="11"/>
      <c r="T54" s="42"/>
      <c r="U54" s="42"/>
      <c r="V54" s="64" t="s">
        <v>1609</v>
      </c>
      <c r="W54" s="11"/>
      <c r="X54" s="11"/>
      <c r="Y54" s="66"/>
      <c r="Z54" s="11"/>
      <c r="AA54" s="1" t="s">
        <v>812</v>
      </c>
      <c r="AC54" s="115">
        <v>273</v>
      </c>
      <c r="AD54" s="115">
        <v>1600</v>
      </c>
      <c r="AE54" s="11"/>
      <c r="AF54" s="11"/>
      <c r="AG54" s="11" t="s">
        <v>483</v>
      </c>
      <c r="AH54" s="115">
        <v>150</v>
      </c>
      <c r="AI54" s="11"/>
      <c r="AJ54" s="11"/>
      <c r="AM54" s="11"/>
      <c r="AO54" s="116">
        <v>54.7</v>
      </c>
      <c r="AP54" s="117">
        <v>32</v>
      </c>
      <c r="AQ54" s="118">
        <v>10.5</v>
      </c>
      <c r="AR54" s="119">
        <f>AO54+AP54+AQ54</f>
        <v>97.2</v>
      </c>
      <c r="AS54" s="120">
        <f>AO54/AP54</f>
        <v>1.7093750000000001</v>
      </c>
      <c r="AT54" s="121">
        <f>AO54/AP54*AQ54</f>
        <v>17.948437500000001</v>
      </c>
      <c r="AU54" s="122">
        <f>AO54/(AP54+AQ54)</f>
        <v>1.2870588235294118</v>
      </c>
      <c r="AV54" s="19">
        <f>AW54*AO54/100</f>
        <v>46.855999999999995</v>
      </c>
      <c r="AW54" s="19">
        <f>98-AY54-(CD54*100/AO54)</f>
        <v>85.659963436928692</v>
      </c>
      <c r="AX54" s="123">
        <v>5.53</v>
      </c>
      <c r="AY54" s="19">
        <f>AX54*100/AO54</f>
        <v>10.109689213893967</v>
      </c>
      <c r="AZ54" s="1" t="s">
        <v>432</v>
      </c>
      <c r="BA54" s="58">
        <v>11.505000000000001</v>
      </c>
      <c r="BB54" s="1" t="s">
        <v>432</v>
      </c>
      <c r="BC54" s="6">
        <v>0.26</v>
      </c>
      <c r="BD54" s="6"/>
      <c r="BE54" s="19"/>
      <c r="BF54" s="19"/>
      <c r="BG54" s="67">
        <v>8776.9911504424781</v>
      </c>
      <c r="BH54" s="67">
        <v>249.26</v>
      </c>
      <c r="BI54" s="19">
        <v>0</v>
      </c>
      <c r="BJ54" s="19">
        <v>46.6</v>
      </c>
      <c r="BK54" s="19">
        <f>100-BJ54</f>
        <v>53.4</v>
      </c>
      <c r="BL54" s="124">
        <f>BJ54/BK54</f>
        <v>0.87265917602996257</v>
      </c>
      <c r="BM54" s="125">
        <v>4.5</v>
      </c>
      <c r="BN54" s="6">
        <f>BM54*100/AO54</f>
        <v>8.2266910420475323</v>
      </c>
      <c r="BO54" s="1" t="s">
        <v>432</v>
      </c>
      <c r="BP54" s="19">
        <v>62.7</v>
      </c>
      <c r="BQ54" s="19">
        <v>34.08</v>
      </c>
      <c r="BR54" s="43">
        <v>27889.920000000002</v>
      </c>
      <c r="BS54" s="6">
        <f>BX54+BZ54</f>
        <v>64.8</v>
      </c>
      <c r="BT54" s="4">
        <v>76.2</v>
      </c>
      <c r="BU54" s="43">
        <v>9572.59375</v>
      </c>
      <c r="BV54" s="6">
        <f>100-BT54</f>
        <v>23.799999999999997</v>
      </c>
      <c r="BW54" s="6">
        <f>BY54+CA54+CC54</f>
        <v>31.584</v>
      </c>
      <c r="BX54" s="22">
        <v>41.8</v>
      </c>
      <c r="BY54" s="22">
        <f>BX54*AP54/100</f>
        <v>13.375999999999999</v>
      </c>
      <c r="BZ54" s="6">
        <v>23</v>
      </c>
      <c r="CA54" s="22">
        <f>BZ54*AP54/100</f>
        <v>7.36</v>
      </c>
      <c r="CB54" s="6">
        <v>33.9</v>
      </c>
      <c r="CC54" s="22">
        <f>CB54*AP54/100</f>
        <v>10.847999999999999</v>
      </c>
      <c r="CD54" s="22">
        <v>1.22</v>
      </c>
      <c r="CE54" s="126">
        <v>99.7</v>
      </c>
      <c r="CF54" s="127">
        <v>10445</v>
      </c>
      <c r="CG54" s="126">
        <v>98.6</v>
      </c>
      <c r="CH54" s="127">
        <v>7797</v>
      </c>
      <c r="CI54" s="126">
        <v>74.400000000000006</v>
      </c>
      <c r="CJ54" s="126">
        <v>90.5</v>
      </c>
      <c r="CK54" s="127">
        <v>7989</v>
      </c>
      <c r="CL54" s="19">
        <f>BX54/BZ54</f>
        <v>1.817391304347826</v>
      </c>
      <c r="CM54" s="19"/>
      <c r="CN54" s="19"/>
      <c r="CO54" s="19"/>
      <c r="CP54" s="6">
        <v>6.2E-2</v>
      </c>
      <c r="CQ54" s="19"/>
      <c r="CR54" s="19"/>
      <c r="CS54" s="20"/>
      <c r="CZ54" s="22"/>
      <c r="DA54" s="16"/>
      <c r="DB54" s="129" t="s">
        <v>447</v>
      </c>
      <c r="DC54" s="130"/>
      <c r="DD54" s="131" t="s">
        <v>2087</v>
      </c>
      <c r="DI54" s="1" t="s">
        <v>434</v>
      </c>
      <c r="DJ54" s="209" t="s">
        <v>483</v>
      </c>
      <c r="DK54" s="4">
        <v>2</v>
      </c>
      <c r="DN54" s="16">
        <v>0</v>
      </c>
      <c r="DR54" s="22" t="s">
        <v>431</v>
      </c>
      <c r="DS54" s="22" t="s">
        <v>431</v>
      </c>
      <c r="DT54" s="67">
        <v>1014</v>
      </c>
      <c r="DU54" s="22">
        <v>7.9</v>
      </c>
      <c r="DV54" s="22">
        <v>92.1</v>
      </c>
      <c r="DW54" s="22" t="s">
        <v>431</v>
      </c>
      <c r="DX54" s="22" t="s">
        <v>431</v>
      </c>
      <c r="DY54" s="22" t="s">
        <v>431</v>
      </c>
      <c r="DZ54" s="22" t="s">
        <v>431</v>
      </c>
      <c r="EA54" s="2">
        <v>0</v>
      </c>
      <c r="EB54" s="68"/>
      <c r="EC54" s="36"/>
      <c r="ED54" s="36"/>
      <c r="EE54" s="4">
        <f>L54</f>
        <v>6</v>
      </c>
      <c r="EF54" s="4"/>
      <c r="EG54" s="4"/>
      <c r="EH54" s="4"/>
      <c r="EI54" s="4"/>
      <c r="EJ54" s="4"/>
      <c r="EK54" s="4"/>
      <c r="EL54" s="6" t="e">
        <f>EK54/(EJ54*EJ54*0.01*0.01)</f>
        <v>#DIV/0!</v>
      </c>
      <c r="EM54" s="4"/>
      <c r="EN54" s="4"/>
      <c r="EO54" s="4"/>
      <c r="EP54" s="4"/>
      <c r="EQ54" s="31"/>
      <c r="ER54" s="14"/>
      <c r="ES54" s="132">
        <f>C54</f>
        <v>15854</v>
      </c>
      <c r="ET54" s="133">
        <v>75</v>
      </c>
      <c r="EU54" s="133">
        <v>194579</v>
      </c>
      <c r="EV54" s="133">
        <v>4000</v>
      </c>
      <c r="EW54" s="133">
        <v>39780</v>
      </c>
      <c r="EX54" s="133">
        <v>5710</v>
      </c>
      <c r="EY54" s="134">
        <f>EX54/EV54*EW54/ET54</f>
        <v>757.14599999999996</v>
      </c>
      <c r="EZ54" s="39">
        <f>L54*EY54</f>
        <v>4542.8760000000002</v>
      </c>
      <c r="FA54" s="9"/>
      <c r="FE54" s="135"/>
      <c r="FF54" s="135"/>
      <c r="FH54" s="136"/>
      <c r="FK54" s="138"/>
      <c r="FL54" s="139"/>
      <c r="FM54" s="9"/>
      <c r="FN54" s="1"/>
      <c r="FO54" s="41">
        <f>AC54/1000</f>
        <v>0.27300000000000002</v>
      </c>
      <c r="FQ54" s="121">
        <f>EX54*100/EU54</f>
        <v>2.9345407263887675</v>
      </c>
      <c r="FR54" s="140">
        <f>EY54/1000</f>
        <v>0.75714599999999999</v>
      </c>
      <c r="FS54" s="9"/>
      <c r="FV54" s="212"/>
      <c r="FX54" s="212"/>
      <c r="GI54" s="8"/>
      <c r="GO54" s="10"/>
      <c r="GP54" s="10"/>
      <c r="GQ54" s="20"/>
      <c r="KE54" s="20">
        <f>FR54*AO54/100*1000</f>
        <v>414.158862</v>
      </c>
      <c r="KF54" s="20">
        <f>FR54*AP54/100*1000</f>
        <v>242.28671999999997</v>
      </c>
      <c r="KG54" s="20">
        <f>FR54*AQ54/100*1000</f>
        <v>79.500329999999991</v>
      </c>
      <c r="KH54" s="20">
        <f>FR54*AX54/100*1000</f>
        <v>41.870173800000003</v>
      </c>
      <c r="KI54" s="20">
        <f>FR54*BM54/100*1000</f>
        <v>34.071569999999994</v>
      </c>
      <c r="KJ54" s="20">
        <f>FR54*BY54/100*1000</f>
        <v>101.27584896</v>
      </c>
      <c r="KK54" s="20">
        <f>FR54*CA54/100*1000</f>
        <v>55.725945600000003</v>
      </c>
      <c r="KL54" s="20">
        <f>FR54*CC54/100*1000</f>
        <v>82.135198079999981</v>
      </c>
    </row>
    <row r="55" spans="1:313" ht="14.4" customHeight="1">
      <c r="A55" s="1">
        <v>9</v>
      </c>
      <c r="B55" s="1">
        <f>COUNTIFS($D$3:D55,D55,$F$3:F55,F55)</f>
        <v>1</v>
      </c>
      <c r="C55" s="34">
        <v>14347</v>
      </c>
      <c r="D55" s="21" t="s">
        <v>1693</v>
      </c>
      <c r="E55" s="2" t="s">
        <v>502</v>
      </c>
      <c r="F55" s="12">
        <v>7206195315</v>
      </c>
      <c r="G55" s="1">
        <f>LEFT(H55,4)-CONCATENATE(IF(LEFT(F55, 2)&lt;MID(H55, 3, 4), 20, 19),LEFT(F55,2))</f>
        <v>49</v>
      </c>
      <c r="H55" s="247" t="s">
        <v>1691</v>
      </c>
      <c r="I55" s="29" t="s">
        <v>437</v>
      </c>
      <c r="J55" s="24" t="s">
        <v>487</v>
      </c>
      <c r="K55" s="2" t="s">
        <v>430</v>
      </c>
      <c r="L55" s="2">
        <v>21</v>
      </c>
      <c r="M55" s="2" t="s">
        <v>664</v>
      </c>
      <c r="N55" s="2" t="s">
        <v>647</v>
      </c>
      <c r="O55" s="11"/>
      <c r="P55" s="2" t="s">
        <v>1651</v>
      </c>
      <c r="Q55" s="11"/>
      <c r="R55" s="11"/>
      <c r="S55" s="11"/>
      <c r="T55" s="42"/>
      <c r="U55" s="42"/>
      <c r="V55" s="64" t="s">
        <v>1609</v>
      </c>
      <c r="W55" s="62" t="s">
        <v>1530</v>
      </c>
      <c r="X55" s="63"/>
      <c r="Y55" s="63"/>
      <c r="Z55" s="11"/>
      <c r="AA55" s="1" t="s">
        <v>812</v>
      </c>
      <c r="AC55" s="115">
        <v>278</v>
      </c>
      <c r="AD55" s="115">
        <v>5800</v>
      </c>
      <c r="AE55" s="11"/>
      <c r="AF55" s="11"/>
      <c r="AG55" s="11" t="s">
        <v>491</v>
      </c>
      <c r="AH55" s="115">
        <v>350</v>
      </c>
      <c r="AI55" s="11"/>
      <c r="AJ55" s="11"/>
      <c r="AM55" s="11"/>
      <c r="AO55" s="116">
        <v>15</v>
      </c>
      <c r="AP55" s="117">
        <v>83.5</v>
      </c>
      <c r="AQ55" s="118">
        <v>0.8</v>
      </c>
      <c r="AR55" s="119">
        <f>AO55+AP55+AQ55</f>
        <v>99.3</v>
      </c>
      <c r="AS55" s="120">
        <f>AO55/AP55</f>
        <v>0.17964071856287425</v>
      </c>
      <c r="AT55" s="121">
        <f>AO55/AP55*AQ55</f>
        <v>0.1437125748502994</v>
      </c>
      <c r="AU55" s="122">
        <f>AO55/(AP55+AQ55)</f>
        <v>0.17793594306049823</v>
      </c>
      <c r="AV55" s="19">
        <f>AW55*AO55/100</f>
        <v>11.42</v>
      </c>
      <c r="AW55" s="19">
        <f>98-AY55-(CD55*100/AO55)</f>
        <v>76.13333333333334</v>
      </c>
      <c r="AX55" s="123">
        <v>2.2999999999999998</v>
      </c>
      <c r="AY55" s="19">
        <f>AX55*100/AO55</f>
        <v>15.333333333333332</v>
      </c>
      <c r="AZ55" s="1" t="s">
        <v>432</v>
      </c>
      <c r="BA55" s="58">
        <v>25.4</v>
      </c>
      <c r="BB55" s="1" t="s">
        <v>432</v>
      </c>
      <c r="BC55" s="6">
        <v>3.5999999999999997E-2</v>
      </c>
      <c r="BD55" s="6"/>
      <c r="BE55" s="19"/>
      <c r="BF55" s="19"/>
      <c r="BG55" s="67">
        <v>7692.1428571428578</v>
      </c>
      <c r="BH55" s="67">
        <v>216.10169491525426</v>
      </c>
      <c r="BI55" s="19">
        <v>11.2</v>
      </c>
      <c r="BJ55" s="19">
        <v>34.5</v>
      </c>
      <c r="BK55" s="1">
        <v>65.5</v>
      </c>
      <c r="BL55" s="124">
        <f>BJ55/BK55</f>
        <v>0.52671755725190839</v>
      </c>
      <c r="BM55" s="125">
        <v>0.17</v>
      </c>
      <c r="BN55" s="6">
        <f>BM55*100/AO55</f>
        <v>1.1333333333333333</v>
      </c>
      <c r="BO55" s="1" t="s">
        <v>432</v>
      </c>
      <c r="BP55" s="19">
        <v>43.3</v>
      </c>
      <c r="BQ55" s="19">
        <v>58.9</v>
      </c>
      <c r="BR55" s="6">
        <v>47344.5</v>
      </c>
      <c r="BS55" s="6">
        <f>BX55+BZ55</f>
        <v>74.7</v>
      </c>
      <c r="BT55" s="4">
        <v>90.6</v>
      </c>
      <c r="BU55" s="43">
        <v>14425.714285714284</v>
      </c>
      <c r="BV55" s="6">
        <f>100-BT55</f>
        <v>9.4000000000000057</v>
      </c>
      <c r="BW55" s="6">
        <f>BY55+CA55+CC55</f>
        <v>83.332999999999998</v>
      </c>
      <c r="BX55" s="22">
        <v>38.5</v>
      </c>
      <c r="BY55" s="22">
        <f>BX55*AP55/100</f>
        <v>32.147500000000001</v>
      </c>
      <c r="BZ55" s="4">
        <v>36.200000000000003</v>
      </c>
      <c r="CA55" s="22">
        <f>BZ55*AP55/100</f>
        <v>30.227000000000004</v>
      </c>
      <c r="CB55" s="4">
        <v>25.1</v>
      </c>
      <c r="CC55" s="22">
        <f>CB55*AP55/100</f>
        <v>20.958500000000001</v>
      </c>
      <c r="CD55" s="22">
        <v>0.98</v>
      </c>
      <c r="CE55" s="126">
        <v>99.7</v>
      </c>
      <c r="CF55" s="126">
        <v>9949</v>
      </c>
      <c r="CG55" s="126">
        <v>97.8</v>
      </c>
      <c r="CH55" s="126">
        <v>7679</v>
      </c>
      <c r="CI55" s="126">
        <v>83.9</v>
      </c>
      <c r="CJ55" s="126">
        <v>95</v>
      </c>
      <c r="CK55" s="126">
        <v>7773</v>
      </c>
      <c r="CL55" s="19">
        <f>BX55/BZ55</f>
        <v>1.0635359116022098</v>
      </c>
      <c r="CM55" s="22">
        <v>0.36</v>
      </c>
      <c r="CN55" s="22">
        <v>0.53</v>
      </c>
      <c r="CO55" s="22">
        <v>0.88</v>
      </c>
      <c r="CP55" s="6"/>
      <c r="CQ55" s="19"/>
      <c r="CR55" s="19"/>
      <c r="CS55" s="20"/>
      <c r="CT55" s="22"/>
      <c r="CU55" s="142"/>
      <c r="CV55" s="142"/>
      <c r="CW55" s="22"/>
      <c r="CX55" s="22"/>
      <c r="CZ55" s="22"/>
      <c r="DA55" s="16"/>
      <c r="DB55" s="129" t="s">
        <v>441</v>
      </c>
      <c r="DC55" s="130"/>
      <c r="DD55" s="131" t="s">
        <v>1694</v>
      </c>
      <c r="DI55" s="1" t="s">
        <v>434</v>
      </c>
      <c r="DJ55" s="210" t="s">
        <v>491</v>
      </c>
      <c r="DK55" s="4">
        <v>2</v>
      </c>
      <c r="DL55" s="4" t="s">
        <v>437</v>
      </c>
      <c r="DM55" s="4" t="s">
        <v>437</v>
      </c>
      <c r="DN55" s="16">
        <v>0</v>
      </c>
      <c r="DO55" s="4">
        <v>0</v>
      </c>
      <c r="DP55" s="4">
        <v>0</v>
      </c>
      <c r="DQ55" s="4" t="s">
        <v>431</v>
      </c>
      <c r="DR55" s="1" t="s">
        <v>431</v>
      </c>
      <c r="DS55" s="1" t="s">
        <v>431</v>
      </c>
      <c r="DT55" s="1">
        <v>148</v>
      </c>
      <c r="DU55" s="1">
        <v>10.199999999999999</v>
      </c>
      <c r="DV55" s="1">
        <v>89.8</v>
      </c>
      <c r="DW55" s="1" t="s">
        <v>431</v>
      </c>
      <c r="DX55" s="1" t="s">
        <v>431</v>
      </c>
      <c r="DY55" s="1" t="s">
        <v>431</v>
      </c>
      <c r="DZ55" s="1" t="s">
        <v>431</v>
      </c>
      <c r="EA55" s="1">
        <v>0</v>
      </c>
      <c r="EC55" s="36"/>
      <c r="ED55" s="36"/>
      <c r="EE55" s="4">
        <v>21</v>
      </c>
      <c r="EF55" s="4">
        <v>32</v>
      </c>
      <c r="EG55" s="4">
        <v>3</v>
      </c>
      <c r="EH55" s="4"/>
      <c r="EI55" s="4"/>
      <c r="EJ55" s="4" t="s">
        <v>431</v>
      </c>
      <c r="EK55" s="4" t="s">
        <v>431</v>
      </c>
      <c r="EL55" s="6" t="s">
        <v>431</v>
      </c>
      <c r="EM55" s="4">
        <v>2</v>
      </c>
      <c r="EN55" s="1">
        <v>1</v>
      </c>
      <c r="EO55" s="4">
        <v>1</v>
      </c>
      <c r="EP55" s="4">
        <v>1</v>
      </c>
      <c r="EQ55" s="31">
        <v>0</v>
      </c>
      <c r="ER55" s="14"/>
      <c r="ES55" s="132">
        <v>14347</v>
      </c>
      <c r="ET55" s="133">
        <v>75</v>
      </c>
      <c r="EU55" s="133">
        <v>26589</v>
      </c>
      <c r="EV55" s="133">
        <v>6000</v>
      </c>
      <c r="EW55" s="133">
        <v>39780</v>
      </c>
      <c r="EX55" s="133">
        <v>3327</v>
      </c>
      <c r="EY55" s="134">
        <f>EX55/EV55*EW55/ET55</f>
        <v>294.10679999999996</v>
      </c>
      <c r="EZ55" s="39">
        <f>L55*EY55</f>
        <v>6176.2427999999991</v>
      </c>
      <c r="FA55" s="9"/>
      <c r="FE55" s="135"/>
      <c r="FF55" s="135"/>
      <c r="FH55" s="136"/>
      <c r="FK55" s="138"/>
      <c r="FL55" s="139"/>
      <c r="FM55" s="9"/>
      <c r="FN55" s="1"/>
      <c r="FO55" s="41">
        <f>AC55/1000</f>
        <v>0.27800000000000002</v>
      </c>
      <c r="FQ55" s="121">
        <f>EX55*100/EU55</f>
        <v>12.512693219000338</v>
      </c>
      <c r="FR55" s="140">
        <f>EY55/1000</f>
        <v>0.29410679999999995</v>
      </c>
      <c r="FS55" s="143"/>
      <c r="FU55" s="214" t="s">
        <v>610</v>
      </c>
      <c r="FW55" s="214" t="s">
        <v>610</v>
      </c>
      <c r="FY55" s="9">
        <v>0</v>
      </c>
      <c r="FZ55" s="1">
        <v>0</v>
      </c>
      <c r="GA55" s="1">
        <v>4</v>
      </c>
      <c r="GB55" s="9" t="s">
        <v>494</v>
      </c>
      <c r="GD55" s="1">
        <v>0</v>
      </c>
      <c r="GE55" s="1" t="s">
        <v>431</v>
      </c>
      <c r="GF55" s="1">
        <v>0</v>
      </c>
      <c r="GG55" s="1">
        <v>1</v>
      </c>
      <c r="GI55" s="8"/>
      <c r="GJ55" s="8" t="s">
        <v>763</v>
      </c>
      <c r="GK55" s="1">
        <v>0</v>
      </c>
      <c r="GL55" s="8">
        <v>0</v>
      </c>
      <c r="GM55" s="9" t="s">
        <v>1695</v>
      </c>
      <c r="GO55" s="10">
        <v>44216</v>
      </c>
      <c r="GP55" s="10"/>
      <c r="GQ55" s="20"/>
      <c r="KE55" s="20">
        <f>FR55*AO55/100*1000</f>
        <v>44.116019999999992</v>
      </c>
      <c r="KF55" s="20">
        <f>FR55*AP55/100*1000</f>
        <v>245.57917799999996</v>
      </c>
      <c r="KG55" s="20">
        <f>FR55*AQ55/100*1000</f>
        <v>2.3528543999999996</v>
      </c>
      <c r="KH55" s="20">
        <f>FR55*AX55/100*1000</f>
        <v>6.7644563999999985</v>
      </c>
      <c r="KI55" s="20">
        <f>FR55*BM55/100*1000</f>
        <v>0.49998155999999999</v>
      </c>
      <c r="KJ55" s="20">
        <f>FR55*BY55/100*1000</f>
        <v>94.547983529999996</v>
      </c>
      <c r="KK55" s="20">
        <f>FR55*CA55/100*1000</f>
        <v>88.899662436</v>
      </c>
      <c r="KL55" s="20">
        <f>FR55*CC55/100*1000</f>
        <v>61.640373677999989</v>
      </c>
      <c r="KV55" s="9" t="s">
        <v>1695</v>
      </c>
    </row>
    <row r="56" spans="1:313" ht="14.4" customHeight="1">
      <c r="A56" s="1">
        <v>203</v>
      </c>
      <c r="B56" s="219">
        <f>COUNTIFS($D$3:D56,D56,$F$3:F56,F56)</f>
        <v>1</v>
      </c>
      <c r="C56" s="21">
        <v>11057</v>
      </c>
      <c r="D56" s="21" t="s">
        <v>2895</v>
      </c>
      <c r="E56" s="1" t="s">
        <v>499</v>
      </c>
      <c r="F56" s="12">
        <v>515607147</v>
      </c>
      <c r="G56" s="1">
        <v>68</v>
      </c>
      <c r="H56" s="247" t="s">
        <v>2896</v>
      </c>
      <c r="DJ56" s="210" t="s">
        <v>491</v>
      </c>
      <c r="EL56" s="6" t="e">
        <f>EK56/((EJ56/100)*(EJ56/100))</f>
        <v>#DIV/0!</v>
      </c>
      <c r="FU56" s="214" t="s">
        <v>785</v>
      </c>
      <c r="FW56" s="214" t="s">
        <v>785</v>
      </c>
      <c r="GI56" s="8"/>
    </row>
    <row r="57" spans="1:313" ht="14.4" customHeight="1">
      <c r="A57" s="1">
        <v>106</v>
      </c>
      <c r="B57" s="219">
        <f>COUNTIFS($D$3:D57,D57,$F$3:F57,F57)</f>
        <v>1</v>
      </c>
      <c r="C57" s="21">
        <v>17345</v>
      </c>
      <c r="D57" s="21" t="s">
        <v>2952</v>
      </c>
      <c r="E57" s="1" t="s">
        <v>455</v>
      </c>
      <c r="F57" s="12">
        <v>9206025752</v>
      </c>
      <c r="G57" s="1">
        <v>30</v>
      </c>
      <c r="H57" s="247" t="s">
        <v>2471</v>
      </c>
      <c r="DJ57" s="209" t="s">
        <v>483</v>
      </c>
      <c r="EL57" s="6" t="e">
        <f>EK57/(EJ57*EJ57*0.01*0.01)</f>
        <v>#DIV/0!</v>
      </c>
      <c r="FV57" s="212" t="s">
        <v>785</v>
      </c>
      <c r="FX57" s="212" t="s">
        <v>785</v>
      </c>
      <c r="GI57" s="8"/>
    </row>
    <row r="58" spans="1:313" ht="14.4" customHeight="1">
      <c r="A58" s="1">
        <v>283</v>
      </c>
      <c r="B58" s="1">
        <f>COUNTIFS($D$3:D58,D58,$F$3:F58,F58)</f>
        <v>1</v>
      </c>
      <c r="C58" s="34">
        <v>16199</v>
      </c>
      <c r="D58" s="21" t="s">
        <v>2129</v>
      </c>
      <c r="E58" s="2" t="s">
        <v>536</v>
      </c>
      <c r="F58" s="2">
        <v>6756301376</v>
      </c>
      <c r="G58" s="1">
        <f>LEFT(H58,4)-CONCATENATE(IF(LEFT(F58, 2)&lt;MID(H58, 3, 4), 20, 19),LEFT(F58,2))</f>
        <v>54</v>
      </c>
      <c r="H58" s="247" t="s">
        <v>2223</v>
      </c>
      <c r="I58" s="29" t="s">
        <v>2224</v>
      </c>
      <c r="J58" s="24" t="s">
        <v>487</v>
      </c>
      <c r="K58" s="2" t="s">
        <v>430</v>
      </c>
      <c r="L58" s="2">
        <v>17</v>
      </c>
      <c r="M58" s="2">
        <v>2</v>
      </c>
      <c r="N58" s="2" t="s">
        <v>431</v>
      </c>
      <c r="O58" s="11"/>
      <c r="P58" s="2" t="s">
        <v>2200</v>
      </c>
      <c r="Q58" s="11"/>
      <c r="R58" s="11"/>
      <c r="S58" s="11"/>
      <c r="T58" s="42"/>
      <c r="U58" s="42"/>
      <c r="V58" s="64" t="s">
        <v>1609</v>
      </c>
      <c r="W58" s="42"/>
      <c r="X58" s="42"/>
      <c r="Y58" s="66"/>
      <c r="Z58" s="11"/>
      <c r="AA58" s="1" t="s">
        <v>2172</v>
      </c>
      <c r="AC58" s="115">
        <v>324</v>
      </c>
      <c r="AD58" s="115">
        <v>5500</v>
      </c>
      <c r="AE58" s="11"/>
      <c r="AF58" s="11"/>
      <c r="AG58" s="11" t="s">
        <v>483</v>
      </c>
      <c r="AH58" s="115">
        <v>350</v>
      </c>
      <c r="AI58" s="11"/>
      <c r="AJ58" s="11"/>
      <c r="AM58" s="11"/>
      <c r="AO58" s="116">
        <v>41.2</v>
      </c>
      <c r="AP58" s="117">
        <v>54.2</v>
      </c>
      <c r="AQ58" s="118">
        <v>4.28</v>
      </c>
      <c r="AR58" s="119">
        <f>AO58+AP58+AQ58</f>
        <v>99.68</v>
      </c>
      <c r="AS58" s="120">
        <f>AO58/AP58</f>
        <v>0.76014760147601479</v>
      </c>
      <c r="AT58" s="121">
        <f>AO58/AP58*AQ58</f>
        <v>3.2534317343173433</v>
      </c>
      <c r="AU58" s="122">
        <f>AO58/(AP58+AQ58)</f>
        <v>0.70451436388508892</v>
      </c>
      <c r="AV58" s="19">
        <f>AW58*AO58/100</f>
        <v>38.286000000000001</v>
      </c>
      <c r="AW58" s="19">
        <f>98-AY58-(CD58*100/AO58)</f>
        <v>92.927184466019412</v>
      </c>
      <c r="AX58" s="123">
        <v>1.67</v>
      </c>
      <c r="AY58" s="19">
        <f>AX58*100/AO58</f>
        <v>4.0533980582524265</v>
      </c>
      <c r="AZ58" s="1" t="s">
        <v>432</v>
      </c>
      <c r="BA58" s="58">
        <v>64.22</v>
      </c>
      <c r="BB58" s="1" t="s">
        <v>432</v>
      </c>
      <c r="BC58" s="6">
        <v>4.9000000000000002E-2</v>
      </c>
      <c r="BD58" s="6"/>
      <c r="BE58" s="19"/>
      <c r="BF58" s="19"/>
      <c r="BG58" s="67">
        <v>4705</v>
      </c>
      <c r="BH58" s="67">
        <v>275.88</v>
      </c>
      <c r="BI58" s="19">
        <v>0.44</v>
      </c>
      <c r="BJ58" s="19">
        <v>36.1</v>
      </c>
      <c r="BK58" s="19">
        <f>100-BJ58</f>
        <v>63.9</v>
      </c>
      <c r="BL58" s="124">
        <f>BJ58/BK58</f>
        <v>0.56494522691705795</v>
      </c>
      <c r="BM58" s="125">
        <v>0.2</v>
      </c>
      <c r="BN58" s="6">
        <f>BM58*100/AO58</f>
        <v>0.48543689320388345</v>
      </c>
      <c r="BO58" s="1" t="s">
        <v>432</v>
      </c>
      <c r="BP58" s="19">
        <v>13.84</v>
      </c>
      <c r="BQ58" s="19">
        <v>26</v>
      </c>
      <c r="BR58" s="43">
        <v>27104.760000000002</v>
      </c>
      <c r="BS58" s="6">
        <f>BX58+BZ58</f>
        <v>46.900000000000006</v>
      </c>
      <c r="BT58" s="4">
        <v>91.7</v>
      </c>
      <c r="BU58" s="43">
        <v>6333.24</v>
      </c>
      <c r="BV58" s="6">
        <f>100-BT58</f>
        <v>8.2999999999999972</v>
      </c>
      <c r="BW58" s="6">
        <f>BY58+CA58+CC58</f>
        <v>53.820599999999999</v>
      </c>
      <c r="BX58" s="22">
        <v>25.6</v>
      </c>
      <c r="BY58" s="22">
        <f>BX58*AP58/100</f>
        <v>13.875200000000001</v>
      </c>
      <c r="BZ58" s="6">
        <v>21.3</v>
      </c>
      <c r="CA58" s="22">
        <f>BZ58*AP58/100</f>
        <v>11.544600000000001</v>
      </c>
      <c r="CB58" s="6">
        <v>52.4</v>
      </c>
      <c r="CC58" s="22">
        <f>CB58*AP58/100</f>
        <v>28.4008</v>
      </c>
      <c r="CD58" s="22">
        <v>0.42</v>
      </c>
      <c r="CE58" s="126">
        <v>77.2</v>
      </c>
      <c r="CF58" s="127">
        <v>5344</v>
      </c>
      <c r="CG58" s="126">
        <v>65.7</v>
      </c>
      <c r="CH58" s="127">
        <v>4804</v>
      </c>
      <c r="CI58" s="126">
        <v>32.200000000000003</v>
      </c>
      <c r="CJ58" s="126">
        <v>51.1</v>
      </c>
      <c r="CK58" s="127">
        <v>4465</v>
      </c>
      <c r="CL58" s="19">
        <f>BX58/BZ58</f>
        <v>1.2018779342723005</v>
      </c>
      <c r="CM58" s="19"/>
      <c r="CN58" s="19"/>
      <c r="CO58" s="19"/>
      <c r="CP58" s="6"/>
      <c r="CQ58" s="19"/>
      <c r="CR58" s="19"/>
      <c r="CS58" s="20"/>
      <c r="CZ58" s="22"/>
      <c r="DA58" s="16"/>
      <c r="DB58" s="129" t="s">
        <v>257</v>
      </c>
      <c r="DC58" s="130"/>
      <c r="DD58" s="131" t="s">
        <v>2225</v>
      </c>
      <c r="DI58" s="1" t="s">
        <v>436</v>
      </c>
      <c r="DJ58" s="209" t="s">
        <v>483</v>
      </c>
      <c r="DK58" s="4">
        <v>2</v>
      </c>
      <c r="DN58" s="16">
        <v>0</v>
      </c>
      <c r="DR58" s="22" t="s">
        <v>431</v>
      </c>
      <c r="DS58" s="22" t="s">
        <v>431</v>
      </c>
      <c r="DT58" s="22">
        <v>444</v>
      </c>
      <c r="DU58" s="22">
        <v>5.0999999999999996</v>
      </c>
      <c r="DV58" s="22">
        <v>94.9</v>
      </c>
      <c r="DW58" s="40" t="s">
        <v>431</v>
      </c>
      <c r="DX58" s="40" t="s">
        <v>431</v>
      </c>
      <c r="DY58" s="40" t="s">
        <v>431</v>
      </c>
      <c r="DZ58" s="40" t="s">
        <v>431</v>
      </c>
      <c r="EA58" s="2">
        <v>0</v>
      </c>
      <c r="EB58" s="2"/>
      <c r="EC58" s="36"/>
      <c r="ED58" s="36"/>
      <c r="EE58" s="4">
        <f>L58</f>
        <v>17</v>
      </c>
      <c r="EF58" s="4"/>
      <c r="EG58" s="4"/>
      <c r="EH58" s="4"/>
      <c r="EI58" s="4"/>
      <c r="EJ58" s="4"/>
      <c r="EK58" s="4"/>
      <c r="EL58" s="6" t="e">
        <f>EK58/(EJ58*EJ58*0.01*0.01)</f>
        <v>#DIV/0!</v>
      </c>
      <c r="EM58" s="4"/>
      <c r="EN58" s="4"/>
      <c r="EO58" s="4"/>
      <c r="EP58" s="4"/>
      <c r="EQ58" s="31"/>
      <c r="ER58" s="14"/>
      <c r="ES58" s="132">
        <v>16199</v>
      </c>
      <c r="ET58" s="133">
        <v>75</v>
      </c>
      <c r="EU58" s="133">
        <v>11979</v>
      </c>
      <c r="EV58" s="133">
        <v>4000</v>
      </c>
      <c r="EW58" s="133">
        <v>37440</v>
      </c>
      <c r="EX58" s="133">
        <v>2812</v>
      </c>
      <c r="EY58" s="134">
        <f>EX58/EV58*EW58/ET58</f>
        <v>350.93759999999997</v>
      </c>
      <c r="EZ58" s="39">
        <f>L58*EY58</f>
        <v>5965.9391999999998</v>
      </c>
      <c r="FA58" s="9"/>
      <c r="FE58" s="135"/>
      <c r="FF58" s="135"/>
      <c r="FH58" s="136"/>
      <c r="FK58" s="138"/>
      <c r="FL58" s="139"/>
      <c r="FM58" s="9"/>
      <c r="FN58" s="1"/>
      <c r="FO58" s="41">
        <f>AC58/1000</f>
        <v>0.32400000000000001</v>
      </c>
      <c r="FQ58" s="121">
        <f>EX58*100/EU58</f>
        <v>23.474413557058185</v>
      </c>
      <c r="FR58" s="140">
        <f>EY58/1000</f>
        <v>0.35093759999999996</v>
      </c>
      <c r="FS58" s="9"/>
      <c r="FV58" s="212"/>
      <c r="FX58" s="212"/>
      <c r="GI58" s="8"/>
      <c r="GO58" s="10"/>
      <c r="GP58" s="10"/>
      <c r="GQ58" s="20"/>
      <c r="KB58" s="22">
        <v>56.3</v>
      </c>
      <c r="KC58" s="22">
        <v>17.100000000000001</v>
      </c>
      <c r="KD58" s="22">
        <v>6.74</v>
      </c>
      <c r="KE58" s="20">
        <f>FR58*AO58/100*1000</f>
        <v>144.58629120000001</v>
      </c>
      <c r="KF58" s="20">
        <f>FR58*AP58/100*1000</f>
        <v>190.20817919999999</v>
      </c>
      <c r="KG58" s="20">
        <f>FR58*AQ58/100*1000</f>
        <v>15.020129279999999</v>
      </c>
      <c r="KH58" s="20">
        <f>FR58*AX58/100*1000</f>
        <v>5.8606579199999986</v>
      </c>
      <c r="KI58" s="20">
        <f>FR58*BM58/100*1000</f>
        <v>0.70187519999999992</v>
      </c>
      <c r="KJ58" s="20">
        <f>FR58*BY58/100*1000</f>
        <v>48.693293875199991</v>
      </c>
      <c r="KK58" s="20">
        <f>FR58*CA58/100*1000</f>
        <v>40.514342169599999</v>
      </c>
      <c r="KL58" s="20">
        <f>FR58*CC58/100*1000</f>
        <v>99.669085900799999</v>
      </c>
    </row>
    <row r="59" spans="1:313" ht="14.4" customHeight="1">
      <c r="A59" s="1">
        <v>124</v>
      </c>
      <c r="B59" s="219">
        <f>COUNTIFS($D$3:D59,D59,$F$3:F59,F59)</f>
        <v>1</v>
      </c>
      <c r="C59" s="21">
        <v>12743</v>
      </c>
      <c r="D59" s="21" t="s">
        <v>2926</v>
      </c>
      <c r="E59" s="1" t="s">
        <v>2920</v>
      </c>
      <c r="F59" s="12">
        <v>9407095720</v>
      </c>
      <c r="G59" s="1">
        <v>26</v>
      </c>
      <c r="H59" s="247" t="s">
        <v>1284</v>
      </c>
      <c r="DJ59" s="209" t="s">
        <v>483</v>
      </c>
      <c r="EL59" s="6" t="e">
        <f>EK59/(EJ59*EJ59*0.01*0.01)</f>
        <v>#DIV/0!</v>
      </c>
      <c r="FV59" s="212" t="s">
        <v>785</v>
      </c>
      <c r="FX59" s="212" t="s">
        <v>785</v>
      </c>
      <c r="GI59" s="8"/>
    </row>
    <row r="60" spans="1:313" ht="14.4" customHeight="1">
      <c r="A60" s="1">
        <v>393</v>
      </c>
      <c r="B60" s="1">
        <f>COUNTIFS($D$3:D60,D60,$F$3:F60,F60)</f>
        <v>1</v>
      </c>
      <c r="C60" s="34">
        <v>12075</v>
      </c>
      <c r="D60" s="21" t="s">
        <v>484</v>
      </c>
      <c r="E60" s="2" t="s">
        <v>632</v>
      </c>
      <c r="F60" s="12">
        <v>6852241528</v>
      </c>
      <c r="G60" s="1">
        <f>LEFT(H60,4)-CONCATENATE(IF(LEFT(F60, 2)&lt;MID(H60, 3, 4), 20, 19),LEFT(F60,2))</f>
        <v>51</v>
      </c>
      <c r="H60" s="247" t="s">
        <v>1041</v>
      </c>
      <c r="I60" s="29" t="s">
        <v>457</v>
      </c>
      <c r="J60" s="24" t="s">
        <v>487</v>
      </c>
      <c r="K60" s="2" t="s">
        <v>430</v>
      </c>
      <c r="L60" s="1">
        <v>6</v>
      </c>
      <c r="M60" s="2">
        <v>1</v>
      </c>
      <c r="N60" s="2" t="s">
        <v>647</v>
      </c>
      <c r="P60" s="1" t="s">
        <v>1006</v>
      </c>
      <c r="S60" s="2"/>
      <c r="T60" s="46" t="s">
        <v>797</v>
      </c>
      <c r="U60" s="46"/>
      <c r="V60" s="50" t="s">
        <v>902</v>
      </c>
      <c r="X60" s="59"/>
      <c r="Y60" s="59"/>
      <c r="Z60" s="29"/>
      <c r="AA60" s="1" t="s">
        <v>812</v>
      </c>
      <c r="AC60" s="115">
        <v>146</v>
      </c>
      <c r="AD60" s="115">
        <v>800</v>
      </c>
      <c r="AE60" s="11"/>
      <c r="AF60" s="11"/>
      <c r="AG60" s="11" t="s">
        <v>491</v>
      </c>
      <c r="AH60" s="115">
        <v>50</v>
      </c>
      <c r="AI60" s="11"/>
      <c r="AJ60" s="11"/>
      <c r="AO60" s="116">
        <v>11.6</v>
      </c>
      <c r="AP60" s="117">
        <v>44.6</v>
      </c>
      <c r="AQ60" s="118">
        <v>42.9</v>
      </c>
      <c r="AR60" s="119">
        <f>AO60+AP60+AQ60</f>
        <v>99.1</v>
      </c>
      <c r="AS60" s="120">
        <f>AO60/AP60</f>
        <v>0.26008968609865468</v>
      </c>
      <c r="AT60" s="121">
        <f>AO60/AP60*AQ60</f>
        <v>11.157847533632285</v>
      </c>
      <c r="AU60" s="122">
        <f>AO60/(AP60+AQ60)</f>
        <v>0.13257142857142856</v>
      </c>
      <c r="AV60" s="19">
        <v>10.072279999999999</v>
      </c>
      <c r="AW60" s="19">
        <f>95-AY60</f>
        <v>86.83</v>
      </c>
      <c r="AX60" s="123">
        <v>0.9477199999999999</v>
      </c>
      <c r="AY60" s="19">
        <v>8.17</v>
      </c>
      <c r="AZ60" s="1" t="s">
        <v>432</v>
      </c>
      <c r="BA60" s="58">
        <v>6.032</v>
      </c>
      <c r="BB60" s="1" t="s">
        <v>432</v>
      </c>
      <c r="BC60" s="6">
        <v>0.25</v>
      </c>
      <c r="BD60" s="6">
        <v>84.8</v>
      </c>
      <c r="BE60" s="19">
        <v>35.6</v>
      </c>
      <c r="BF60" s="19">
        <v>18.899999999999999</v>
      </c>
      <c r="BG60" s="2">
        <v>3553</v>
      </c>
      <c r="BH60" s="20">
        <v>426.6</v>
      </c>
      <c r="BI60" s="19">
        <v>0.56999999999999995</v>
      </c>
      <c r="BJ60" s="19">
        <v>55.8</v>
      </c>
      <c r="BK60" s="1">
        <v>44.2</v>
      </c>
      <c r="BL60" s="124">
        <f>BJ60/BK60</f>
        <v>1.2624434389140271</v>
      </c>
      <c r="BM60" s="125">
        <v>0.2</v>
      </c>
      <c r="BN60" s="6">
        <f>BM60*100/AO60</f>
        <v>1.7241379310344829</v>
      </c>
      <c r="BO60" s="1" t="s">
        <v>432</v>
      </c>
      <c r="BP60" s="19">
        <v>0.94379999999999997</v>
      </c>
      <c r="BQ60" s="19">
        <v>9.3577999999999992</v>
      </c>
      <c r="BR60" s="43">
        <v>17392.7</v>
      </c>
      <c r="BS60" s="6">
        <f>BX60+BZ60</f>
        <v>51.7</v>
      </c>
      <c r="BT60" s="4">
        <v>84</v>
      </c>
      <c r="BU60" s="43">
        <v>3245.4</v>
      </c>
      <c r="BV60" s="6">
        <f>100-BT60</f>
        <v>16</v>
      </c>
      <c r="BW60" s="6">
        <f>BY60+CA60+CC60</f>
        <v>44.3324</v>
      </c>
      <c r="BX60" s="4">
        <v>24.3</v>
      </c>
      <c r="BY60" s="22">
        <f>BX60*AP60/100</f>
        <v>10.8378</v>
      </c>
      <c r="BZ60" s="4">
        <v>27.4</v>
      </c>
      <c r="CA60" s="22">
        <f>BZ60*AP60/100</f>
        <v>12.2204</v>
      </c>
      <c r="CB60" s="4">
        <v>47.7</v>
      </c>
      <c r="CC60" s="22">
        <f>CB60*AP60/100</f>
        <v>21.2742</v>
      </c>
      <c r="CD60" s="22">
        <v>0.32</v>
      </c>
      <c r="CE60" s="126">
        <v>94.4</v>
      </c>
      <c r="CF60" s="127">
        <v>3706.45</v>
      </c>
      <c r="CG60" s="126">
        <v>84.1</v>
      </c>
      <c r="CH60" s="126">
        <v>2196</v>
      </c>
      <c r="CI60" s="126">
        <v>45.8</v>
      </c>
      <c r="CJ60" s="126">
        <v>36.299999999999997</v>
      </c>
      <c r="CK60" s="127">
        <v>3915.6</v>
      </c>
      <c r="CL60" s="19">
        <f>BX60/BZ60</f>
        <v>0.88686131386861322</v>
      </c>
      <c r="CM60" s="22"/>
      <c r="CN60" s="22"/>
      <c r="CO60" s="22"/>
      <c r="CP60" s="6"/>
      <c r="CQ60" s="19"/>
      <c r="CR60" s="19"/>
      <c r="CS60" s="19"/>
      <c r="CT60" s="22"/>
      <c r="CU60" s="142"/>
      <c r="CV60" s="142"/>
      <c r="CW60" s="22"/>
      <c r="CX60" s="22"/>
      <c r="CZ60" s="22"/>
      <c r="DA60" s="16">
        <v>3</v>
      </c>
      <c r="DB60" s="129" t="s">
        <v>464</v>
      </c>
      <c r="DC60" s="130"/>
      <c r="DD60" s="131" t="s">
        <v>1043</v>
      </c>
      <c r="DI60" s="1" t="s">
        <v>436</v>
      </c>
      <c r="DJ60" s="210" t="s">
        <v>491</v>
      </c>
      <c r="DK60" s="4">
        <v>2</v>
      </c>
      <c r="DN60" s="16">
        <v>0</v>
      </c>
      <c r="DR60" s="1" t="s">
        <v>431</v>
      </c>
      <c r="DS60" s="1" t="s">
        <v>431</v>
      </c>
      <c r="DT60" s="1">
        <v>533</v>
      </c>
      <c r="DU60" s="1">
        <v>61.2</v>
      </c>
      <c r="DV60" s="1">
        <v>38.799999999999997</v>
      </c>
      <c r="DW60" s="1" t="s">
        <v>431</v>
      </c>
      <c r="DX60" s="1" t="s">
        <v>431</v>
      </c>
      <c r="DY60" s="1" t="s">
        <v>431</v>
      </c>
      <c r="DZ60" s="1" t="s">
        <v>431</v>
      </c>
      <c r="EA60" s="1">
        <v>0</v>
      </c>
      <c r="EC60" s="36"/>
      <c r="ED60" s="36"/>
      <c r="EE60" s="4">
        <v>6</v>
      </c>
      <c r="EF60" s="4"/>
      <c r="EG60" s="4">
        <v>2</v>
      </c>
      <c r="EH60" s="4"/>
      <c r="EI60" s="4"/>
      <c r="EJ60" s="4"/>
      <c r="EK60" s="4"/>
      <c r="EL60" s="6" t="e">
        <f>EK60/(EJ60*EJ60*0.01*0.01)</f>
        <v>#DIV/0!</v>
      </c>
      <c r="EM60" s="4"/>
      <c r="EN60" s="4"/>
      <c r="EO60" s="4"/>
      <c r="EP60" s="4"/>
      <c r="EQ60" s="31"/>
      <c r="ER60" s="14"/>
      <c r="ES60" s="132">
        <v>12075</v>
      </c>
      <c r="ET60" s="133">
        <v>75</v>
      </c>
      <c r="EU60" s="133">
        <v>8320</v>
      </c>
      <c r="EV60" s="133">
        <v>8000</v>
      </c>
      <c r="EW60" s="133">
        <v>40560</v>
      </c>
      <c r="EX60" s="133">
        <v>2098</v>
      </c>
      <c r="EY60" s="134">
        <f>EX60/EV60*EW60/ET60</f>
        <v>141.82479999999998</v>
      </c>
      <c r="EZ60" s="39">
        <f>L60*EY60</f>
        <v>850.94879999999989</v>
      </c>
      <c r="FA60" s="9"/>
      <c r="FE60" s="135"/>
      <c r="FF60" s="135"/>
      <c r="FH60" s="136"/>
      <c r="FK60" s="138"/>
      <c r="FL60" s="139"/>
      <c r="FM60" s="9"/>
      <c r="FN60" s="1"/>
      <c r="FO60" s="41">
        <f>AC60/1000</f>
        <v>0.14599999999999999</v>
      </c>
      <c r="FQ60" s="121">
        <f>EX60*100/EU60</f>
        <v>25.216346153846153</v>
      </c>
      <c r="FR60" s="140">
        <f>EY60/1000</f>
        <v>0.14182479999999997</v>
      </c>
      <c r="FS60" s="9"/>
      <c r="FU60" s="214"/>
      <c r="FW60" s="214"/>
      <c r="GI60" s="8"/>
      <c r="GO60" s="10">
        <v>43816</v>
      </c>
      <c r="GP60" s="10"/>
      <c r="GQ60" s="20"/>
      <c r="KE60" s="20">
        <f>FR60*AO60/100*1000</f>
        <v>16.451676799999994</v>
      </c>
      <c r="KF60" s="20">
        <f>FR60*AP60/100*1000</f>
        <v>63.253860799999991</v>
      </c>
      <c r="KG60" s="20">
        <f>FR60*AQ60/100*1000</f>
        <v>60.842839199999993</v>
      </c>
      <c r="KH60" s="20">
        <f>FR60*AX60/100*1000</f>
        <v>1.3441019945599997</v>
      </c>
      <c r="KI60" s="20">
        <f>FR60*BM60/100*1000</f>
        <v>0.28364959999999995</v>
      </c>
      <c r="KJ60" s="20">
        <f>FR60*BY60/100*1000</f>
        <v>15.370688174399994</v>
      </c>
      <c r="KK60" s="20">
        <f>FR60*CA60/100*1000</f>
        <v>17.331557859199997</v>
      </c>
      <c r="KL60" s="20">
        <f>FR60*CC60/100*1000</f>
        <v>30.172091601599995</v>
      </c>
    </row>
    <row r="61" spans="1:313" ht="14.4" customHeight="1">
      <c r="A61" s="1">
        <v>201</v>
      </c>
      <c r="B61" s="1">
        <f>COUNTIFS($D$3:D61,D61,$F$3:F61,F61)</f>
        <v>1</v>
      </c>
      <c r="C61" s="34">
        <v>18003</v>
      </c>
      <c r="D61" s="21" t="s">
        <v>484</v>
      </c>
      <c r="E61" s="2" t="s">
        <v>553</v>
      </c>
      <c r="F61" s="2">
        <v>6356040867</v>
      </c>
      <c r="G61" s="1">
        <v>59</v>
      </c>
      <c r="H61" s="247" t="s">
        <v>2613</v>
      </c>
      <c r="I61" s="29" t="s">
        <v>2452</v>
      </c>
      <c r="J61" s="24" t="s">
        <v>487</v>
      </c>
      <c r="K61" s="2" t="s">
        <v>430</v>
      </c>
      <c r="L61" s="2">
        <v>5</v>
      </c>
      <c r="M61" s="2" t="s">
        <v>601</v>
      </c>
      <c r="N61" s="2" t="s">
        <v>647</v>
      </c>
      <c r="O61" s="11"/>
      <c r="P61" s="2" t="s">
        <v>2609</v>
      </c>
      <c r="Q61" s="11" t="s">
        <v>2584</v>
      </c>
      <c r="R61" s="11"/>
      <c r="S61" s="11"/>
      <c r="T61" s="42"/>
      <c r="U61" s="42"/>
      <c r="V61" s="64" t="s">
        <v>2426</v>
      </c>
      <c r="W61" s="42"/>
      <c r="X61" s="42"/>
      <c r="Y61" s="42"/>
      <c r="Z61" s="29"/>
      <c r="AA61" s="1" t="s">
        <v>2166</v>
      </c>
      <c r="AC61" s="115">
        <v>93</v>
      </c>
      <c r="AD61" s="115">
        <v>400</v>
      </c>
      <c r="AG61" s="11" t="s">
        <v>483</v>
      </c>
      <c r="AH61" s="115">
        <v>50</v>
      </c>
      <c r="AJ61" s="11"/>
      <c r="AM61" s="11"/>
      <c r="AO61" s="116"/>
      <c r="AP61" s="117"/>
      <c r="AQ61" s="118"/>
      <c r="AR61" s="119">
        <f>AO61+AP61+AQ61</f>
        <v>0</v>
      </c>
      <c r="AS61" s="120" t="e">
        <f>AO61/AP61</f>
        <v>#DIV/0!</v>
      </c>
      <c r="AT61" s="121" t="e">
        <f>AO61/AP61*AQ61</f>
        <v>#DIV/0!</v>
      </c>
      <c r="AU61" s="122" t="e">
        <f>AO61/(AP61+AQ61)</f>
        <v>#DIV/0!</v>
      </c>
      <c r="AV61" s="19" t="e">
        <f>AW61*AO61/100</f>
        <v>#DIV/0!</v>
      </c>
      <c r="AW61" s="19" t="e">
        <f>98-AY61</f>
        <v>#DIV/0!</v>
      </c>
      <c r="AX61" s="123"/>
      <c r="AY61" s="19" t="e">
        <f>AX61*100/AO61</f>
        <v>#DIV/0!</v>
      </c>
      <c r="AZ61" s="1" t="s">
        <v>432</v>
      </c>
      <c r="BA61" s="58"/>
      <c r="BB61" s="1" t="s">
        <v>432</v>
      </c>
      <c r="BC61" s="6"/>
      <c r="BD61" s="6"/>
      <c r="BE61" s="19"/>
      <c r="BF61" s="19"/>
      <c r="BG61" s="67"/>
      <c r="BH61" s="67"/>
      <c r="BI61" s="19"/>
      <c r="BJ61" s="19"/>
      <c r="BK61" s="19">
        <f>100-BJ61</f>
        <v>100</v>
      </c>
      <c r="BL61" s="124">
        <f>BJ61/BK61</f>
        <v>0</v>
      </c>
      <c r="BM61" s="125"/>
      <c r="BN61" s="6" t="e">
        <f>BM61*100/AO61</f>
        <v>#DIV/0!</v>
      </c>
      <c r="BO61" s="1" t="s">
        <v>432</v>
      </c>
      <c r="BP61" s="19"/>
      <c r="BQ61" s="19"/>
      <c r="BR61" s="43"/>
      <c r="BS61" s="6">
        <f>BX61+BZ61</f>
        <v>0</v>
      </c>
      <c r="BU61" s="43"/>
      <c r="BV61" s="6">
        <f>100-BT61</f>
        <v>100</v>
      </c>
      <c r="BW61" s="6">
        <f>BY61+CA61+CC61</f>
        <v>0</v>
      </c>
      <c r="BX61" s="22"/>
      <c r="BY61" s="22">
        <f>BX61*AP61/100</f>
        <v>0</v>
      </c>
      <c r="BZ61" s="6"/>
      <c r="CA61" s="22">
        <f>BZ61*AP61/100</f>
        <v>0</v>
      </c>
      <c r="CB61" s="6"/>
      <c r="CC61" s="22">
        <f>CB61*AP61/100</f>
        <v>0</v>
      </c>
      <c r="CD61" s="22" t="s">
        <v>432</v>
      </c>
      <c r="CE61" s="126"/>
      <c r="CF61" s="127"/>
      <c r="CG61" s="126"/>
      <c r="CH61" s="127"/>
      <c r="CI61" s="126"/>
      <c r="CJ61" s="126"/>
      <c r="CK61" s="127"/>
      <c r="CL61" s="19" t="e">
        <f>BX61/BZ61</f>
        <v>#DIV/0!</v>
      </c>
      <c r="CM61" s="19"/>
      <c r="CN61" s="19"/>
      <c r="CO61" s="19"/>
      <c r="CP61" s="6"/>
      <c r="CQ61" s="19"/>
      <c r="CR61" s="19"/>
      <c r="CS61" s="20"/>
      <c r="CZ61" s="22"/>
      <c r="DA61" s="16"/>
      <c r="DC61" s="130"/>
      <c r="DD61" s="131"/>
      <c r="DI61" s="1"/>
      <c r="DJ61" s="209" t="s">
        <v>483</v>
      </c>
      <c r="DN61" s="16"/>
      <c r="DR61" s="58"/>
      <c r="DS61" s="22"/>
      <c r="DT61" s="22"/>
      <c r="DU61" s="22"/>
      <c r="DV61" s="22"/>
      <c r="DW61" s="22"/>
      <c r="DX61" s="22"/>
      <c r="DY61" s="22"/>
      <c r="DZ61" s="22"/>
      <c r="EB61" s="2"/>
      <c r="EC61" s="36"/>
      <c r="ED61" s="36"/>
      <c r="EE61" s="4">
        <f>L61</f>
        <v>5</v>
      </c>
      <c r="EF61" s="4"/>
      <c r="EG61" s="4"/>
      <c r="EH61" s="4"/>
      <c r="EI61" s="4"/>
      <c r="EJ61" s="4"/>
      <c r="EK61" s="4"/>
      <c r="EL61" s="6" t="e">
        <f>EK61/(EJ61*EJ61*0.01*0.01)</f>
        <v>#DIV/0!</v>
      </c>
      <c r="EM61" s="4"/>
      <c r="EN61" s="4"/>
      <c r="EO61" s="4"/>
      <c r="EP61" s="4"/>
      <c r="EQ61" s="31"/>
      <c r="ER61" s="14"/>
      <c r="ES61" s="132">
        <f>C61</f>
        <v>18003</v>
      </c>
      <c r="ET61" s="133">
        <v>75</v>
      </c>
      <c r="EU61" s="133"/>
      <c r="EV61" s="133">
        <v>4000</v>
      </c>
      <c r="EW61" s="133">
        <v>40560</v>
      </c>
      <c r="EX61" s="133"/>
      <c r="EY61" s="134">
        <f>EX61/EV61*EW61/ET61</f>
        <v>0</v>
      </c>
      <c r="EZ61" s="39">
        <f>L61*EY61</f>
        <v>0</v>
      </c>
      <c r="FA61" s="9"/>
      <c r="FE61" s="135"/>
      <c r="FF61" s="135"/>
      <c r="FH61" s="136"/>
      <c r="FK61" s="138"/>
      <c r="FL61" s="139"/>
      <c r="FM61" s="9"/>
      <c r="FN61" s="1"/>
      <c r="FO61" s="41" t="e">
        <f>#REF!/1000</f>
        <v>#REF!</v>
      </c>
      <c r="FQ61" s="121" t="e">
        <f>EX61*100/EU61</f>
        <v>#DIV/0!</v>
      </c>
      <c r="FR61" s="140">
        <f>EY61/1000</f>
        <v>0</v>
      </c>
      <c r="FS61" s="9"/>
      <c r="FV61" s="212"/>
      <c r="FX61" s="212"/>
      <c r="GI61" s="8"/>
      <c r="GO61" s="10"/>
      <c r="GP61" s="10"/>
      <c r="GQ61" s="20"/>
      <c r="KB61" s="22"/>
      <c r="KC61" s="22"/>
      <c r="KD61" s="22"/>
      <c r="KE61" s="20">
        <f>FR61*AO61/100*1000</f>
        <v>0</v>
      </c>
      <c r="KF61" s="20">
        <f>FR61*AP61/100*1000</f>
        <v>0</v>
      </c>
      <c r="KG61" s="20">
        <f>FR61*AQ61/100*1000</f>
        <v>0</v>
      </c>
      <c r="KH61" s="20">
        <f>FR61*AX61/100*1000</f>
        <v>0</v>
      </c>
      <c r="KI61" s="20">
        <f>FR61*BM61/100*1000</f>
        <v>0</v>
      </c>
      <c r="KJ61" s="20">
        <f>FR61*BY61/100*1000</f>
        <v>0</v>
      </c>
      <c r="KK61" s="20">
        <f>FR61*CA61/100*1000</f>
        <v>0</v>
      </c>
      <c r="KL61" s="20">
        <f>FR61*CC61/100*1000</f>
        <v>0</v>
      </c>
      <c r="KM61" s="1"/>
      <c r="KN61" s="1"/>
      <c r="KP61" s="22"/>
      <c r="KQ61" s="22"/>
      <c r="KR61" s="22"/>
      <c r="KS61" s="19"/>
      <c r="KY61" s="11"/>
      <c r="KZ61" s="11"/>
      <c r="LA61" s="11"/>
    </row>
    <row r="62" spans="1:313" ht="14.4" customHeight="1">
      <c r="A62" s="1">
        <v>296</v>
      </c>
      <c r="B62" s="1">
        <f>COUNTIFS($D$3:D62,D62,$F$3:F62,F62)</f>
        <v>1</v>
      </c>
      <c r="C62" s="34">
        <v>11771</v>
      </c>
      <c r="D62" s="75" t="s">
        <v>870</v>
      </c>
      <c r="E62" s="76" t="s">
        <v>485</v>
      </c>
      <c r="F62" s="76">
        <v>5902171220</v>
      </c>
      <c r="G62" s="77">
        <f>LEFT(H62,4)-CONCATENATE(IF(LEFT(F62, 2)&lt;MID(H62, 3, 4), 20, 19),LEFT(F62,2))</f>
        <v>60</v>
      </c>
      <c r="H62" s="248" t="s">
        <v>871</v>
      </c>
      <c r="I62" s="29" t="s">
        <v>527</v>
      </c>
      <c r="J62" s="24" t="s">
        <v>487</v>
      </c>
      <c r="K62" s="2" t="s">
        <v>430</v>
      </c>
      <c r="L62" s="1">
        <v>20</v>
      </c>
      <c r="M62" s="2">
        <v>2</v>
      </c>
      <c r="N62" s="2" t="s">
        <v>646</v>
      </c>
      <c r="P62" s="1" t="s">
        <v>869</v>
      </c>
      <c r="S62" s="2"/>
      <c r="T62" s="48" t="s">
        <v>872</v>
      </c>
      <c r="U62" s="48"/>
      <c r="V62" s="49" t="s">
        <v>873</v>
      </c>
      <c r="X62" s="59"/>
      <c r="Y62" s="59"/>
      <c r="Z62" s="29"/>
      <c r="AA62" s="1" t="s">
        <v>817</v>
      </c>
      <c r="AC62" s="115">
        <v>126</v>
      </c>
      <c r="AD62" s="115">
        <v>2500</v>
      </c>
      <c r="AE62" s="11"/>
      <c r="AF62" s="11"/>
      <c r="AG62" s="11" t="s">
        <v>483</v>
      </c>
      <c r="AH62" s="115">
        <v>150</v>
      </c>
      <c r="AI62" s="152" t="s">
        <v>874</v>
      </c>
      <c r="AO62" s="116">
        <v>25.4</v>
      </c>
      <c r="AP62" s="117">
        <v>24.3</v>
      </c>
      <c r="AQ62" s="118">
        <v>49.9</v>
      </c>
      <c r="AR62" s="119">
        <f>AO62+AP62+AQ62</f>
        <v>99.6</v>
      </c>
      <c r="AS62" s="120">
        <f>AO62/AP62</f>
        <v>1.0452674897119341</v>
      </c>
      <c r="AT62" s="121">
        <f>AO62/AP62*AQ62</f>
        <v>52.158847736625511</v>
      </c>
      <c r="AU62" s="122">
        <f>AO62/(AP62+AQ62)</f>
        <v>0.34231805929919135</v>
      </c>
      <c r="AV62" s="19">
        <v>22.123399999999997</v>
      </c>
      <c r="AW62" s="19">
        <f>95-AY62</f>
        <v>87.1</v>
      </c>
      <c r="AX62" s="123">
        <v>2.0066000000000002</v>
      </c>
      <c r="AY62" s="19">
        <v>7.9</v>
      </c>
      <c r="AZ62" s="1" t="s">
        <v>432</v>
      </c>
      <c r="BA62" s="145">
        <v>2.08</v>
      </c>
      <c r="BB62" s="1" t="s">
        <v>432</v>
      </c>
      <c r="BC62" s="6" t="s">
        <v>432</v>
      </c>
      <c r="BD62" s="6"/>
      <c r="BE62" s="19"/>
      <c r="BF62" s="19"/>
      <c r="BG62" s="2"/>
      <c r="BH62" s="20"/>
      <c r="BI62" s="19">
        <v>3.75</v>
      </c>
      <c r="BJ62" s="19">
        <v>32.4</v>
      </c>
      <c r="BK62" s="1">
        <v>67.7</v>
      </c>
      <c r="BL62" s="147">
        <f>BJ62/BK62</f>
        <v>0.4785819793205317</v>
      </c>
      <c r="BM62" s="125">
        <v>0.4</v>
      </c>
      <c r="BN62" s="6">
        <f>BM62*100/AO62</f>
        <v>1.5748031496062993</v>
      </c>
      <c r="BO62" s="1" t="s">
        <v>432</v>
      </c>
      <c r="BP62" s="1">
        <v>5.8</v>
      </c>
      <c r="BQ62" s="19">
        <v>8.3219999999999992</v>
      </c>
      <c r="BR62" s="43" t="s">
        <v>432</v>
      </c>
      <c r="BS62" s="6">
        <f>BX62+BZ62</f>
        <v>24.700000000000003</v>
      </c>
      <c r="BT62" s="4">
        <v>87.8</v>
      </c>
      <c r="BU62" s="43"/>
      <c r="BV62" s="6">
        <f>100-BT62</f>
        <v>12.200000000000003</v>
      </c>
      <c r="BW62" s="6">
        <f>BY62+CA62+CC62</f>
        <v>24.105600000000003</v>
      </c>
      <c r="BX62" s="4">
        <v>6.4</v>
      </c>
      <c r="BY62" s="22">
        <f>BX62*AP62/100</f>
        <v>1.5552000000000001</v>
      </c>
      <c r="BZ62" s="4">
        <v>18.3</v>
      </c>
      <c r="CA62" s="22">
        <f>BZ62*AP62/100</f>
        <v>4.4469000000000003</v>
      </c>
      <c r="CB62" s="4">
        <v>74.5</v>
      </c>
      <c r="CC62" s="22">
        <f>CB62*AP62/100</f>
        <v>18.1035</v>
      </c>
      <c r="CD62" s="6" t="s">
        <v>432</v>
      </c>
      <c r="CE62" s="126">
        <v>94.6</v>
      </c>
      <c r="CF62" s="127">
        <v>7223.15</v>
      </c>
      <c r="CG62" s="126">
        <v>15.9</v>
      </c>
      <c r="CH62" s="126">
        <v>3553</v>
      </c>
      <c r="CI62" s="126">
        <v>74.8</v>
      </c>
      <c r="CJ62" s="126">
        <v>28.7</v>
      </c>
      <c r="CK62" s="127">
        <v>5056.8</v>
      </c>
      <c r="CL62" s="146">
        <f>BX62/BZ62</f>
        <v>0.34972677595628415</v>
      </c>
      <c r="CM62" s="22"/>
      <c r="CN62" s="22"/>
      <c r="CO62" s="22"/>
      <c r="CP62" s="6"/>
      <c r="CQ62" s="19"/>
      <c r="CR62" s="19"/>
      <c r="CS62" s="19"/>
      <c r="CT62" s="6"/>
      <c r="CU62" s="6"/>
      <c r="CV62" s="6"/>
      <c r="CW62" s="22"/>
      <c r="CX62" s="22"/>
      <c r="CY62" s="2"/>
      <c r="CZ62" s="22"/>
      <c r="DA62" s="16">
        <v>3</v>
      </c>
      <c r="DB62" s="129" t="s">
        <v>433</v>
      </c>
      <c r="DC62" s="130"/>
      <c r="DD62" s="131" t="s">
        <v>875</v>
      </c>
      <c r="DI62" s="1" t="s">
        <v>434</v>
      </c>
      <c r="DJ62" s="209" t="s">
        <v>483</v>
      </c>
      <c r="DK62" s="4">
        <v>2</v>
      </c>
      <c r="DN62" s="16">
        <v>0</v>
      </c>
      <c r="DR62" s="1" t="s">
        <v>431</v>
      </c>
      <c r="DS62" s="1" t="s">
        <v>431</v>
      </c>
      <c r="DT62" s="1">
        <v>100</v>
      </c>
      <c r="DU62" s="1">
        <v>15</v>
      </c>
      <c r="DV62" s="1">
        <v>85</v>
      </c>
      <c r="DW62" s="1" t="s">
        <v>431</v>
      </c>
      <c r="DX62" s="1" t="s">
        <v>431</v>
      </c>
      <c r="DY62" s="1" t="s">
        <v>431</v>
      </c>
      <c r="DZ62" s="1" t="s">
        <v>431</v>
      </c>
      <c r="EA62" s="1">
        <v>0</v>
      </c>
      <c r="EC62" s="36"/>
      <c r="ED62" s="36"/>
      <c r="EE62" s="4">
        <v>20</v>
      </c>
      <c r="EF62" s="4"/>
      <c r="EG62" s="4"/>
      <c r="EH62" s="4"/>
      <c r="EI62" s="4"/>
      <c r="EJ62" s="4"/>
      <c r="EK62" s="4"/>
      <c r="EL62" s="6" t="e">
        <f>EK62/(EJ62*EJ62*0.01*0.01)</f>
        <v>#DIV/0!</v>
      </c>
      <c r="EM62" s="4">
        <v>1</v>
      </c>
      <c r="EN62" s="1">
        <v>1</v>
      </c>
      <c r="EO62" s="4">
        <v>3</v>
      </c>
      <c r="EP62" s="4"/>
      <c r="EQ62" s="31"/>
      <c r="ER62" s="14"/>
      <c r="ES62" s="132">
        <v>11771</v>
      </c>
      <c r="ET62" s="133">
        <v>75</v>
      </c>
      <c r="EU62" s="133">
        <v>4009</v>
      </c>
      <c r="EV62" s="133">
        <v>4000</v>
      </c>
      <c r="EW62" s="133">
        <v>42120</v>
      </c>
      <c r="EX62" s="133">
        <v>618</v>
      </c>
      <c r="EY62" s="134">
        <f>EX62/EV62*EW62/ET62</f>
        <v>86.767200000000003</v>
      </c>
      <c r="EZ62" s="39">
        <f>L62*EY62</f>
        <v>1735.3440000000001</v>
      </c>
      <c r="FA62" s="9"/>
      <c r="FE62" s="135"/>
      <c r="FF62" s="135"/>
      <c r="FH62" s="136"/>
      <c r="FK62" s="138"/>
      <c r="FL62" s="139"/>
      <c r="FM62" s="9"/>
      <c r="FN62" s="1"/>
      <c r="FO62" s="41">
        <f>AC62/1000</f>
        <v>0.126</v>
      </c>
      <c r="FQ62" s="121">
        <f>EX62*100/EU62</f>
        <v>15.415315540034921</v>
      </c>
      <c r="FR62" s="140">
        <f>EY62/1000</f>
        <v>8.6767200000000003E-2</v>
      </c>
      <c r="FS62" s="9"/>
      <c r="FV62" s="212"/>
      <c r="FX62" s="212"/>
      <c r="GI62" s="8"/>
      <c r="GO62" s="10">
        <v>43759</v>
      </c>
      <c r="GP62" s="10"/>
      <c r="GQ62" s="20"/>
      <c r="GT62" s="19">
        <v>7.3621995530000026E-2</v>
      </c>
      <c r="GV62" s="148">
        <v>0.7314611512000001</v>
      </c>
      <c r="HA62" s="32">
        <v>0</v>
      </c>
      <c r="HB62" s="32">
        <v>0</v>
      </c>
      <c r="HC62" s="33">
        <v>272.75</v>
      </c>
      <c r="HD62" s="32">
        <v>0</v>
      </c>
      <c r="HE62" s="32">
        <v>0</v>
      </c>
      <c r="HF62" s="32">
        <v>0</v>
      </c>
      <c r="HG62" s="33">
        <v>1740.07</v>
      </c>
      <c r="HH62" s="32">
        <v>13.1</v>
      </c>
      <c r="HI62" s="33">
        <v>118.17</v>
      </c>
      <c r="HJ62" s="32">
        <v>61.44</v>
      </c>
      <c r="HK62" s="32">
        <v>0</v>
      </c>
      <c r="HL62" s="32">
        <v>0</v>
      </c>
      <c r="HM62" s="32">
        <v>67.06</v>
      </c>
      <c r="HN62" s="32">
        <v>0</v>
      </c>
      <c r="HO62" s="32">
        <v>65.62</v>
      </c>
      <c r="HP62" s="33">
        <v>1326.13</v>
      </c>
      <c r="HQ62" s="32">
        <v>14.87</v>
      </c>
      <c r="HR62" s="32">
        <v>0</v>
      </c>
      <c r="HS62" s="32">
        <v>368.67</v>
      </c>
      <c r="HT62" s="32">
        <v>740.55</v>
      </c>
      <c r="HU62" s="32">
        <v>375.6</v>
      </c>
      <c r="HV62" s="32">
        <v>2.63</v>
      </c>
      <c r="HW62" s="32">
        <v>41.41</v>
      </c>
      <c r="HX62" s="32">
        <v>14.49</v>
      </c>
      <c r="HY62" s="32">
        <v>30.69</v>
      </c>
      <c r="HZ62" s="32">
        <v>496.3</v>
      </c>
      <c r="IA62" s="22">
        <f>HU62/HP62</f>
        <v>0.28323015089018422</v>
      </c>
      <c r="KE62" s="20">
        <f>FR62*AO62/100*1000</f>
        <v>22.038868799999996</v>
      </c>
      <c r="KF62" s="20">
        <f>FR62*AP62/100*1000</f>
        <v>21.0844296</v>
      </c>
      <c r="KG62" s="20">
        <f>FR62*AQ62/100*1000</f>
        <v>43.296832800000004</v>
      </c>
      <c r="KH62" s="20">
        <f>FR62*AX62/100*1000</f>
        <v>1.7410706352000003</v>
      </c>
      <c r="KI62" s="20">
        <f>FR62*BM62/100*1000</f>
        <v>0.34706880000000001</v>
      </c>
      <c r="KJ62" s="20">
        <f>FR62*BY62/100*1000</f>
        <v>1.3494034944000002</v>
      </c>
      <c r="KK62" s="20">
        <f>FR62*CA62/100*1000</f>
        <v>3.8584506168000008</v>
      </c>
      <c r="KL62" s="20">
        <f>FR62*CC62/100*1000</f>
        <v>15.707900052000001</v>
      </c>
      <c r="KS62" s="23">
        <v>43773</v>
      </c>
      <c r="KT62" s="1">
        <v>2</v>
      </c>
    </row>
    <row r="63" spans="1:313" ht="14.4" customHeight="1">
      <c r="A63" s="1">
        <v>314</v>
      </c>
      <c r="B63" s="1">
        <f>COUNTIFS($D$3:D63,D63,$F$3:F63,F63)</f>
        <v>2</v>
      </c>
      <c r="C63" s="34">
        <v>11820</v>
      </c>
      <c r="D63" s="75" t="s">
        <v>870</v>
      </c>
      <c r="E63" s="76" t="s">
        <v>485</v>
      </c>
      <c r="F63" s="76">
        <v>5902171220</v>
      </c>
      <c r="G63" s="77">
        <f>LEFT(H63,4)-CONCATENATE(IF(LEFT(F63, 2)&lt;MID(H63, 3, 4), 20, 19),LEFT(F63,2))</f>
        <v>60</v>
      </c>
      <c r="H63" s="248" t="s">
        <v>892</v>
      </c>
      <c r="I63" s="29" t="s">
        <v>527</v>
      </c>
      <c r="J63" s="24" t="s">
        <v>487</v>
      </c>
      <c r="K63" s="2" t="s">
        <v>430</v>
      </c>
      <c r="L63" s="1">
        <v>19</v>
      </c>
      <c r="M63" s="2" t="s">
        <v>542</v>
      </c>
      <c r="N63" s="2" t="s">
        <v>431</v>
      </c>
      <c r="P63" s="1" t="s">
        <v>890</v>
      </c>
      <c r="S63" s="2"/>
      <c r="T63" s="46" t="s">
        <v>797</v>
      </c>
      <c r="U63" s="46"/>
      <c r="V63" s="47" t="s">
        <v>824</v>
      </c>
      <c r="X63" s="59"/>
      <c r="Y63" s="59"/>
      <c r="Z63" s="29"/>
      <c r="AA63" s="1" t="s">
        <v>768</v>
      </c>
      <c r="AC63" s="115">
        <v>276</v>
      </c>
      <c r="AD63" s="115">
        <v>5200</v>
      </c>
      <c r="AE63" s="11"/>
      <c r="AF63" s="11"/>
      <c r="AG63" s="11" t="s">
        <v>483</v>
      </c>
      <c r="AH63" s="115">
        <v>450</v>
      </c>
      <c r="AI63" s="8" t="s">
        <v>894</v>
      </c>
      <c r="AO63" s="116">
        <v>42.8</v>
      </c>
      <c r="AP63" s="117">
        <v>32.9</v>
      </c>
      <c r="AQ63" s="118">
        <v>24</v>
      </c>
      <c r="AR63" s="119">
        <f>AO63+AP63+AQ63</f>
        <v>99.699999999999989</v>
      </c>
      <c r="AS63" s="120">
        <f>AO63/AP63</f>
        <v>1.3009118541033435</v>
      </c>
      <c r="AT63" s="121">
        <f>AO63/AP63*AQ63</f>
        <v>31.221884498480243</v>
      </c>
      <c r="AU63" s="122">
        <f>AO63/(AP63+AQ63)</f>
        <v>0.75219683655536029</v>
      </c>
      <c r="AV63" s="19">
        <v>37.407199999999996</v>
      </c>
      <c r="AW63" s="19">
        <f>95-AY63</f>
        <v>87.4</v>
      </c>
      <c r="AX63" s="123">
        <v>3.2527999999999997</v>
      </c>
      <c r="AY63" s="19">
        <v>7.6</v>
      </c>
      <c r="AZ63" s="1" t="s">
        <v>432</v>
      </c>
      <c r="BA63" s="145">
        <v>17.68</v>
      </c>
      <c r="BB63" s="1" t="s">
        <v>432</v>
      </c>
      <c r="BC63" s="6">
        <v>0.3</v>
      </c>
      <c r="BD63" s="6"/>
      <c r="BE63" s="19">
        <v>20.2</v>
      </c>
      <c r="BF63" s="19">
        <v>13.1</v>
      </c>
      <c r="BG63" s="2">
        <v>6614</v>
      </c>
      <c r="BH63" s="20">
        <v>358.5</v>
      </c>
      <c r="BI63" s="22">
        <v>0.06</v>
      </c>
      <c r="BJ63" s="19">
        <v>42.7</v>
      </c>
      <c r="BK63" s="1">
        <v>57.3</v>
      </c>
      <c r="BL63" s="124">
        <f>BJ63/BK63</f>
        <v>0.74520069808027933</v>
      </c>
      <c r="BM63" s="125">
        <v>0.8</v>
      </c>
      <c r="BN63" s="6">
        <f>BM63*100/AO63</f>
        <v>1.8691588785046731</v>
      </c>
      <c r="BO63" s="1" t="s">
        <v>432</v>
      </c>
      <c r="BP63" s="1">
        <v>49.5</v>
      </c>
      <c r="BQ63" s="19">
        <v>37.734000000000002</v>
      </c>
      <c r="BR63" s="43">
        <v>44789.28571428571</v>
      </c>
      <c r="BS63" s="6">
        <f>BX63+BZ63</f>
        <v>41.2</v>
      </c>
      <c r="BT63" s="4">
        <v>91</v>
      </c>
      <c r="BU63" s="43">
        <v>6970.880000000001</v>
      </c>
      <c r="BV63" s="6">
        <f>100-BT63</f>
        <v>9</v>
      </c>
      <c r="BW63" s="6">
        <f>BY63+CA63+CC63</f>
        <v>32.669699999999999</v>
      </c>
      <c r="BX63" s="4">
        <v>13.5</v>
      </c>
      <c r="BY63" s="22">
        <f>BX63*AP63/100</f>
        <v>4.4414999999999996</v>
      </c>
      <c r="BZ63" s="4">
        <v>27.7</v>
      </c>
      <c r="CA63" s="22">
        <f>BZ63*AP63/100</f>
        <v>9.1132999999999988</v>
      </c>
      <c r="CB63" s="4">
        <v>58.1</v>
      </c>
      <c r="CC63" s="22">
        <f>CB63*AP63/100</f>
        <v>19.114899999999999</v>
      </c>
      <c r="CD63" s="6">
        <v>0.5</v>
      </c>
      <c r="CE63" s="126">
        <v>93.5</v>
      </c>
      <c r="CF63" s="127">
        <v>5853.5</v>
      </c>
      <c r="CG63" s="126">
        <v>87</v>
      </c>
      <c r="CH63" s="126">
        <v>3641</v>
      </c>
      <c r="CI63" s="126">
        <v>29.8</v>
      </c>
      <c r="CJ63" s="126">
        <v>54.3</v>
      </c>
      <c r="CK63" s="127">
        <v>3951.6</v>
      </c>
      <c r="CL63" s="19">
        <f>BX63/BZ63</f>
        <v>0.48736462093862815</v>
      </c>
      <c r="CM63" s="22"/>
      <c r="CN63" s="22"/>
      <c r="CO63" s="22"/>
      <c r="CP63" s="6"/>
      <c r="CQ63" s="19"/>
      <c r="CR63" s="19"/>
      <c r="CS63" s="19"/>
      <c r="CT63" s="6">
        <v>23</v>
      </c>
      <c r="CU63" s="6">
        <v>8.15</v>
      </c>
      <c r="CV63" s="6">
        <v>82.4</v>
      </c>
      <c r="CW63" s="22">
        <v>69.900000000000006</v>
      </c>
      <c r="CX63" s="22">
        <v>70.599999999999994</v>
      </c>
      <c r="CY63" s="2"/>
      <c r="CZ63" s="22">
        <v>0.32</v>
      </c>
      <c r="DA63" s="16">
        <v>3</v>
      </c>
      <c r="DB63" s="129" t="s">
        <v>441</v>
      </c>
      <c r="DC63" s="130"/>
      <c r="DD63" s="31" t="s">
        <v>895</v>
      </c>
      <c r="DI63" s="1" t="s">
        <v>434</v>
      </c>
      <c r="DJ63" s="209" t="s">
        <v>483</v>
      </c>
      <c r="DK63" s="4">
        <v>2</v>
      </c>
      <c r="DN63" s="16">
        <v>0</v>
      </c>
      <c r="DR63" s="1">
        <v>2.2000000000000002</v>
      </c>
      <c r="DS63" s="1" t="s">
        <v>431</v>
      </c>
      <c r="DT63" s="1">
        <v>298</v>
      </c>
      <c r="DU63" s="1">
        <v>10.4</v>
      </c>
      <c r="DV63" s="1">
        <v>89.6</v>
      </c>
      <c r="DW63" s="1" t="s">
        <v>431</v>
      </c>
      <c r="DX63" s="1" t="s">
        <v>431</v>
      </c>
      <c r="DY63" s="1" t="s">
        <v>431</v>
      </c>
      <c r="DZ63" s="1" t="s">
        <v>431</v>
      </c>
      <c r="EA63" s="1">
        <v>0</v>
      </c>
      <c r="EC63" s="36"/>
      <c r="ED63" s="36"/>
      <c r="EE63" s="4">
        <v>19</v>
      </c>
      <c r="EF63" s="4"/>
      <c r="EG63" s="4"/>
      <c r="EH63" s="4"/>
      <c r="EI63" s="4"/>
      <c r="EJ63" s="4"/>
      <c r="EK63" s="4"/>
      <c r="EL63" s="6" t="e">
        <f>EK63/(EJ63*EJ63*0.01*0.01)</f>
        <v>#DIV/0!</v>
      </c>
      <c r="EM63" s="4"/>
      <c r="EN63" s="4"/>
      <c r="EO63" s="4"/>
      <c r="EP63" s="4"/>
      <c r="EQ63" s="31"/>
      <c r="ER63" s="14"/>
      <c r="ES63" s="132">
        <v>11820</v>
      </c>
      <c r="ET63" s="133">
        <v>75</v>
      </c>
      <c r="EU63" s="133">
        <v>22074</v>
      </c>
      <c r="EV63" s="133">
        <v>4116</v>
      </c>
      <c r="EW63" s="133">
        <v>42120</v>
      </c>
      <c r="EX63" s="133">
        <v>1383</v>
      </c>
      <c r="EY63" s="134">
        <f>EX63/EV63*EW63/ET63</f>
        <v>188.70087463556851</v>
      </c>
      <c r="EZ63" s="39">
        <f>L63*EY63</f>
        <v>3585.3166180758017</v>
      </c>
      <c r="FA63" s="9"/>
      <c r="FE63" s="135"/>
      <c r="FF63" s="135"/>
      <c r="FH63" s="136"/>
      <c r="FK63" s="138"/>
      <c r="FL63" s="139"/>
      <c r="FM63" s="9"/>
      <c r="FN63" s="1"/>
      <c r="FO63" s="41">
        <f>AC63/1000</f>
        <v>0.27600000000000002</v>
      </c>
      <c r="FQ63" s="121">
        <f>EX63*100/EU63</f>
        <v>6.2652894808371844</v>
      </c>
      <c r="FR63" s="140">
        <f>EY63/1000</f>
        <v>0.18870087463556851</v>
      </c>
      <c r="FS63" s="9"/>
      <c r="FV63" s="212"/>
      <c r="FX63" s="212"/>
      <c r="GI63" s="8"/>
      <c r="GO63" s="10">
        <v>43773</v>
      </c>
      <c r="GP63" s="10"/>
      <c r="GQ63" s="20"/>
      <c r="KE63" s="20">
        <f>FR63*AO63/100*1000</f>
        <v>80.76397434402331</v>
      </c>
      <c r="KF63" s="20">
        <f>FR63*AP63/100*1000</f>
        <v>62.082587755102033</v>
      </c>
      <c r="KG63" s="20">
        <f>FR63*AQ63/100*1000</f>
        <v>45.288209912536438</v>
      </c>
      <c r="KH63" s="20">
        <f>FR63*AX63/100*1000</f>
        <v>6.1380620501457717</v>
      </c>
      <c r="KI63" s="20">
        <f>FR63*BM63/100*1000</f>
        <v>1.5096069970845483</v>
      </c>
      <c r="KJ63" s="20">
        <f>FR63*BY63/100*1000</f>
        <v>8.3811493469387734</v>
      </c>
      <c r="KK63" s="20">
        <f>FR63*CA63/100*1000</f>
        <v>17.19687680816326</v>
      </c>
      <c r="KL63" s="20">
        <f>FR63*CC63/100*1000</f>
        <v>36.069983485714282</v>
      </c>
    </row>
    <row r="64" spans="1:313" ht="14.4" customHeight="1">
      <c r="A64" s="1">
        <v>232</v>
      </c>
      <c r="B64" s="219">
        <f>COUNTIFS($D$3:D64,D64,$F$3:F64,F64)</f>
        <v>1</v>
      </c>
      <c r="C64" s="21">
        <v>15978</v>
      </c>
      <c r="D64" s="21" t="s">
        <v>2943</v>
      </c>
      <c r="E64" s="1" t="s">
        <v>504</v>
      </c>
      <c r="F64" s="12">
        <v>8607203726</v>
      </c>
      <c r="G64" s="1">
        <v>35</v>
      </c>
      <c r="H64" s="247" t="s">
        <v>2115</v>
      </c>
      <c r="DJ64" s="210" t="s">
        <v>491</v>
      </c>
      <c r="EL64" s="6" t="e">
        <f>EK64/(EJ64*EJ64*0.01*0.01)</f>
        <v>#DIV/0!</v>
      </c>
      <c r="FU64" s="214" t="s">
        <v>785</v>
      </c>
      <c r="FW64" s="214" t="s">
        <v>785</v>
      </c>
      <c r="GI64" s="8"/>
    </row>
    <row r="65" spans="1:313" ht="14.4" customHeight="1">
      <c r="A65" s="1">
        <v>97</v>
      </c>
      <c r="B65" s="1">
        <f>COUNTIFS($D$3:D65,D65,$F$3:F65,F65)</f>
        <v>1</v>
      </c>
      <c r="C65" s="34">
        <v>15001</v>
      </c>
      <c r="D65" s="21" t="s">
        <v>1888</v>
      </c>
      <c r="E65" s="2" t="s">
        <v>521</v>
      </c>
      <c r="F65" s="12">
        <v>5806300599</v>
      </c>
      <c r="G65" s="1">
        <f>LEFT(H65,4)-CONCATENATE(IF(LEFT(F65, 2)&lt;MID(H65, 3, 4), 20, 19),LEFT(F65,2))</f>
        <v>63</v>
      </c>
      <c r="H65" s="247" t="s">
        <v>1889</v>
      </c>
      <c r="I65" s="29" t="s">
        <v>657</v>
      </c>
      <c r="J65" s="24" t="s">
        <v>487</v>
      </c>
      <c r="K65" s="2" t="s">
        <v>430</v>
      </c>
      <c r="L65" s="2">
        <v>3.5</v>
      </c>
      <c r="M65" s="2" t="s">
        <v>664</v>
      </c>
      <c r="N65" s="2" t="s">
        <v>647</v>
      </c>
      <c r="O65" s="11"/>
      <c r="P65" s="2" t="s">
        <v>1852</v>
      </c>
      <c r="Q65" s="11"/>
      <c r="R65" s="11"/>
      <c r="S65" s="11"/>
      <c r="T65" s="42"/>
      <c r="U65" s="42"/>
      <c r="V65" s="64" t="s">
        <v>1609</v>
      </c>
      <c r="W65" s="42"/>
      <c r="X65" s="44" t="s">
        <v>1872</v>
      </c>
      <c r="Y65" s="71"/>
      <c r="Z65" s="11"/>
      <c r="AA65" s="1" t="s">
        <v>812</v>
      </c>
      <c r="AC65" s="115">
        <v>336</v>
      </c>
      <c r="AD65" s="115">
        <v>1100</v>
      </c>
      <c r="AE65" s="11"/>
      <c r="AF65" s="11"/>
      <c r="AG65" s="11" t="s">
        <v>491</v>
      </c>
      <c r="AH65" s="115">
        <v>50</v>
      </c>
      <c r="AI65" s="11"/>
      <c r="AJ65" s="11"/>
      <c r="AM65" s="11"/>
      <c r="AO65" s="116">
        <v>77.8</v>
      </c>
      <c r="AP65" s="117">
        <v>17.7</v>
      </c>
      <c r="AQ65" s="118">
        <v>3.69</v>
      </c>
      <c r="AR65" s="119">
        <f>AO65+AP65+AQ65</f>
        <v>99.19</v>
      </c>
      <c r="AS65" s="120">
        <f>AO65/AP65</f>
        <v>4.3954802259887007</v>
      </c>
      <c r="AT65" s="121">
        <f>AO65/AP65*AQ65</f>
        <v>16.219322033898305</v>
      </c>
      <c r="AU65" s="122">
        <f>AO65/(AP65+AQ65)</f>
        <v>3.6372136512388966</v>
      </c>
      <c r="AV65" s="19">
        <f>AW65*AO65/100</f>
        <v>69.814000000000007</v>
      </c>
      <c r="AW65" s="19">
        <f>98-AY65-(CD65*100/AO65)</f>
        <v>89.735218508997434</v>
      </c>
      <c r="AX65" s="123">
        <v>5.79</v>
      </c>
      <c r="AY65" s="19">
        <f>AX65*100/AO65</f>
        <v>7.4421593830334194</v>
      </c>
      <c r="AZ65" s="1" t="s">
        <v>432</v>
      </c>
      <c r="BA65" s="58">
        <v>44.3</v>
      </c>
      <c r="BB65" s="1" t="s">
        <v>432</v>
      </c>
      <c r="BC65" s="6">
        <v>7.3999999999999996E-2</v>
      </c>
      <c r="BD65" s="6"/>
      <c r="BE65" s="19"/>
      <c r="BF65" s="19"/>
      <c r="BG65" s="67">
        <v>5289.5833333333339</v>
      </c>
      <c r="BH65" s="67">
        <v>759.09090909090901</v>
      </c>
      <c r="BI65" s="19">
        <v>22.8</v>
      </c>
      <c r="BJ65" s="19">
        <v>31.1</v>
      </c>
      <c r="BK65" s="19">
        <v>68.900000000000006</v>
      </c>
      <c r="BL65" s="124">
        <f>BJ65/BK65</f>
        <v>0.4513788098693759</v>
      </c>
      <c r="BM65" s="125">
        <v>0.54</v>
      </c>
      <c r="BN65" s="6">
        <f>BM65*100/AO65</f>
        <v>0.6940874035989717</v>
      </c>
      <c r="BO65" s="1" t="s">
        <v>432</v>
      </c>
      <c r="BP65" s="19">
        <v>63.846900000000005</v>
      </c>
      <c r="BQ65" s="19">
        <v>63.4</v>
      </c>
      <c r="BR65" s="43">
        <v>71287.8</v>
      </c>
      <c r="BS65" s="6">
        <f>BX65+BZ65</f>
        <v>48.3</v>
      </c>
      <c r="BT65" s="4">
        <v>89.9</v>
      </c>
      <c r="BU65" s="43">
        <v>12141.4</v>
      </c>
      <c r="BV65" s="6">
        <f>100-BT65</f>
        <v>10.099999999999994</v>
      </c>
      <c r="BW65" s="6">
        <f>BY65+CA65+CC65</f>
        <v>17.540700000000001</v>
      </c>
      <c r="BX65" s="22">
        <v>21.8</v>
      </c>
      <c r="BY65" s="22">
        <f>BX65*AP65/100</f>
        <v>3.8586</v>
      </c>
      <c r="BZ65" s="6">
        <v>26.5</v>
      </c>
      <c r="CA65" s="22">
        <f>BZ65*AP65/100</f>
        <v>4.6904999999999992</v>
      </c>
      <c r="CB65" s="6">
        <v>50.8</v>
      </c>
      <c r="CC65" s="22">
        <f>CB65*AP65/100</f>
        <v>8.9916</v>
      </c>
      <c r="CD65" s="22">
        <v>0.64</v>
      </c>
      <c r="CE65" s="126">
        <v>86.2</v>
      </c>
      <c r="CF65" s="127">
        <v>8195.6999999999989</v>
      </c>
      <c r="CG65" s="126">
        <v>78.8</v>
      </c>
      <c r="CH65" s="127">
        <v>3754</v>
      </c>
      <c r="CI65" s="126">
        <v>52.3</v>
      </c>
      <c r="CJ65" s="126">
        <v>49.7</v>
      </c>
      <c r="CK65" s="127">
        <v>3469</v>
      </c>
      <c r="CL65" s="19">
        <f>BX65/BZ65</f>
        <v>0.8226415094339623</v>
      </c>
      <c r="CM65" s="19">
        <v>16.8</v>
      </c>
      <c r="CN65" s="19">
        <v>22.5</v>
      </c>
      <c r="CO65" s="19">
        <v>23.2</v>
      </c>
      <c r="CP65" s="6"/>
      <c r="CQ65" s="19"/>
      <c r="CR65" s="19"/>
      <c r="CS65" s="20"/>
      <c r="CZ65" s="22"/>
      <c r="DA65" s="16"/>
      <c r="DB65" s="129" t="s">
        <v>447</v>
      </c>
      <c r="DC65" s="130"/>
      <c r="DD65" s="131" t="s">
        <v>1869</v>
      </c>
      <c r="DI65" s="1" t="s">
        <v>434</v>
      </c>
      <c r="DJ65" s="210" t="s">
        <v>491</v>
      </c>
      <c r="DK65" s="4">
        <v>2</v>
      </c>
      <c r="DN65" s="16">
        <v>0</v>
      </c>
      <c r="DR65" s="22" t="s">
        <v>431</v>
      </c>
      <c r="DS65" s="22" t="s">
        <v>431</v>
      </c>
      <c r="DT65" s="67">
        <v>501</v>
      </c>
      <c r="DU65" s="22">
        <v>2.9</v>
      </c>
      <c r="DV65" s="22">
        <v>97.1</v>
      </c>
      <c r="DW65" s="22" t="s">
        <v>431</v>
      </c>
      <c r="DX65" s="22" t="s">
        <v>431</v>
      </c>
      <c r="DY65" s="22" t="s">
        <v>431</v>
      </c>
      <c r="DZ65" s="22" t="s">
        <v>431</v>
      </c>
      <c r="EA65" s="2">
        <v>0</v>
      </c>
      <c r="EB65" s="68"/>
      <c r="EC65" s="36"/>
      <c r="ED65" s="36"/>
      <c r="EE65" s="4">
        <f>L65</f>
        <v>3.5</v>
      </c>
      <c r="EF65" s="4"/>
      <c r="EG65" s="4"/>
      <c r="EH65" s="4"/>
      <c r="EI65" s="4"/>
      <c r="EJ65" s="4"/>
      <c r="EK65" s="4"/>
      <c r="EL65" s="6" t="e">
        <f>EK65/(EJ65*EJ65*0.01*0.01)</f>
        <v>#DIV/0!</v>
      </c>
      <c r="EM65" s="4"/>
      <c r="EN65" s="4"/>
      <c r="EO65" s="4"/>
      <c r="EP65" s="4"/>
      <c r="EQ65" s="31"/>
      <c r="ER65" s="14"/>
      <c r="ES65" s="132">
        <v>15001</v>
      </c>
      <c r="ET65" s="133">
        <v>75</v>
      </c>
      <c r="EU65" s="133">
        <v>6920</v>
      </c>
      <c r="EV65" s="133">
        <v>4000</v>
      </c>
      <c r="EW65" s="133">
        <v>39780</v>
      </c>
      <c r="EX65" s="133">
        <v>2603</v>
      </c>
      <c r="EY65" s="134">
        <f>EX65/EV65*EW65/ET65</f>
        <v>345.15780000000001</v>
      </c>
      <c r="EZ65" s="39">
        <f>L65*EY65</f>
        <v>1208.0523000000001</v>
      </c>
      <c r="FA65" s="9"/>
      <c r="FE65" s="135"/>
      <c r="FF65" s="135"/>
      <c r="FH65" s="136"/>
      <c r="FK65" s="138"/>
      <c r="FL65" s="139"/>
      <c r="FM65" s="9"/>
      <c r="FN65" s="1"/>
      <c r="FO65" s="41">
        <f>AC65/1000</f>
        <v>0.33600000000000002</v>
      </c>
      <c r="FQ65" s="121">
        <f>EX65*100/EU65</f>
        <v>37.615606936416185</v>
      </c>
      <c r="FR65" s="140">
        <f>EY65/1000</f>
        <v>0.34515780000000001</v>
      </c>
      <c r="FS65" s="9"/>
      <c r="FU65" s="214"/>
      <c r="FW65" s="214"/>
      <c r="GI65" s="8"/>
      <c r="GO65" s="10">
        <v>44295</v>
      </c>
      <c r="GP65" s="10"/>
      <c r="GQ65" s="20"/>
      <c r="KE65" s="20">
        <f>FR65*AO65/100*1000</f>
        <v>268.53276840000001</v>
      </c>
      <c r="KF65" s="20">
        <f>FR65*AP65/100*1000</f>
        <v>61.092930599999995</v>
      </c>
      <c r="KG65" s="20">
        <f>FR65*AQ65/100*1000</f>
        <v>12.736322820000002</v>
      </c>
      <c r="KH65" s="20">
        <f>FR65*AX65/100*1000</f>
        <v>19.98463662</v>
      </c>
      <c r="KI65" s="20">
        <f>FR65*BM65/100*1000</f>
        <v>1.8638521200000002</v>
      </c>
      <c r="KJ65" s="20">
        <f>FR65*BY65/100*1000</f>
        <v>13.318258870800001</v>
      </c>
      <c r="KK65" s="20">
        <f>FR65*CA65/100*1000</f>
        <v>16.189626608999998</v>
      </c>
      <c r="KL65" s="20">
        <f>FR65*CC65/100*1000</f>
        <v>31.035208744800002</v>
      </c>
    </row>
    <row r="66" spans="1:313" ht="14.4" customHeight="1">
      <c r="A66" s="1">
        <v>33</v>
      </c>
      <c r="B66" s="1">
        <f>COUNTIFS($D$3:D66,D66,$F$3:F66,F66)</f>
        <v>1</v>
      </c>
      <c r="C66" s="34">
        <v>16955</v>
      </c>
      <c r="D66" s="21" t="s">
        <v>857</v>
      </c>
      <c r="E66" s="2" t="s">
        <v>499</v>
      </c>
      <c r="F66" s="2">
        <v>445703421</v>
      </c>
      <c r="G66" s="1">
        <v>78</v>
      </c>
      <c r="H66" s="247" t="s">
        <v>2373</v>
      </c>
      <c r="I66" s="29" t="s">
        <v>2374</v>
      </c>
      <c r="J66" s="24" t="s">
        <v>487</v>
      </c>
      <c r="K66" s="2" t="s">
        <v>430</v>
      </c>
      <c r="L66" s="2">
        <v>11</v>
      </c>
      <c r="M66" s="2">
        <v>2</v>
      </c>
      <c r="N66" s="2" t="s">
        <v>431</v>
      </c>
      <c r="O66" s="11"/>
      <c r="P66" s="2" t="s">
        <v>2368</v>
      </c>
      <c r="Q66" s="11"/>
      <c r="R66" s="11"/>
      <c r="S66" s="11"/>
      <c r="T66" s="42"/>
      <c r="U66" s="42"/>
      <c r="V66" s="64" t="s">
        <v>1609</v>
      </c>
      <c r="W66" s="42"/>
      <c r="X66" s="42"/>
      <c r="Y66" s="66"/>
      <c r="Z66" s="11"/>
      <c r="AA66" s="1" t="s">
        <v>2166</v>
      </c>
      <c r="AC66" s="115">
        <v>264</v>
      </c>
      <c r="AD66" s="115">
        <v>2900</v>
      </c>
      <c r="AE66" s="11"/>
      <c r="AF66" s="11"/>
      <c r="AG66" s="11" t="s">
        <v>491</v>
      </c>
      <c r="AH66" s="115">
        <v>250</v>
      </c>
      <c r="AI66" s="11"/>
      <c r="AJ66" s="11"/>
      <c r="AM66" s="11"/>
      <c r="AO66" s="116">
        <v>51.5</v>
      </c>
      <c r="AP66" s="117">
        <v>32.700000000000003</v>
      </c>
      <c r="AQ66" s="118">
        <v>14</v>
      </c>
      <c r="AR66" s="119">
        <f>AO66+AP66+AQ66</f>
        <v>98.2</v>
      </c>
      <c r="AS66" s="120">
        <f>AO66/AP66</f>
        <v>1.5749235474006116</v>
      </c>
      <c r="AT66" s="121">
        <f>AO66/AP66*AQ66</f>
        <v>22.048929663608561</v>
      </c>
      <c r="AU66" s="122">
        <f>AO66/(AP66+AQ66)</f>
        <v>1.1027837259100641</v>
      </c>
      <c r="AV66" s="19">
        <f>AW66*AO66/100</f>
        <v>47.95</v>
      </c>
      <c r="AW66" s="19">
        <f>98-AY66-(CD66*100/AO66)</f>
        <v>93.106796116504853</v>
      </c>
      <c r="AX66" s="123">
        <v>1</v>
      </c>
      <c r="AY66" s="19">
        <f>AX66*100/AO66</f>
        <v>1.941747572815534</v>
      </c>
      <c r="AZ66" s="1" t="s">
        <v>432</v>
      </c>
      <c r="BA66" s="58">
        <v>46.9</v>
      </c>
      <c r="BB66" s="1" t="s">
        <v>432</v>
      </c>
      <c r="BC66" s="6">
        <v>2.9000000000000001E-2</v>
      </c>
      <c r="BD66" s="6"/>
      <c r="BE66" s="19"/>
      <c r="BF66" s="19"/>
      <c r="BG66" s="67">
        <v>9250.434782608696</v>
      </c>
      <c r="BH66" s="67">
        <v>476</v>
      </c>
      <c r="BI66" s="19">
        <v>1.82</v>
      </c>
      <c r="BJ66" s="19">
        <v>25.6</v>
      </c>
      <c r="BK66" s="19">
        <f>100-BJ66</f>
        <v>74.400000000000006</v>
      </c>
      <c r="BL66" s="124">
        <f>BJ66/BK66</f>
        <v>0.34408602150537632</v>
      </c>
      <c r="BM66" s="125">
        <v>2.0499999999999998</v>
      </c>
      <c r="BN66" s="6">
        <f>BM66*100/AO66</f>
        <v>3.9805825242718442</v>
      </c>
      <c r="BO66" s="1" t="s">
        <v>432</v>
      </c>
      <c r="BP66" s="19">
        <v>58.7</v>
      </c>
      <c r="BQ66" s="19">
        <v>54.4</v>
      </c>
      <c r="BR66" s="43">
        <v>67720.800000000003</v>
      </c>
      <c r="BS66" s="6">
        <f>BX66+BZ66</f>
        <v>50.8</v>
      </c>
      <c r="BT66" s="4">
        <v>87.3</v>
      </c>
      <c r="BU66" s="43">
        <v>12655</v>
      </c>
      <c r="BV66" s="6">
        <f>100-BT66</f>
        <v>12.700000000000003</v>
      </c>
      <c r="BW66" s="6">
        <f>BY66+CA66+CC66</f>
        <v>32.242200000000004</v>
      </c>
      <c r="BX66" s="22">
        <v>18.5</v>
      </c>
      <c r="BY66" s="22">
        <f>BX66*AP66/100</f>
        <v>6.0495000000000001</v>
      </c>
      <c r="BZ66" s="6">
        <v>32.299999999999997</v>
      </c>
      <c r="CA66" s="22">
        <f>BZ66*AP66/100</f>
        <v>10.562100000000001</v>
      </c>
      <c r="CB66" s="6">
        <v>47.8</v>
      </c>
      <c r="CC66" s="22">
        <f>CB66*AP66/100</f>
        <v>15.630599999999999</v>
      </c>
      <c r="CD66" s="22">
        <v>1.52</v>
      </c>
      <c r="CE66" s="126">
        <v>98.8</v>
      </c>
      <c r="CF66" s="127">
        <v>9949</v>
      </c>
      <c r="CG66" s="126">
        <v>97.8</v>
      </c>
      <c r="CH66" s="127">
        <v>7633</v>
      </c>
      <c r="CI66" s="126">
        <v>88.3</v>
      </c>
      <c r="CJ66" s="126">
        <v>93.1</v>
      </c>
      <c r="CK66" s="127">
        <v>6455</v>
      </c>
      <c r="CL66" s="19">
        <f>BX66/BZ66</f>
        <v>0.57275541795665641</v>
      </c>
      <c r="CM66" s="19"/>
      <c r="CN66" s="19"/>
      <c r="CO66" s="19"/>
      <c r="CP66" s="6"/>
      <c r="CQ66" s="19"/>
      <c r="CR66" s="19"/>
      <c r="CS66" s="20"/>
      <c r="CZ66" s="22"/>
      <c r="DA66" s="16"/>
      <c r="DB66" s="129" t="s">
        <v>258</v>
      </c>
      <c r="DC66" s="130"/>
      <c r="DD66" s="131" t="s">
        <v>2375</v>
      </c>
      <c r="DI66" s="1" t="s">
        <v>436</v>
      </c>
      <c r="DJ66" s="210" t="s">
        <v>491</v>
      </c>
      <c r="DK66" s="4">
        <v>2</v>
      </c>
      <c r="DN66" s="16">
        <v>0</v>
      </c>
      <c r="DR66" s="58">
        <v>14.7</v>
      </c>
      <c r="DS66" s="22" t="s">
        <v>431</v>
      </c>
      <c r="DT66" s="22">
        <v>129</v>
      </c>
      <c r="DU66" s="22">
        <v>12.4</v>
      </c>
      <c r="DV66" s="22">
        <v>87.6</v>
      </c>
      <c r="DW66" s="22" t="s">
        <v>431</v>
      </c>
      <c r="DX66" s="22" t="s">
        <v>431</v>
      </c>
      <c r="DY66" s="22" t="s">
        <v>431</v>
      </c>
      <c r="DZ66" s="22" t="s">
        <v>431</v>
      </c>
      <c r="EA66" s="2">
        <v>0</v>
      </c>
      <c r="EB66" s="2"/>
      <c r="EC66" s="36"/>
      <c r="ED66" s="36"/>
      <c r="EE66" s="4">
        <f>L66</f>
        <v>11</v>
      </c>
      <c r="EF66" s="4"/>
      <c r="EG66" s="4"/>
      <c r="EH66" s="4"/>
      <c r="EI66" s="4"/>
      <c r="EJ66" s="4"/>
      <c r="EK66" s="4"/>
      <c r="EL66" s="6" t="e">
        <f>EK66/(EJ66*EJ66*0.01*0.01)</f>
        <v>#DIV/0!</v>
      </c>
      <c r="EM66" s="4"/>
      <c r="EN66" s="4"/>
      <c r="EO66" s="4"/>
      <c r="EP66" s="4"/>
      <c r="EQ66" s="31"/>
      <c r="ER66" s="14"/>
      <c r="ES66" s="132">
        <f>C66</f>
        <v>16955</v>
      </c>
      <c r="ET66" s="133">
        <v>75</v>
      </c>
      <c r="EU66" s="133">
        <v>31752</v>
      </c>
      <c r="EV66" s="133">
        <v>4000</v>
      </c>
      <c r="EW66" s="133">
        <v>37440</v>
      </c>
      <c r="EX66" s="133">
        <v>2157</v>
      </c>
      <c r="EY66" s="134">
        <f>EX66/EV66*EW66/ET66</f>
        <v>269.1936</v>
      </c>
      <c r="EZ66" s="39">
        <f>L66*EY66</f>
        <v>2961.1296000000002</v>
      </c>
      <c r="FA66" s="9"/>
      <c r="FE66" s="135"/>
      <c r="FF66" s="135"/>
      <c r="FH66" s="136"/>
      <c r="FK66" s="138"/>
      <c r="FL66" s="139"/>
      <c r="FM66" s="9"/>
      <c r="FN66" s="1"/>
      <c r="FO66" s="41">
        <f>AC66/1000</f>
        <v>0.26400000000000001</v>
      </c>
      <c r="FQ66" s="121">
        <f>EX66*100/EU66</f>
        <v>6.7932728647014358</v>
      </c>
      <c r="FR66" s="140">
        <f>EY66/1000</f>
        <v>0.26919359999999998</v>
      </c>
      <c r="FS66" s="9"/>
      <c r="FU66" s="214"/>
      <c r="FW66" s="214"/>
      <c r="GI66" s="8"/>
      <c r="GO66" s="10"/>
      <c r="GP66" s="10"/>
      <c r="GQ66" s="20"/>
      <c r="KB66" s="22">
        <v>64.2</v>
      </c>
      <c r="KC66" s="22">
        <v>11.4</v>
      </c>
      <c r="KD66" s="22">
        <v>15.8</v>
      </c>
      <c r="KE66" s="20">
        <f>FR66*AO66/100*1000</f>
        <v>138.634704</v>
      </c>
      <c r="KF66" s="20">
        <f>FR66*AP66/100*1000</f>
        <v>88.026307200000005</v>
      </c>
      <c r="KG66" s="20">
        <f>FR66*AQ66/100*1000</f>
        <v>37.687103999999998</v>
      </c>
      <c r="KH66" s="20">
        <f>FR66*AX66/100*1000</f>
        <v>2.6919359999999997</v>
      </c>
      <c r="KI66" s="20">
        <f>FR66*BM66/100*1000</f>
        <v>5.5184687999999991</v>
      </c>
      <c r="KJ66" s="20">
        <f>FR66*BY66/100*1000</f>
        <v>16.284866831999999</v>
      </c>
      <c r="KK66" s="20">
        <f>FR66*CA66/100*1000</f>
        <v>28.432497225599999</v>
      </c>
      <c r="KL66" s="20">
        <f>FR66*CC66/100*1000</f>
        <v>42.076574841599999</v>
      </c>
    </row>
    <row r="67" spans="1:313" ht="14.4" customHeight="1">
      <c r="A67" s="1">
        <v>22</v>
      </c>
      <c r="B67" s="1">
        <f>COUNTIFS($D$3:D67,D67,$F$3:F67,F67)</f>
        <v>1</v>
      </c>
      <c r="C67" s="34">
        <v>16860</v>
      </c>
      <c r="D67" s="21" t="s">
        <v>543</v>
      </c>
      <c r="E67" s="2" t="s">
        <v>544</v>
      </c>
      <c r="F67" s="2">
        <v>7361245727</v>
      </c>
      <c r="G67" s="1">
        <v>49</v>
      </c>
      <c r="H67" s="247" t="s">
        <v>2354</v>
      </c>
      <c r="I67" s="29" t="s">
        <v>2355</v>
      </c>
      <c r="J67" s="24" t="s">
        <v>487</v>
      </c>
      <c r="K67" s="2" t="s">
        <v>430</v>
      </c>
      <c r="L67" s="2">
        <v>7</v>
      </c>
      <c r="M67" s="2">
        <v>2</v>
      </c>
      <c r="N67" s="2" t="s">
        <v>431</v>
      </c>
      <c r="O67" s="11"/>
      <c r="P67" s="2" t="s">
        <v>1670</v>
      </c>
      <c r="Q67" s="11"/>
      <c r="R67" s="11"/>
      <c r="S67" s="11"/>
      <c r="T67" s="42"/>
      <c r="U67" s="42"/>
      <c r="V67" s="64" t="s">
        <v>1609</v>
      </c>
      <c r="W67" s="42"/>
      <c r="X67" s="42"/>
      <c r="Y67" s="66" t="s">
        <v>2349</v>
      </c>
      <c r="Z67" s="11"/>
      <c r="AA67" s="1" t="s">
        <v>2166</v>
      </c>
      <c r="AC67" s="115">
        <v>202</v>
      </c>
      <c r="AD67" s="115">
        <v>2000</v>
      </c>
      <c r="AE67" s="11"/>
      <c r="AF67" s="11"/>
      <c r="AG67" s="11" t="s">
        <v>483</v>
      </c>
      <c r="AH67" s="115">
        <v>150</v>
      </c>
      <c r="AI67" s="11"/>
      <c r="AJ67" s="11"/>
      <c r="AM67" s="11"/>
      <c r="AO67" s="116">
        <v>24.4</v>
      </c>
      <c r="AP67" s="117">
        <v>64</v>
      </c>
      <c r="AQ67" s="118">
        <v>10.4</v>
      </c>
      <c r="AR67" s="119">
        <f>AO67+AP67+AQ67</f>
        <v>98.800000000000011</v>
      </c>
      <c r="AS67" s="120">
        <f>AO67/AP67</f>
        <v>0.38124999999999998</v>
      </c>
      <c r="AT67" s="121">
        <f>AO67/AP67*AQ67</f>
        <v>3.9649999999999999</v>
      </c>
      <c r="AU67" s="122">
        <f>AO67/(AP67+AQ67)</f>
        <v>0.32795698924731176</v>
      </c>
      <c r="AV67" s="19">
        <f>AW67*AO67/100</f>
        <v>20.181999999999999</v>
      </c>
      <c r="AW67" s="19">
        <f>98-AY67-(CD67*100/AO67)</f>
        <v>82.713114754098356</v>
      </c>
      <c r="AX67" s="123">
        <v>3.43</v>
      </c>
      <c r="AY67" s="19">
        <f>AX67*100/AO67</f>
        <v>14.057377049180328</v>
      </c>
      <c r="AZ67" s="1" t="s">
        <v>432</v>
      </c>
      <c r="BA67" s="58">
        <v>36.5</v>
      </c>
      <c r="BB67" s="1" t="s">
        <v>432</v>
      </c>
      <c r="BC67" s="6">
        <v>6.6000000000000003E-2</v>
      </c>
      <c r="BD67" s="6"/>
      <c r="BE67" s="19"/>
      <c r="BF67" s="19"/>
      <c r="BG67" s="67">
        <v>3426.9565217391305</v>
      </c>
      <c r="BH67" s="67">
        <v>149</v>
      </c>
      <c r="BI67" s="19">
        <v>4.4800000000000004</v>
      </c>
      <c r="BJ67" s="19">
        <v>46.2</v>
      </c>
      <c r="BK67" s="19">
        <f>100-BJ67</f>
        <v>53.8</v>
      </c>
      <c r="BL67" s="124">
        <f>BJ67/BK67</f>
        <v>0.858736059479554</v>
      </c>
      <c r="BM67" s="125">
        <v>0.33</v>
      </c>
      <c r="BN67" s="6">
        <f>BM67*100/AO67</f>
        <v>1.3524590163934427</v>
      </c>
      <c r="BO67" s="1" t="s">
        <v>432</v>
      </c>
      <c r="BP67" s="19">
        <v>5.0220000000000002</v>
      </c>
      <c r="BQ67" s="19">
        <v>13.56</v>
      </c>
      <c r="BR67" s="43">
        <v>52540.6</v>
      </c>
      <c r="BS67" s="6">
        <f>BX67+BZ67</f>
        <v>41.1</v>
      </c>
      <c r="BT67" s="4">
        <v>90.4</v>
      </c>
      <c r="BU67" s="43">
        <v>6092</v>
      </c>
      <c r="BV67" s="6">
        <f>100-BT67</f>
        <v>9.5999999999999943</v>
      </c>
      <c r="BW67" s="6">
        <f>BY67+CA67+CC67</f>
        <v>63.552000000000007</v>
      </c>
      <c r="BX67" s="22">
        <v>21</v>
      </c>
      <c r="BY67" s="22">
        <f>BX67*AP67/100</f>
        <v>13.44</v>
      </c>
      <c r="BZ67" s="6">
        <v>20.100000000000001</v>
      </c>
      <c r="CA67" s="22">
        <f>BZ67*AP67/100</f>
        <v>12.864000000000001</v>
      </c>
      <c r="CB67" s="6">
        <v>58.2</v>
      </c>
      <c r="CC67" s="22">
        <f>CB67*AP67/100</f>
        <v>37.248000000000005</v>
      </c>
      <c r="CD67" s="22">
        <v>0.3</v>
      </c>
      <c r="CE67" s="126">
        <v>87.9</v>
      </c>
      <c r="CF67" s="127">
        <v>6358</v>
      </c>
      <c r="CG67" s="126">
        <v>71.900000000000006</v>
      </c>
      <c r="CH67" s="127">
        <v>4703</v>
      </c>
      <c r="CI67" s="126">
        <v>36.299999999999997</v>
      </c>
      <c r="CJ67" s="126">
        <v>54.6</v>
      </c>
      <c r="CK67" s="127">
        <v>4561</v>
      </c>
      <c r="CL67" s="19">
        <f>BX67/BZ67</f>
        <v>1.044776119402985</v>
      </c>
      <c r="CM67" s="19"/>
      <c r="CN67" s="19"/>
      <c r="CO67" s="19"/>
      <c r="CP67" s="6"/>
      <c r="CQ67" s="19"/>
      <c r="CR67" s="19"/>
      <c r="CS67" s="20"/>
      <c r="CZ67" s="22"/>
      <c r="DA67" s="16"/>
      <c r="DB67" s="129" t="s">
        <v>257</v>
      </c>
      <c r="DC67" s="130"/>
      <c r="DD67" s="131" t="s">
        <v>2356</v>
      </c>
      <c r="DI67" s="1" t="s">
        <v>436</v>
      </c>
      <c r="DJ67" s="210" t="s">
        <v>491</v>
      </c>
      <c r="DK67" s="4">
        <v>2</v>
      </c>
      <c r="DN67" s="16">
        <v>0</v>
      </c>
      <c r="DR67" s="58" t="s">
        <v>431</v>
      </c>
      <c r="DS67" s="22" t="s">
        <v>431</v>
      </c>
      <c r="DT67" s="22">
        <v>35</v>
      </c>
      <c r="DU67" s="22">
        <v>40</v>
      </c>
      <c r="DV67" s="22">
        <v>60</v>
      </c>
      <c r="DW67" s="22" t="s">
        <v>431</v>
      </c>
      <c r="DX67" s="22" t="s">
        <v>431</v>
      </c>
      <c r="DY67" s="22" t="s">
        <v>431</v>
      </c>
      <c r="DZ67" s="22" t="s">
        <v>431</v>
      </c>
      <c r="EA67" s="2">
        <v>0</v>
      </c>
      <c r="EB67" s="2"/>
      <c r="EC67" s="36"/>
      <c r="ED67" s="36"/>
      <c r="EE67" s="4">
        <f>L67</f>
        <v>7</v>
      </c>
      <c r="EF67" s="4"/>
      <c r="EG67" s="4"/>
      <c r="EH67" s="4"/>
      <c r="EI67" s="4"/>
      <c r="EJ67" s="4"/>
      <c r="EK67" s="4"/>
      <c r="EL67" s="6" t="e">
        <f>EK67/(EJ67*EJ67*0.01*0.01)</f>
        <v>#DIV/0!</v>
      </c>
      <c r="EM67" s="4"/>
      <c r="EN67" s="4"/>
      <c r="EO67" s="4"/>
      <c r="EP67" s="4"/>
      <c r="EQ67" s="31"/>
      <c r="ER67" s="14"/>
      <c r="ES67" s="132">
        <f>C67</f>
        <v>16860</v>
      </c>
      <c r="ET67" s="133">
        <v>75</v>
      </c>
      <c r="EU67" s="133">
        <v>12057</v>
      </c>
      <c r="EV67" s="133">
        <v>5181</v>
      </c>
      <c r="EW67" s="133">
        <v>37440</v>
      </c>
      <c r="EX67" s="133">
        <v>1861</v>
      </c>
      <c r="EY67" s="134">
        <f>EX67/EV67*EW67/ET67</f>
        <v>179.31117544875505</v>
      </c>
      <c r="EZ67" s="39">
        <f>L67*EY67</f>
        <v>1255.1782281412854</v>
      </c>
      <c r="FA67" s="9"/>
      <c r="FE67" s="135"/>
      <c r="FF67" s="135"/>
      <c r="FH67" s="136"/>
      <c r="FK67" s="138"/>
      <c r="FL67" s="139"/>
      <c r="FM67" s="9"/>
      <c r="FN67" s="1"/>
      <c r="FO67" s="41">
        <f>AC67/1000</f>
        <v>0.20200000000000001</v>
      </c>
      <c r="FQ67" s="121">
        <f>EX67*100/EU67</f>
        <v>15.43501700257112</v>
      </c>
      <c r="FR67" s="140">
        <f>EY67/1000</f>
        <v>0.17931117544875505</v>
      </c>
      <c r="FS67" s="9"/>
      <c r="FU67" s="214"/>
      <c r="FW67" s="214"/>
      <c r="GI67" s="8"/>
      <c r="GO67" s="10"/>
      <c r="GP67" s="10"/>
      <c r="GQ67" s="20"/>
      <c r="KB67" s="22">
        <v>62.2</v>
      </c>
      <c r="KC67" s="22">
        <v>22.1</v>
      </c>
      <c r="KD67" s="22">
        <v>17.2</v>
      </c>
      <c r="KE67" s="20">
        <f>FR67*AO67/100*1000</f>
        <v>43.751926809496233</v>
      </c>
      <c r="KF67" s="20">
        <f>FR67*AP67/100*1000</f>
        <v>114.75915228720324</v>
      </c>
      <c r="KG67" s="20">
        <f>FR67*AQ67/100*1000</f>
        <v>18.648362246670526</v>
      </c>
      <c r="KH67" s="20">
        <f>FR67*AX67/100*1000</f>
        <v>6.1503733178922984</v>
      </c>
      <c r="KI67" s="20">
        <f>FR67*BM67/100*1000</f>
        <v>0.5917268789808916</v>
      </c>
      <c r="KJ67" s="20">
        <f>FR67*BY67/100*1000</f>
        <v>24.099421980312677</v>
      </c>
      <c r="KK67" s="20">
        <f>FR67*CA67/100*1000</f>
        <v>23.066589609727849</v>
      </c>
      <c r="KL67" s="20">
        <f>FR67*CC67/100*1000</f>
        <v>66.789826631152295</v>
      </c>
    </row>
    <row r="68" spans="1:313" ht="14.4" customHeight="1">
      <c r="A68" s="1">
        <v>318</v>
      </c>
      <c r="B68" s="1">
        <f>COUNTIFS($D$3:D68,D68,$F$3:F68,F68)</f>
        <v>1</v>
      </c>
      <c r="C68" s="34">
        <v>16388</v>
      </c>
      <c r="D68" s="21" t="s">
        <v>2276</v>
      </c>
      <c r="E68" s="2" t="s">
        <v>1074</v>
      </c>
      <c r="F68" s="2">
        <v>7958044611</v>
      </c>
      <c r="G68" s="1">
        <f>LEFT(H68,4)-CONCATENATE(IF(LEFT(F68, 2)&lt;MID(H68, 3, 4), 20, 19),LEFT(F68,2))</f>
        <v>42</v>
      </c>
      <c r="H68" s="247" t="s">
        <v>2277</v>
      </c>
      <c r="I68" s="29" t="s">
        <v>2278</v>
      </c>
      <c r="J68" s="24" t="s">
        <v>487</v>
      </c>
      <c r="K68" s="2" t="s">
        <v>430</v>
      </c>
      <c r="L68" s="2">
        <v>8</v>
      </c>
      <c r="M68" s="2" t="s">
        <v>631</v>
      </c>
      <c r="N68" s="2" t="s">
        <v>431</v>
      </c>
      <c r="O68" s="11"/>
      <c r="P68" s="2" t="s">
        <v>2252</v>
      </c>
      <c r="Q68" s="11"/>
      <c r="R68" s="11"/>
      <c r="S68" s="11"/>
      <c r="T68" s="42"/>
      <c r="U68" s="42"/>
      <c r="V68" s="64" t="s">
        <v>1609</v>
      </c>
      <c r="W68" s="42"/>
      <c r="X68" s="42"/>
      <c r="Y68" s="66"/>
      <c r="Z68" s="11"/>
      <c r="AA68" s="1" t="s">
        <v>812</v>
      </c>
      <c r="AC68" s="115">
        <v>150</v>
      </c>
      <c r="AD68" s="115">
        <v>1100</v>
      </c>
      <c r="AE68" s="11"/>
      <c r="AF68" s="11"/>
      <c r="AG68" s="11" t="s">
        <v>491</v>
      </c>
      <c r="AH68" s="115">
        <v>50</v>
      </c>
      <c r="AI68" s="11"/>
      <c r="AJ68" s="11"/>
      <c r="AM68" s="11"/>
      <c r="AO68" s="116">
        <v>75.8</v>
      </c>
      <c r="AP68" s="117">
        <v>17.8</v>
      </c>
      <c r="AQ68" s="118">
        <v>4.7699999999999996</v>
      </c>
      <c r="AR68" s="119">
        <f>AO68+AP68+AQ68</f>
        <v>98.36999999999999</v>
      </c>
      <c r="AS68" s="120">
        <f>AO68/AP68</f>
        <v>4.2584269662921344</v>
      </c>
      <c r="AT68" s="121">
        <f>AO68/AP68*AQ68</f>
        <v>20.31269662921348</v>
      </c>
      <c r="AU68" s="122">
        <f>AO68/(AP68+AQ68)</f>
        <v>3.3584404076207353</v>
      </c>
      <c r="AV68" s="19">
        <f>AW68*AO68/100</f>
        <v>35.093999999999994</v>
      </c>
      <c r="AW68" s="19">
        <f>98-AY68-(CD68*100/AO68)</f>
        <v>46.298153034300789</v>
      </c>
      <c r="AX68" s="123">
        <v>37.6</v>
      </c>
      <c r="AY68" s="19">
        <f>AX68*100/AO68</f>
        <v>49.60422163588391</v>
      </c>
      <c r="AZ68" s="1" t="s">
        <v>432</v>
      </c>
      <c r="BA68" s="58">
        <v>25.869999999999997</v>
      </c>
      <c r="BB68" s="1" t="s">
        <v>432</v>
      </c>
      <c r="BC68" s="6">
        <v>9.2999999999999999E-2</v>
      </c>
      <c r="BD68" s="6"/>
      <c r="BE68" s="19"/>
      <c r="BF68" s="19"/>
      <c r="BG68" s="67">
        <v>11072.5</v>
      </c>
      <c r="BH68" s="67">
        <v>757.45999999999992</v>
      </c>
      <c r="BI68" s="19">
        <v>5.46</v>
      </c>
      <c r="BJ68" s="19">
        <v>40.799999999999997</v>
      </c>
      <c r="BK68" s="19">
        <f>100-BJ68</f>
        <v>59.2</v>
      </c>
      <c r="BL68" s="124">
        <f>BJ68/BK68</f>
        <v>0.68918918918918914</v>
      </c>
      <c r="BM68" s="125">
        <v>0.47</v>
      </c>
      <c r="BN68" s="6">
        <f>BM68*100/AO68</f>
        <v>0.62005277044854878</v>
      </c>
      <c r="BO68" s="1" t="s">
        <v>432</v>
      </c>
      <c r="BP68" s="19">
        <v>64.539999999999992</v>
      </c>
      <c r="BQ68" s="19">
        <v>64.800000000000011</v>
      </c>
      <c r="BR68" s="43">
        <v>67252.5</v>
      </c>
      <c r="BS68" s="6">
        <f>BX68+BZ68</f>
        <v>26.919999999999998</v>
      </c>
      <c r="BT68" s="4">
        <v>66</v>
      </c>
      <c r="BU68" s="43">
        <v>9239.98</v>
      </c>
      <c r="BV68" s="6">
        <f>100-BT68</f>
        <v>34</v>
      </c>
      <c r="BW68" s="6">
        <f>BY68+CA68+CC68</f>
        <v>17.358559999999997</v>
      </c>
      <c r="BX68" s="22">
        <v>5.0199999999999996</v>
      </c>
      <c r="BY68" s="22">
        <f>BX68*AP68/100</f>
        <v>0.89355999999999991</v>
      </c>
      <c r="BZ68" s="6">
        <v>21.9</v>
      </c>
      <c r="CA68" s="22">
        <f>BZ68*AP68/100</f>
        <v>3.8982000000000001</v>
      </c>
      <c r="CB68" s="6">
        <v>70.599999999999994</v>
      </c>
      <c r="CC68" s="22">
        <f>CB68*AP68/100</f>
        <v>12.566799999999999</v>
      </c>
      <c r="CD68" s="22">
        <v>1.59</v>
      </c>
      <c r="CE68" s="126">
        <v>98.4</v>
      </c>
      <c r="CF68" s="127">
        <v>10509</v>
      </c>
      <c r="CG68" s="126">
        <v>99.5</v>
      </c>
      <c r="CH68" s="127">
        <v>11272</v>
      </c>
      <c r="CI68" s="126">
        <v>88.6</v>
      </c>
      <c r="CJ68" s="126">
        <v>90.2</v>
      </c>
      <c r="CK68" s="127">
        <v>6840</v>
      </c>
      <c r="CL68" s="19">
        <f>BX68/BZ68</f>
        <v>0.22922374429223744</v>
      </c>
      <c r="CM68" s="19"/>
      <c r="CN68" s="19"/>
      <c r="CO68" s="19"/>
      <c r="CP68" s="6"/>
      <c r="CQ68" s="19"/>
      <c r="CR68" s="19"/>
      <c r="CS68" s="20"/>
      <c r="CZ68" s="22"/>
      <c r="DA68" s="16"/>
      <c r="DB68" s="129" t="s">
        <v>258</v>
      </c>
      <c r="DC68" s="130"/>
      <c r="DD68" s="131" t="s">
        <v>2279</v>
      </c>
      <c r="DI68" s="1" t="s">
        <v>436</v>
      </c>
      <c r="DJ68" s="210" t="s">
        <v>491</v>
      </c>
      <c r="DK68" s="4">
        <v>2</v>
      </c>
      <c r="DN68" s="16">
        <v>0</v>
      </c>
      <c r="DR68" s="22" t="s">
        <v>431</v>
      </c>
      <c r="DS68" s="22" t="s">
        <v>431</v>
      </c>
      <c r="DT68" s="22">
        <v>341</v>
      </c>
      <c r="DU68" s="22">
        <v>8.1999999999999993</v>
      </c>
      <c r="DV68" s="22">
        <v>91.8</v>
      </c>
      <c r="DW68" s="2" t="s">
        <v>431</v>
      </c>
      <c r="DX68" s="2" t="s">
        <v>431</v>
      </c>
      <c r="DY68" s="2" t="s">
        <v>431</v>
      </c>
      <c r="DZ68" s="40" t="s">
        <v>431</v>
      </c>
      <c r="EA68" s="2">
        <v>0</v>
      </c>
      <c r="EB68" s="2"/>
      <c r="EC68" s="36"/>
      <c r="ED68" s="36"/>
      <c r="EE68" s="4">
        <f>L68</f>
        <v>8</v>
      </c>
      <c r="EF68" s="4"/>
      <c r="EG68" s="4"/>
      <c r="EH68" s="4"/>
      <c r="EI68" s="4"/>
      <c r="EJ68" s="4"/>
      <c r="EK68" s="4"/>
      <c r="EL68" s="6" t="e">
        <f>EK68/(EJ68*EJ68*0.01*0.01)</f>
        <v>#DIV/0!</v>
      </c>
      <c r="EM68" s="4"/>
      <c r="EN68" s="4"/>
      <c r="EO68" s="4"/>
      <c r="EP68" s="4"/>
      <c r="EQ68" s="31"/>
      <c r="ER68" s="14"/>
      <c r="ES68" s="132">
        <f>C68</f>
        <v>16388</v>
      </c>
      <c r="ET68" s="133">
        <v>75</v>
      </c>
      <c r="EU68" s="133">
        <v>14307</v>
      </c>
      <c r="EV68" s="133">
        <v>8000</v>
      </c>
      <c r="EW68" s="133">
        <v>38064</v>
      </c>
      <c r="EX68" s="133">
        <v>2579</v>
      </c>
      <c r="EY68" s="134">
        <f>EX68/EV68*EW68/ET68</f>
        <v>163.61176000000003</v>
      </c>
      <c r="EZ68" s="39">
        <f>L68*EY68</f>
        <v>1308.8940800000003</v>
      </c>
      <c r="FA68" s="9"/>
      <c r="FE68" s="135"/>
      <c r="FF68" s="135"/>
      <c r="FH68" s="136"/>
      <c r="FK68" s="138"/>
      <c r="FL68" s="139"/>
      <c r="FM68" s="9"/>
      <c r="FN68" s="1"/>
      <c r="FO68" s="41">
        <f>AC68/1000</f>
        <v>0.15</v>
      </c>
      <c r="FQ68" s="121">
        <f>EX68*100/EU68</f>
        <v>18.026141049835744</v>
      </c>
      <c r="FR68" s="140">
        <f>EY68/1000</f>
        <v>0.16361176000000002</v>
      </c>
      <c r="FS68" s="9"/>
      <c r="FU68" s="214"/>
      <c r="FW68" s="214"/>
      <c r="GI68" s="8"/>
      <c r="GO68" s="10"/>
      <c r="GP68" s="10"/>
      <c r="GQ68" s="20"/>
      <c r="KB68" s="22">
        <v>66.3</v>
      </c>
      <c r="KC68" s="22">
        <v>7.83</v>
      </c>
      <c r="KD68" s="22" t="s">
        <v>432</v>
      </c>
      <c r="KE68" s="20">
        <f>FR68*AO68/100*1000</f>
        <v>124.01771408000002</v>
      </c>
      <c r="KF68" s="20">
        <f>FR68*AP68/100*1000</f>
        <v>29.122893280000003</v>
      </c>
      <c r="KG68" s="20">
        <f>FR68*AQ68/100*1000</f>
        <v>7.804280952</v>
      </c>
      <c r="KH68" s="20">
        <f>FR68*AX68/100*1000</f>
        <v>61.518021760000011</v>
      </c>
      <c r="KI68" s="20">
        <f>FR68*BM68/100*1000</f>
        <v>0.76897527200000004</v>
      </c>
      <c r="KJ68" s="20">
        <f>FR68*BY68/100*1000</f>
        <v>1.461969242656</v>
      </c>
      <c r="KK68" s="20">
        <f>FR68*CA68/100*1000</f>
        <v>6.3779136283200009</v>
      </c>
      <c r="KL68" s="20">
        <f>FR68*CC68/100*1000</f>
        <v>20.560762655680001</v>
      </c>
    </row>
    <row r="69" spans="1:313" ht="14.4" customHeight="1">
      <c r="A69" s="1">
        <v>353</v>
      </c>
      <c r="B69" s="1">
        <f>COUNTIFS($D$3:D69,D69,$F$3:F69,F69)</f>
        <v>1</v>
      </c>
      <c r="C69" s="34">
        <v>11922</v>
      </c>
      <c r="D69" s="75" t="s">
        <v>964</v>
      </c>
      <c r="E69" s="76" t="s">
        <v>512</v>
      </c>
      <c r="F69" s="76">
        <v>5552271340</v>
      </c>
      <c r="G69" s="77">
        <f>LEFT(H69,4)-CONCATENATE(IF(LEFT(F69, 2)&lt;MID(H69, 3, 4), 20, 19),LEFT(F69,2))</f>
        <v>64</v>
      </c>
      <c r="H69" s="248" t="s">
        <v>963</v>
      </c>
      <c r="I69" s="29" t="s">
        <v>965</v>
      </c>
      <c r="J69" s="24" t="s">
        <v>487</v>
      </c>
      <c r="K69" s="2" t="s">
        <v>430</v>
      </c>
      <c r="L69" s="1">
        <v>36</v>
      </c>
      <c r="M69" s="2" t="s">
        <v>631</v>
      </c>
      <c r="N69" s="2" t="s">
        <v>431</v>
      </c>
      <c r="P69" s="1" t="s">
        <v>943</v>
      </c>
      <c r="S69" s="2"/>
      <c r="T69" s="46" t="s">
        <v>797</v>
      </c>
      <c r="U69" s="46"/>
      <c r="V69" s="50" t="s">
        <v>902</v>
      </c>
      <c r="X69" s="59"/>
      <c r="Y69" s="59"/>
      <c r="Z69" s="29"/>
      <c r="AA69" s="1" t="s">
        <v>817</v>
      </c>
      <c r="AC69" s="115">
        <v>241</v>
      </c>
      <c r="AD69" s="115">
        <v>8600</v>
      </c>
      <c r="AE69" s="11"/>
      <c r="AF69" s="11"/>
      <c r="AG69" s="11" t="s">
        <v>491</v>
      </c>
      <c r="AH69" s="115">
        <v>650</v>
      </c>
      <c r="AI69" s="8" t="s">
        <v>878</v>
      </c>
      <c r="AO69" s="116">
        <v>13.8</v>
      </c>
      <c r="AP69" s="117">
        <v>58</v>
      </c>
      <c r="AQ69" s="118">
        <v>28</v>
      </c>
      <c r="AR69" s="119">
        <f>AO69+AP69+AQ69</f>
        <v>99.8</v>
      </c>
      <c r="AS69" s="120">
        <f>AO69/AP69</f>
        <v>0.23793103448275862</v>
      </c>
      <c r="AT69" s="121">
        <f>AO69/AP69*AQ69</f>
        <v>6.6620689655172418</v>
      </c>
      <c r="AU69" s="122">
        <f>AO69/(AP69+AQ69)</f>
        <v>0.16046511627906979</v>
      </c>
      <c r="AV69" s="19">
        <v>11.247</v>
      </c>
      <c r="AW69" s="19">
        <f>95-AY69</f>
        <v>81.5</v>
      </c>
      <c r="AX69" s="123">
        <v>1.8630000000000002</v>
      </c>
      <c r="AY69" s="19">
        <v>13.5</v>
      </c>
      <c r="AZ69" s="1" t="s">
        <v>432</v>
      </c>
      <c r="BA69" s="145">
        <v>10.53</v>
      </c>
      <c r="BB69" s="1" t="s">
        <v>432</v>
      </c>
      <c r="BC69" s="6">
        <v>2.2999999999999998</v>
      </c>
      <c r="BD69" s="6">
        <v>83.2</v>
      </c>
      <c r="BE69" s="19">
        <v>44.3</v>
      </c>
      <c r="BF69" s="19">
        <v>23.2</v>
      </c>
      <c r="BG69" s="67">
        <v>6262.2222222222217</v>
      </c>
      <c r="BH69" s="20">
        <v>411</v>
      </c>
      <c r="BI69" s="19">
        <v>2.4</v>
      </c>
      <c r="BJ69" s="19">
        <v>68.7</v>
      </c>
      <c r="BK69" s="1">
        <v>31.3</v>
      </c>
      <c r="BL69" s="124">
        <f>BJ69/BK69</f>
        <v>2.1948881789137382</v>
      </c>
      <c r="BM69" s="125">
        <v>0.5</v>
      </c>
      <c r="BN69" s="6">
        <f>BM69*100/AO69</f>
        <v>3.6231884057971011</v>
      </c>
      <c r="BO69" s="1" t="s">
        <v>432</v>
      </c>
      <c r="BP69" s="1">
        <v>49.9</v>
      </c>
      <c r="BQ69" s="19">
        <v>41.495999999999995</v>
      </c>
      <c r="BR69" s="4">
        <v>54482</v>
      </c>
      <c r="BS69" s="6">
        <f>BX69+BZ69</f>
        <v>38.700000000000003</v>
      </c>
      <c r="BT69" s="4">
        <v>90.9</v>
      </c>
      <c r="BU69" s="43">
        <v>8893.92</v>
      </c>
      <c r="BV69" s="6">
        <f>100-BT69</f>
        <v>9.0999999999999943</v>
      </c>
      <c r="BW69" s="6">
        <f>BY69+CA69+CC69</f>
        <v>57.01400000000001</v>
      </c>
      <c r="BX69" s="4">
        <v>6.9</v>
      </c>
      <c r="BY69" s="22">
        <f>BX69*AP69/100</f>
        <v>4.0020000000000007</v>
      </c>
      <c r="BZ69" s="4">
        <v>31.8</v>
      </c>
      <c r="CA69" s="22">
        <f>BZ69*AP69/100</f>
        <v>18.444000000000003</v>
      </c>
      <c r="CB69" s="4">
        <v>59.6</v>
      </c>
      <c r="CC69" s="22">
        <f>CB69*AP69/100</f>
        <v>34.568000000000005</v>
      </c>
      <c r="CD69" s="6">
        <v>0.8</v>
      </c>
      <c r="CE69" s="126">
        <v>86</v>
      </c>
      <c r="CF69" s="127">
        <v>5782.2</v>
      </c>
      <c r="CG69" s="126">
        <v>97.8</v>
      </c>
      <c r="CH69" s="126">
        <v>6924</v>
      </c>
      <c r="CI69" s="126">
        <v>79.3</v>
      </c>
      <c r="CJ69" s="126">
        <v>86</v>
      </c>
      <c r="CK69" s="127">
        <v>6033.5999999999995</v>
      </c>
      <c r="CL69" s="146">
        <f>BX69/BZ69</f>
        <v>0.21698113207547171</v>
      </c>
      <c r="CM69" s="22"/>
      <c r="CN69" s="22"/>
      <c r="CO69" s="22"/>
      <c r="CP69" s="6"/>
      <c r="CQ69" s="19"/>
      <c r="CR69" s="19"/>
      <c r="CS69" s="19"/>
      <c r="CT69" s="22"/>
      <c r="CU69" s="142"/>
      <c r="CV69" s="142"/>
      <c r="CW69" s="22"/>
      <c r="CX69" s="22"/>
      <c r="CZ69" s="22"/>
      <c r="DB69" s="129" t="s">
        <v>257</v>
      </c>
      <c r="DC69" s="130"/>
      <c r="DD69" s="131" t="s">
        <v>748</v>
      </c>
      <c r="DI69" s="1" t="s">
        <v>436</v>
      </c>
      <c r="DJ69" s="210" t="s">
        <v>491</v>
      </c>
      <c r="DK69" s="4">
        <v>2</v>
      </c>
      <c r="DN69" s="16">
        <v>0</v>
      </c>
      <c r="DR69" s="1" t="s">
        <v>431</v>
      </c>
      <c r="DS69" s="1" t="s">
        <v>431</v>
      </c>
      <c r="DT69" s="1">
        <v>584</v>
      </c>
      <c r="DU69" s="1">
        <v>25</v>
      </c>
      <c r="DV69" s="1">
        <v>75</v>
      </c>
      <c r="DW69" s="1" t="s">
        <v>431</v>
      </c>
      <c r="DX69" s="1" t="s">
        <v>431</v>
      </c>
      <c r="DY69" s="1" t="s">
        <v>431</v>
      </c>
      <c r="DZ69" s="1" t="s">
        <v>431</v>
      </c>
      <c r="EA69" s="1">
        <v>0</v>
      </c>
      <c r="EC69" s="36"/>
      <c r="ED69" s="36"/>
      <c r="EE69" s="4">
        <v>36</v>
      </c>
      <c r="EF69" s="4"/>
      <c r="EG69" s="5">
        <v>3</v>
      </c>
      <c r="EH69" s="4"/>
      <c r="EI69" s="4"/>
      <c r="EJ69" s="4"/>
      <c r="EK69" s="4"/>
      <c r="EL69" s="6" t="e">
        <f>EK69/(EJ69*EJ69*0.01*0.01)</f>
        <v>#DIV/0!</v>
      </c>
      <c r="EM69" s="4"/>
      <c r="EN69" s="4"/>
      <c r="EO69" s="4"/>
      <c r="EP69" s="4"/>
      <c r="EQ69" s="31"/>
      <c r="ER69" s="14"/>
      <c r="ES69" s="132">
        <v>11922</v>
      </c>
      <c r="ET69" s="133">
        <v>75</v>
      </c>
      <c r="EU69" s="133">
        <v>19300</v>
      </c>
      <c r="EV69" s="133">
        <v>4000</v>
      </c>
      <c r="EW69" s="133">
        <v>40560</v>
      </c>
      <c r="EX69" s="133">
        <v>2032</v>
      </c>
      <c r="EY69" s="134">
        <f>EX69/EV69*EW69/ET69</f>
        <v>274.72640000000001</v>
      </c>
      <c r="EZ69" s="39">
        <f>L69*EY69</f>
        <v>9890.1504000000004</v>
      </c>
      <c r="FA69" s="9"/>
      <c r="FE69" s="135"/>
      <c r="FF69" s="135"/>
      <c r="FH69" s="136"/>
      <c r="FK69" s="138"/>
      <c r="FL69" s="139"/>
      <c r="FM69" s="9"/>
      <c r="FN69" s="1"/>
      <c r="FO69" s="41">
        <f>AC69/1000</f>
        <v>0.24099999999999999</v>
      </c>
      <c r="FQ69" s="121">
        <f>EX69*100/EU69</f>
        <v>10.528497409326425</v>
      </c>
      <c r="FR69" s="140">
        <f>EY69/1000</f>
        <v>0.27472640000000004</v>
      </c>
      <c r="FS69" s="9"/>
      <c r="FU69" s="214"/>
      <c r="FW69" s="214"/>
      <c r="GI69" s="8"/>
      <c r="GO69" s="10">
        <v>43790</v>
      </c>
      <c r="GP69" s="10"/>
      <c r="GQ69" s="20"/>
      <c r="KE69" s="20">
        <f>FR69*AO69/100*1000</f>
        <v>37.912243200000006</v>
      </c>
      <c r="KF69" s="20">
        <f>FR69*AP69/100*1000</f>
        <v>159.34131200000004</v>
      </c>
      <c r="KG69" s="20">
        <f>FR69*AQ69/100*1000</f>
        <v>76.923392000000007</v>
      </c>
      <c r="KH69" s="20">
        <f>FR69*AX69/100*1000</f>
        <v>5.1181528320000007</v>
      </c>
      <c r="KI69" s="20">
        <f>FR69*BM69/100*1000</f>
        <v>1.3736320000000002</v>
      </c>
      <c r="KJ69" s="20">
        <f>FR69*BY69/100*1000</f>
        <v>10.994550528000003</v>
      </c>
      <c r="KK69" s="20">
        <f>FR69*CA69/100*1000</f>
        <v>50.670537216000021</v>
      </c>
      <c r="KL69" s="20">
        <f>FR69*CC69/100*1000</f>
        <v>94.967421952000024</v>
      </c>
    </row>
    <row r="70" spans="1:313" ht="14.4" customHeight="1">
      <c r="A70" s="1">
        <v>379</v>
      </c>
      <c r="B70" s="1">
        <f>COUNTIFS($D$3:D70,D70,$F$3:F70,F70)</f>
        <v>2</v>
      </c>
      <c r="C70" s="34">
        <v>12011</v>
      </c>
      <c r="D70" s="75" t="s">
        <v>964</v>
      </c>
      <c r="E70" s="76" t="s">
        <v>512</v>
      </c>
      <c r="F70" s="76">
        <v>5552271340</v>
      </c>
      <c r="G70" s="77">
        <f>LEFT(H70,4)-CONCATENATE(IF(LEFT(F70, 2)&lt;MID(H70, 3, 4), 20, 19),LEFT(F70,2))</f>
        <v>64</v>
      </c>
      <c r="H70" s="248" t="s">
        <v>1021</v>
      </c>
      <c r="I70" s="29" t="s">
        <v>965</v>
      </c>
      <c r="J70" s="24" t="s">
        <v>487</v>
      </c>
      <c r="K70" s="2" t="s">
        <v>430</v>
      </c>
      <c r="L70" s="1">
        <v>40</v>
      </c>
      <c r="M70" s="2" t="s">
        <v>565</v>
      </c>
      <c r="N70" s="2" t="s">
        <v>431</v>
      </c>
      <c r="P70" s="1" t="s">
        <v>1006</v>
      </c>
      <c r="S70" s="2"/>
      <c r="T70" s="46" t="s">
        <v>797</v>
      </c>
      <c r="U70" s="46"/>
      <c r="V70" s="50" t="s">
        <v>902</v>
      </c>
      <c r="X70" s="59"/>
      <c r="Y70" s="59"/>
      <c r="Z70" s="29"/>
      <c r="AA70" s="1" t="s">
        <v>812</v>
      </c>
      <c r="AC70" s="115">
        <v>98</v>
      </c>
      <c r="AD70" s="115">
        <v>3900</v>
      </c>
      <c r="AE70" s="11"/>
      <c r="AF70" s="11"/>
      <c r="AG70" s="11" t="s">
        <v>491</v>
      </c>
      <c r="AH70" s="115">
        <v>250</v>
      </c>
      <c r="AI70" s="11"/>
      <c r="AO70" s="116">
        <v>24.5</v>
      </c>
      <c r="AP70" s="117">
        <v>65.900000000000006</v>
      </c>
      <c r="AQ70" s="118">
        <v>9</v>
      </c>
      <c r="AR70" s="119">
        <f>AO70+AP70+AQ70</f>
        <v>99.4</v>
      </c>
      <c r="AS70" s="120">
        <f>AO70/AP70</f>
        <v>0.37177541729893776</v>
      </c>
      <c r="AT70" s="121">
        <f>AO70/AP70*AQ70</f>
        <v>3.3459787556904397</v>
      </c>
      <c r="AU70" s="122">
        <f>AO70/(AP70+AQ70)</f>
        <v>0.32710280373831774</v>
      </c>
      <c r="AV70" s="19">
        <v>14.9695</v>
      </c>
      <c r="AW70" s="19">
        <f>95-AY70</f>
        <v>61.1</v>
      </c>
      <c r="AX70" s="151">
        <v>8.3055000000000003</v>
      </c>
      <c r="AY70" s="19">
        <v>33.9</v>
      </c>
      <c r="AZ70" s="1" t="s">
        <v>432</v>
      </c>
      <c r="BA70" s="58">
        <v>14.43</v>
      </c>
      <c r="BB70" s="1" t="s">
        <v>432</v>
      </c>
      <c r="BC70" s="6">
        <v>0.4</v>
      </c>
      <c r="BD70" s="6">
        <v>71.7</v>
      </c>
      <c r="BE70" s="19">
        <v>56.1</v>
      </c>
      <c r="BF70" s="19">
        <v>40.4</v>
      </c>
      <c r="BG70" s="67">
        <v>3941</v>
      </c>
      <c r="BH70" s="20">
        <v>436</v>
      </c>
      <c r="BI70" s="19">
        <v>2.7</v>
      </c>
      <c r="BJ70" s="19">
        <v>56.2</v>
      </c>
      <c r="BK70" s="1">
        <v>43.8</v>
      </c>
      <c r="BL70" s="124">
        <f>BJ70/BK70</f>
        <v>1.2831050228310503</v>
      </c>
      <c r="BM70" s="125">
        <v>0.3</v>
      </c>
      <c r="BN70" s="6">
        <f>BM70*100/AO70</f>
        <v>1.2244897959183674</v>
      </c>
      <c r="BO70" s="1" t="s">
        <v>432</v>
      </c>
      <c r="BP70" s="19">
        <v>20.57</v>
      </c>
      <c r="BQ70" s="19">
        <v>38.303999999999995</v>
      </c>
      <c r="BR70" s="4">
        <v>26447</v>
      </c>
      <c r="BS70" s="6">
        <f>BX70+BZ70</f>
        <v>28.2</v>
      </c>
      <c r="BT70" s="4">
        <v>89.7</v>
      </c>
      <c r="BU70" s="43">
        <v>7899.1200000000008</v>
      </c>
      <c r="BV70" s="6">
        <f>100-BT70</f>
        <v>10.299999999999997</v>
      </c>
      <c r="BW70" s="6">
        <f>BY70+CA70+CC70</f>
        <v>65.702300000000008</v>
      </c>
      <c r="BX70" s="4">
        <v>4.2</v>
      </c>
      <c r="BY70" s="22">
        <f>BX70*AP70/100</f>
        <v>2.7678000000000003</v>
      </c>
      <c r="BZ70" s="4">
        <v>24</v>
      </c>
      <c r="CA70" s="22">
        <f>BZ70*AP70/100</f>
        <v>15.816000000000001</v>
      </c>
      <c r="CB70" s="4">
        <v>71.5</v>
      </c>
      <c r="CC70" s="22">
        <f>CB70*AP70/100</f>
        <v>47.118500000000004</v>
      </c>
      <c r="CD70" s="19">
        <v>2.3199999999999998</v>
      </c>
      <c r="CE70" s="126">
        <v>99.2</v>
      </c>
      <c r="CF70" s="127">
        <v>11441.349999999999</v>
      </c>
      <c r="CG70" s="126">
        <v>96.8</v>
      </c>
      <c r="CH70" s="126">
        <v>8087</v>
      </c>
      <c r="CI70" s="126">
        <v>71.900000000000006</v>
      </c>
      <c r="CJ70" s="126">
        <v>79</v>
      </c>
      <c r="CK70" s="127">
        <v>6858</v>
      </c>
      <c r="CL70" s="146">
        <f>BX70/BZ70</f>
        <v>0.17500000000000002</v>
      </c>
      <c r="CM70" s="22"/>
      <c r="CN70" s="22"/>
      <c r="CO70" s="22"/>
      <c r="CP70" s="6"/>
      <c r="CQ70" s="19"/>
      <c r="CR70" s="19"/>
      <c r="CS70" s="19"/>
      <c r="CT70" s="22"/>
      <c r="CU70" s="142"/>
      <c r="CV70" s="142"/>
      <c r="CW70" s="22"/>
      <c r="CX70" s="22"/>
      <c r="CZ70" s="22"/>
      <c r="DB70" s="129" t="s">
        <v>257</v>
      </c>
      <c r="DC70" s="130"/>
      <c r="DD70" s="131" t="s">
        <v>1022</v>
      </c>
      <c r="DI70" s="1" t="s">
        <v>436</v>
      </c>
      <c r="DJ70" s="210" t="s">
        <v>491</v>
      </c>
      <c r="DK70" s="4">
        <v>2</v>
      </c>
      <c r="DN70" s="16">
        <v>0</v>
      </c>
      <c r="DR70" s="1" t="s">
        <v>431</v>
      </c>
      <c r="DS70" s="1" t="s">
        <v>431</v>
      </c>
      <c r="DT70" s="1" t="s">
        <v>431</v>
      </c>
      <c r="DU70" s="1" t="s">
        <v>431</v>
      </c>
      <c r="DV70" s="1" t="s">
        <v>431</v>
      </c>
      <c r="DW70" s="1" t="s">
        <v>431</v>
      </c>
      <c r="DX70" s="1" t="s">
        <v>431</v>
      </c>
      <c r="DY70" s="1" t="s">
        <v>431</v>
      </c>
      <c r="DZ70" s="1" t="s">
        <v>431</v>
      </c>
      <c r="EA70" s="1" t="s">
        <v>431</v>
      </c>
      <c r="EB70" s="1" t="s">
        <v>431</v>
      </c>
      <c r="EC70" s="36"/>
      <c r="ED70" s="36"/>
      <c r="EE70" s="4">
        <v>40</v>
      </c>
      <c r="EF70" s="4"/>
      <c r="EG70" s="5">
        <v>3</v>
      </c>
      <c r="EH70" s="4"/>
      <c r="EI70" s="4"/>
      <c r="EJ70" s="4"/>
      <c r="EK70" s="4"/>
      <c r="EL70" s="6" t="e">
        <f>EK70/(EJ70*EJ70*0.01*0.01)</f>
        <v>#DIV/0!</v>
      </c>
      <c r="EM70" s="4"/>
      <c r="EN70" s="4"/>
      <c r="EO70" s="4"/>
      <c r="EP70" s="4"/>
      <c r="EQ70" s="31"/>
      <c r="ER70" s="14"/>
      <c r="ES70" s="132">
        <v>12011</v>
      </c>
      <c r="ET70" s="133">
        <v>75</v>
      </c>
      <c r="EU70" s="133">
        <v>5917</v>
      </c>
      <c r="EV70" s="133">
        <v>12000</v>
      </c>
      <c r="EW70" s="133">
        <v>40560</v>
      </c>
      <c r="EX70" s="133">
        <v>1943</v>
      </c>
      <c r="EY70" s="134">
        <f>EX70/EV70*EW70/ET70</f>
        <v>87.56453333333333</v>
      </c>
      <c r="EZ70" s="39">
        <f>L70*EY70</f>
        <v>3502.5813333333331</v>
      </c>
      <c r="FA70" s="9"/>
      <c r="FE70" s="135"/>
      <c r="FF70" s="135"/>
      <c r="FH70" s="136"/>
      <c r="FK70" s="138"/>
      <c r="FL70" s="139"/>
      <c r="FM70" s="9"/>
      <c r="FN70" s="1"/>
      <c r="FO70" s="41">
        <f>AC70/1000</f>
        <v>9.8000000000000004E-2</v>
      </c>
      <c r="FQ70" s="121">
        <f>EX70*100/EU70</f>
        <v>32.8375866148386</v>
      </c>
      <c r="FR70" s="140">
        <f>EY70/1000</f>
        <v>8.7564533333333333E-2</v>
      </c>
      <c r="FS70" s="9"/>
      <c r="FU70" s="214"/>
      <c r="FW70" s="214"/>
      <c r="GI70" s="8"/>
      <c r="GO70" s="10">
        <v>43804</v>
      </c>
      <c r="GP70" s="10"/>
      <c r="GQ70" s="20"/>
      <c r="KE70" s="20">
        <f>FR70*AO70/100*1000</f>
        <v>21.453310666666667</v>
      </c>
      <c r="KF70" s="20">
        <f>FR70*AP70/100*1000</f>
        <v>57.705027466666671</v>
      </c>
      <c r="KG70" s="20">
        <f>FR70*AQ70/100*1000</f>
        <v>7.8808079999999991</v>
      </c>
      <c r="KH70" s="20">
        <f>FR70*AX70/100*1000</f>
        <v>7.2726723160000004</v>
      </c>
      <c r="KI70" s="20">
        <f>FR70*BM70/100*1000</f>
        <v>0.26269359999999997</v>
      </c>
      <c r="KJ70" s="20">
        <f>FR70*BY70/100*1000</f>
        <v>2.4236111536000005</v>
      </c>
      <c r="KK70" s="20">
        <f>FR70*CA70/100*1000</f>
        <v>13.849206592</v>
      </c>
      <c r="KL70" s="20">
        <f>FR70*CC70/100*1000</f>
        <v>41.259094638666674</v>
      </c>
    </row>
    <row r="71" spans="1:313" ht="14.4" customHeight="1">
      <c r="A71" s="1">
        <v>341</v>
      </c>
      <c r="B71" s="1">
        <f>COUNTIFS($D$3:D71,D71,$F$3:F71,F71)</f>
        <v>1</v>
      </c>
      <c r="C71" s="34">
        <v>11886</v>
      </c>
      <c r="D71" s="21" t="s">
        <v>940</v>
      </c>
      <c r="E71" s="2" t="s">
        <v>499</v>
      </c>
      <c r="F71" s="2">
        <v>485523466</v>
      </c>
      <c r="G71" s="1">
        <f>LEFT(H71,4)-CONCATENATE(IF(LEFT(F71, 2)&lt;MID(H71, 3, 4), 20, 19),LEFT(F71,2))</f>
        <v>71</v>
      </c>
      <c r="H71" s="247" t="s">
        <v>938</v>
      </c>
      <c r="I71" s="29" t="s">
        <v>442</v>
      </c>
      <c r="J71" s="24" t="s">
        <v>487</v>
      </c>
      <c r="K71" s="2" t="s">
        <v>430</v>
      </c>
      <c r="L71" s="1">
        <v>6</v>
      </c>
      <c r="M71" s="2" t="s">
        <v>565</v>
      </c>
      <c r="N71" s="2" t="s">
        <v>431</v>
      </c>
      <c r="P71" s="1" t="s">
        <v>941</v>
      </c>
      <c r="S71" s="2"/>
      <c r="T71" s="46" t="s">
        <v>797</v>
      </c>
      <c r="U71" s="46"/>
      <c r="V71" s="50" t="s">
        <v>902</v>
      </c>
      <c r="X71" s="59"/>
      <c r="Y71" s="59"/>
      <c r="Z71" s="29"/>
      <c r="AA71" s="1" t="s">
        <v>817</v>
      </c>
      <c r="AC71" s="115">
        <v>305</v>
      </c>
      <c r="AD71" s="115">
        <v>1800</v>
      </c>
      <c r="AE71" s="11"/>
      <c r="AF71" s="11"/>
      <c r="AG71" s="11" t="s">
        <v>491</v>
      </c>
      <c r="AH71" s="115">
        <v>150</v>
      </c>
      <c r="AI71" s="11"/>
      <c r="AO71" s="116">
        <v>49</v>
      </c>
      <c r="AP71" s="117">
        <v>45.7</v>
      </c>
      <c r="AQ71" s="118">
        <v>4.5</v>
      </c>
      <c r="AR71" s="119">
        <f>AO71+AP71+AQ71</f>
        <v>99.2</v>
      </c>
      <c r="AS71" s="120">
        <f>AO71/AP71</f>
        <v>1.0722100656455142</v>
      </c>
      <c r="AT71" s="121">
        <f>AO71/AP71*AQ71</f>
        <v>4.824945295404814</v>
      </c>
      <c r="AU71" s="122">
        <f>AO71/(AP71+AQ71)</f>
        <v>0.97609561752988039</v>
      </c>
      <c r="AV71" s="19">
        <v>35.721000000000004</v>
      </c>
      <c r="AW71" s="19">
        <f>95-AY71</f>
        <v>72.900000000000006</v>
      </c>
      <c r="AX71" s="151">
        <v>10.829000000000001</v>
      </c>
      <c r="AY71" s="19">
        <v>22.1</v>
      </c>
      <c r="AZ71" s="1" t="s">
        <v>432</v>
      </c>
      <c r="BA71" s="145">
        <v>17.16</v>
      </c>
      <c r="BB71" s="1" t="s">
        <v>432</v>
      </c>
      <c r="BC71" s="6">
        <v>0.1</v>
      </c>
      <c r="BD71" s="6">
        <v>65.5</v>
      </c>
      <c r="BE71" s="19">
        <v>29.9</v>
      </c>
      <c r="BF71" s="19">
        <v>34.1</v>
      </c>
      <c r="BG71" s="2">
        <v>8038</v>
      </c>
      <c r="BH71" s="20">
        <v>424.5</v>
      </c>
      <c r="BI71" s="19">
        <v>1.3</v>
      </c>
      <c r="BJ71" s="19">
        <v>27.2</v>
      </c>
      <c r="BK71" s="1">
        <v>72.8</v>
      </c>
      <c r="BL71" s="147">
        <f>BJ71/BK71</f>
        <v>0.37362637362637363</v>
      </c>
      <c r="BM71" s="125">
        <v>0.3</v>
      </c>
      <c r="BN71" s="6">
        <f>BM71*100/AO71</f>
        <v>0.61224489795918369</v>
      </c>
      <c r="BO71" s="1" t="s">
        <v>432</v>
      </c>
      <c r="BP71" s="1">
        <v>30.8</v>
      </c>
      <c r="BQ71" s="19">
        <v>42.065999999999995</v>
      </c>
      <c r="BR71" s="4">
        <v>58038</v>
      </c>
      <c r="BS71" s="6">
        <f>BX71+BZ71</f>
        <v>42.3</v>
      </c>
      <c r="BT71" s="4">
        <v>77.099999999999994</v>
      </c>
      <c r="BU71" s="43">
        <v>10940.160000000002</v>
      </c>
      <c r="BV71" s="6">
        <f>100-BT71</f>
        <v>22.900000000000006</v>
      </c>
      <c r="BW71" s="6">
        <f>BY71+CA71+CC71</f>
        <v>45.517200000000003</v>
      </c>
      <c r="BX71" s="4">
        <v>14.7</v>
      </c>
      <c r="BY71" s="22">
        <f>BX71*AP71/100</f>
        <v>6.7178999999999993</v>
      </c>
      <c r="BZ71" s="4">
        <v>27.6</v>
      </c>
      <c r="CA71" s="22">
        <f>BZ71*AP71/100</f>
        <v>12.613200000000001</v>
      </c>
      <c r="CB71" s="4">
        <v>57.3</v>
      </c>
      <c r="CC71" s="22">
        <f>CB71*AP71/100</f>
        <v>26.1861</v>
      </c>
      <c r="CD71" s="6">
        <v>0.4</v>
      </c>
      <c r="CE71" s="126">
        <v>99.4</v>
      </c>
      <c r="CF71" s="127">
        <v>9558.7999999999993</v>
      </c>
      <c r="CG71" s="126">
        <v>96.5</v>
      </c>
      <c r="CH71" s="126">
        <v>6092</v>
      </c>
      <c r="CI71" s="126">
        <v>70.599999999999994</v>
      </c>
      <c r="CJ71" s="126">
        <v>82</v>
      </c>
      <c r="CK71" s="127">
        <v>5440.8</v>
      </c>
      <c r="CL71" s="19">
        <f>BX71/BZ71</f>
        <v>0.53260869565217384</v>
      </c>
      <c r="CM71" s="22"/>
      <c r="CN71" s="22"/>
      <c r="CO71" s="22"/>
      <c r="CP71" s="6"/>
      <c r="CQ71" s="19"/>
      <c r="CR71" s="19"/>
      <c r="CS71" s="19"/>
      <c r="CT71" s="22"/>
      <c r="CU71" s="142"/>
      <c r="CV71" s="142"/>
      <c r="CW71" s="22"/>
      <c r="CX71" s="22"/>
      <c r="CZ71" s="22"/>
      <c r="DA71" s="16">
        <v>3</v>
      </c>
      <c r="DB71" s="129" t="s">
        <v>258</v>
      </c>
      <c r="DC71" s="130"/>
      <c r="DD71" s="131" t="s">
        <v>942</v>
      </c>
      <c r="DI71" s="1" t="s">
        <v>436</v>
      </c>
      <c r="DJ71" s="210" t="s">
        <v>491</v>
      </c>
      <c r="DK71" s="4">
        <v>2</v>
      </c>
      <c r="DN71" s="16">
        <v>0</v>
      </c>
      <c r="DR71" s="1" t="s">
        <v>431</v>
      </c>
      <c r="DS71" s="1" t="s">
        <v>431</v>
      </c>
      <c r="DT71" s="1">
        <v>394</v>
      </c>
      <c r="DU71" s="1">
        <v>30.7</v>
      </c>
      <c r="DV71" s="1">
        <v>69.3</v>
      </c>
      <c r="DW71" s="1" t="s">
        <v>431</v>
      </c>
      <c r="DX71" s="1" t="s">
        <v>431</v>
      </c>
      <c r="DY71" s="1" t="s">
        <v>431</v>
      </c>
      <c r="DZ71" s="1" t="s">
        <v>431</v>
      </c>
      <c r="EA71" s="1">
        <v>0</v>
      </c>
      <c r="EC71" s="36"/>
      <c r="ED71" s="36"/>
      <c r="EE71" s="4">
        <v>6</v>
      </c>
      <c r="EF71" s="4"/>
      <c r="EG71" s="4">
        <v>2</v>
      </c>
      <c r="EH71" s="4"/>
      <c r="EI71" s="4"/>
      <c r="EJ71" s="4"/>
      <c r="EK71" s="4"/>
      <c r="EL71" s="6" t="e">
        <f>EK71/(EJ71*EJ71*0.01*0.01)</f>
        <v>#DIV/0!</v>
      </c>
      <c r="EM71" s="4"/>
      <c r="EN71" s="4"/>
      <c r="EO71" s="4"/>
      <c r="EP71" s="4"/>
      <c r="EQ71" s="31"/>
      <c r="ER71" s="14"/>
      <c r="ES71" s="132">
        <v>11886</v>
      </c>
      <c r="ET71" s="133">
        <v>75</v>
      </c>
      <c r="EU71" s="133">
        <v>11024</v>
      </c>
      <c r="EV71" s="133">
        <v>4000</v>
      </c>
      <c r="EW71" s="133">
        <v>42120</v>
      </c>
      <c r="EX71" s="133">
        <v>1603</v>
      </c>
      <c r="EY71" s="134">
        <f>EX71/EV71*EW71/ET71</f>
        <v>225.06120000000001</v>
      </c>
      <c r="EZ71" s="39">
        <f>L71*EY71</f>
        <v>1350.3672000000001</v>
      </c>
      <c r="FA71" s="9"/>
      <c r="FE71" s="135"/>
      <c r="FF71" s="135"/>
      <c r="FH71" s="136"/>
      <c r="FK71" s="138"/>
      <c r="FL71" s="139"/>
      <c r="FM71" s="9"/>
      <c r="FN71" s="1"/>
      <c r="FO71" s="41">
        <f>AC71/1000</f>
        <v>0.30499999999999999</v>
      </c>
      <c r="FQ71" s="121">
        <f>EX71*100/EU71</f>
        <v>14.54100145137881</v>
      </c>
      <c r="FR71" s="140">
        <f>EY71/1000</f>
        <v>0.22506120000000002</v>
      </c>
      <c r="FS71" s="9"/>
      <c r="FU71" s="214"/>
      <c r="FW71" s="214"/>
      <c r="GI71" s="8"/>
      <c r="GO71" s="10">
        <v>43787</v>
      </c>
      <c r="GP71" s="10"/>
      <c r="GQ71" s="20"/>
      <c r="KE71" s="20">
        <f>FR71*AO71/100*1000</f>
        <v>110.279988</v>
      </c>
      <c r="KF71" s="20">
        <f>FR71*AP71/100*1000</f>
        <v>102.85296840000001</v>
      </c>
      <c r="KG71" s="20">
        <f>FR71*AQ71/100*1000</f>
        <v>10.127753999999999</v>
      </c>
      <c r="KH71" s="20">
        <f>FR71*AX71/100*1000</f>
        <v>24.371877348000002</v>
      </c>
      <c r="KI71" s="20">
        <f>FR71*BM71/100*1000</f>
        <v>0.67518359999999999</v>
      </c>
      <c r="KJ71" s="20">
        <f>FR71*BY71/100*1000</f>
        <v>15.1193863548</v>
      </c>
      <c r="KK71" s="20">
        <f>FR71*CA71/100*1000</f>
        <v>28.387419278400007</v>
      </c>
      <c r="KL71" s="20">
        <f>FR71*CC71/100*1000</f>
        <v>58.934750893200011</v>
      </c>
    </row>
    <row r="72" spans="1:313" ht="14.4" customHeight="1">
      <c r="A72" s="1">
        <v>263</v>
      </c>
      <c r="B72" s="1">
        <f>COUNTIFS($D$3:D72,D72,$F$3:F72,F72)</f>
        <v>1</v>
      </c>
      <c r="C72" s="34">
        <v>13977</v>
      </c>
      <c r="D72" s="75" t="s">
        <v>1596</v>
      </c>
      <c r="E72" s="76" t="s">
        <v>518</v>
      </c>
      <c r="F72" s="78">
        <v>7105113697</v>
      </c>
      <c r="G72" s="77">
        <f>LEFT(H72,4)-CONCATENATE(IF(LEFT(F72, 2)&lt;MID(H72, 3, 4), 20, 19),LEFT(F72,2))</f>
        <v>49</v>
      </c>
      <c r="H72" s="248" t="s">
        <v>1597</v>
      </c>
      <c r="I72" s="29" t="s">
        <v>1598</v>
      </c>
      <c r="J72" s="24" t="s">
        <v>487</v>
      </c>
      <c r="K72" s="2" t="s">
        <v>430</v>
      </c>
      <c r="L72" s="2">
        <v>5</v>
      </c>
      <c r="M72" s="2">
        <v>1</v>
      </c>
      <c r="N72" s="2" t="s">
        <v>431</v>
      </c>
      <c r="O72" s="11"/>
      <c r="P72" s="2" t="s">
        <v>1556</v>
      </c>
      <c r="Q72" s="11"/>
      <c r="R72" s="11"/>
      <c r="S72" s="11"/>
      <c r="T72" s="42"/>
      <c r="U72" s="42"/>
      <c r="V72" s="60" t="s">
        <v>1482</v>
      </c>
      <c r="X72" s="59"/>
      <c r="Y72" s="59"/>
      <c r="Z72" s="11"/>
      <c r="AA72" s="1" t="s">
        <v>812</v>
      </c>
      <c r="AC72" s="115">
        <v>338</v>
      </c>
      <c r="AD72" s="115">
        <v>1600</v>
      </c>
      <c r="AE72" s="11"/>
      <c r="AF72" s="11"/>
      <c r="AG72" s="11" t="s">
        <v>483</v>
      </c>
      <c r="AH72" s="115">
        <v>150</v>
      </c>
      <c r="AI72" s="11"/>
      <c r="AJ72" s="11"/>
      <c r="AM72" s="11"/>
      <c r="AO72" s="116">
        <v>31.7</v>
      </c>
      <c r="AP72" s="117">
        <v>64</v>
      </c>
      <c r="AQ72" s="118">
        <v>4</v>
      </c>
      <c r="AR72" s="119">
        <f>AO72+AP72+AQ72</f>
        <v>99.7</v>
      </c>
      <c r="AS72" s="120">
        <f>AO72/AP72</f>
        <v>0.49531249999999999</v>
      </c>
      <c r="AT72" s="121">
        <f>AO72/AP72*AQ72</f>
        <v>1.98125</v>
      </c>
      <c r="AU72" s="122">
        <f>AO72/(AP72+AQ72)</f>
        <v>0.4661764705882353</v>
      </c>
      <c r="AV72" s="19">
        <f>AW72*AO72/100</f>
        <v>26.336000000000002</v>
      </c>
      <c r="AW72" s="19">
        <f>98-AY72-(CD72*100/AO72)</f>
        <v>83.078864353312312</v>
      </c>
      <c r="AX72" s="123">
        <v>3.64</v>
      </c>
      <c r="AY72" s="19">
        <f>AX72*100/AO72</f>
        <v>11.482649842271293</v>
      </c>
      <c r="AZ72" s="1" t="s">
        <v>432</v>
      </c>
      <c r="BA72" s="58">
        <v>15.9</v>
      </c>
      <c r="BB72" s="1" t="s">
        <v>432</v>
      </c>
      <c r="BC72" s="6">
        <v>8.6999999999999994E-2</v>
      </c>
      <c r="BD72" s="6"/>
      <c r="BE72" s="19"/>
      <c r="BF72" s="19"/>
      <c r="BG72" s="2">
        <v>5838</v>
      </c>
      <c r="BH72" s="67">
        <v>285.37142857142857</v>
      </c>
      <c r="BI72" s="19">
        <v>0.39</v>
      </c>
      <c r="BJ72" s="19">
        <v>51.1</v>
      </c>
      <c r="BK72" s="1">
        <v>48.9</v>
      </c>
      <c r="BL72" s="124">
        <f>BJ72/BK72</f>
        <v>1.0449897750511248</v>
      </c>
      <c r="BM72" s="125">
        <v>0.47</v>
      </c>
      <c r="BN72" s="6">
        <f>BM72*100/AO72</f>
        <v>1.4826498422712935</v>
      </c>
      <c r="BO72" s="1" t="s">
        <v>432</v>
      </c>
      <c r="BP72" s="19">
        <v>33.200000000000003</v>
      </c>
      <c r="BQ72" s="19">
        <v>56.643999999999998</v>
      </c>
      <c r="BR72" s="43">
        <v>73174.200000000012</v>
      </c>
      <c r="BS72" s="6">
        <f>BX72+BZ72</f>
        <v>41.94</v>
      </c>
      <c r="BT72" s="4">
        <v>90.1</v>
      </c>
      <c r="BU72" s="43">
        <v>5262.8571428571422</v>
      </c>
      <c r="BV72" s="6">
        <f>100-BT72</f>
        <v>9.9000000000000057</v>
      </c>
      <c r="BW72" s="6">
        <f>BY72+CA72+CC72</f>
        <v>63.961599999999997</v>
      </c>
      <c r="BX72" s="2">
        <v>5.44</v>
      </c>
      <c r="BY72" s="22">
        <f>BX72*AP72/100</f>
        <v>3.4816000000000003</v>
      </c>
      <c r="BZ72" s="4">
        <v>36.5</v>
      </c>
      <c r="CA72" s="22">
        <f>BZ72*AP72/100</f>
        <v>23.36</v>
      </c>
      <c r="CB72" s="4">
        <v>58</v>
      </c>
      <c r="CC72" s="22">
        <f>CB72*AP72/100</f>
        <v>37.119999999999997</v>
      </c>
      <c r="CD72" s="22">
        <v>1.0900000000000001</v>
      </c>
      <c r="CE72" s="126">
        <v>97.5</v>
      </c>
      <c r="CF72" s="126">
        <v>7494</v>
      </c>
      <c r="CG72" s="126">
        <v>83</v>
      </c>
      <c r="CH72" s="126">
        <v>3870</v>
      </c>
      <c r="CI72" s="126">
        <v>13</v>
      </c>
      <c r="CJ72" s="126">
        <v>43.2</v>
      </c>
      <c r="CK72" s="126">
        <v>3697</v>
      </c>
      <c r="CL72" s="19">
        <f>BX72/BZ72</f>
        <v>0.14904109589041098</v>
      </c>
      <c r="CM72" s="22"/>
      <c r="CN72" s="22"/>
      <c r="CO72" s="22"/>
      <c r="CP72" s="6"/>
      <c r="CQ72" s="19"/>
      <c r="CR72" s="19"/>
      <c r="CS72" s="20"/>
      <c r="CT72" s="22"/>
      <c r="CU72" s="142"/>
      <c r="CV72" s="142"/>
      <c r="CW72" s="22"/>
      <c r="CX72" s="22"/>
      <c r="CZ72" s="22"/>
      <c r="DA72" s="16"/>
      <c r="DB72" s="129" t="s">
        <v>441</v>
      </c>
      <c r="DC72" s="130"/>
      <c r="DD72" s="131" t="s">
        <v>1599</v>
      </c>
      <c r="DI72" s="1" t="s">
        <v>434</v>
      </c>
      <c r="DJ72" s="209" t="s">
        <v>483</v>
      </c>
      <c r="DK72" s="4">
        <v>2</v>
      </c>
      <c r="DN72" s="16">
        <v>0</v>
      </c>
      <c r="DR72" s="1" t="s">
        <v>431</v>
      </c>
      <c r="DS72" s="1" t="s">
        <v>431</v>
      </c>
      <c r="DT72" s="1">
        <v>332</v>
      </c>
      <c r="DU72" s="1">
        <v>38.9</v>
      </c>
      <c r="DV72" s="1">
        <v>61.1</v>
      </c>
      <c r="DW72" s="1" t="s">
        <v>431</v>
      </c>
      <c r="DX72" s="1" t="s">
        <v>431</v>
      </c>
      <c r="DY72" s="1" t="s">
        <v>431</v>
      </c>
      <c r="DZ72" s="1" t="s">
        <v>431</v>
      </c>
      <c r="EA72" s="1">
        <v>0</v>
      </c>
      <c r="EC72" s="36"/>
      <c r="ED72" s="36"/>
      <c r="EE72" s="4">
        <v>5</v>
      </c>
      <c r="EF72" s="4"/>
      <c r="EG72" s="4">
        <v>2</v>
      </c>
      <c r="EH72" s="4"/>
      <c r="EI72" s="4"/>
      <c r="EJ72" s="4"/>
      <c r="EK72" s="4"/>
      <c r="EL72" s="6" t="e">
        <f>EK72/(EJ72*EJ72*0.01*0.01)</f>
        <v>#DIV/0!</v>
      </c>
      <c r="EM72" s="4"/>
      <c r="EN72" s="4"/>
      <c r="EO72" s="4"/>
      <c r="EP72" s="4"/>
      <c r="EQ72" s="31"/>
      <c r="ER72" s="14"/>
      <c r="ES72" s="132">
        <v>13977</v>
      </c>
      <c r="ET72" s="133">
        <v>75</v>
      </c>
      <c r="EU72" s="133">
        <v>5446</v>
      </c>
      <c r="EV72" s="133">
        <v>4000</v>
      </c>
      <c r="EW72" s="133">
        <v>39780</v>
      </c>
      <c r="EX72" s="133">
        <v>2737</v>
      </c>
      <c r="EY72" s="134">
        <f>EX72/EV72*EW72/ET72</f>
        <v>362.92619999999999</v>
      </c>
      <c r="EZ72" s="39">
        <f>L72*EY72</f>
        <v>1814.6309999999999</v>
      </c>
      <c r="FA72" s="9"/>
      <c r="FE72" s="135"/>
      <c r="FF72" s="135"/>
      <c r="FH72" s="136"/>
      <c r="FK72" s="138"/>
      <c r="FL72" s="139"/>
      <c r="FM72" s="9"/>
      <c r="FN72" s="1"/>
      <c r="FO72" s="41">
        <f>AC72/1000</f>
        <v>0.33800000000000002</v>
      </c>
      <c r="FQ72" s="121">
        <f>EX72*100/EU72</f>
        <v>50.257069408740357</v>
      </c>
      <c r="FR72" s="140">
        <f>EY72/1000</f>
        <v>0.36292619999999998</v>
      </c>
      <c r="FS72" s="143"/>
      <c r="FV72" s="212"/>
      <c r="FX72" s="212"/>
      <c r="GI72" s="8"/>
      <c r="GO72" s="10">
        <v>44168</v>
      </c>
      <c r="GP72" s="10"/>
      <c r="GQ72" s="20"/>
      <c r="KE72" s="20">
        <f>FR72*AO72/100*1000</f>
        <v>115.04760539999999</v>
      </c>
      <c r="KF72" s="20">
        <f>FR72*AP72/100*1000</f>
        <v>232.27276799999999</v>
      </c>
      <c r="KG72" s="20">
        <f>FR72*AQ72/100*1000</f>
        <v>14.517047999999999</v>
      </c>
      <c r="KH72" s="20">
        <f>FR72*AX72/100*1000</f>
        <v>13.21051368</v>
      </c>
      <c r="KI72" s="20">
        <f>FR72*BM72/100*1000</f>
        <v>1.7057531399999999</v>
      </c>
      <c r="KJ72" s="20">
        <f>FR72*BY72/100*1000</f>
        <v>12.6356385792</v>
      </c>
      <c r="KK72" s="20">
        <f>FR72*CA72/100*1000</f>
        <v>84.779560320000002</v>
      </c>
      <c r="KL72" s="20">
        <f>FR72*CC72/100*1000</f>
        <v>134.71820543999999</v>
      </c>
    </row>
    <row r="73" spans="1:313" ht="14.4" customHeight="1">
      <c r="A73" s="1">
        <v>148</v>
      </c>
      <c r="B73" s="1">
        <f>COUNTIFS($D$3:D73,D73,$F$3:F73,F73)</f>
        <v>2</v>
      </c>
      <c r="C73" s="34">
        <v>15392</v>
      </c>
      <c r="D73" s="75" t="s">
        <v>1596</v>
      </c>
      <c r="E73" s="76" t="s">
        <v>518</v>
      </c>
      <c r="F73" s="78">
        <v>7105113697</v>
      </c>
      <c r="G73" s="77">
        <f>LEFT(H73,4)-CONCATENATE(IF(LEFT(F73, 2)&lt;MID(H73, 3, 4), 20, 19),LEFT(F73,2))</f>
        <v>50</v>
      </c>
      <c r="H73" s="248" t="s">
        <v>1969</v>
      </c>
      <c r="I73" s="29" t="s">
        <v>503</v>
      </c>
      <c r="J73" s="24" t="s">
        <v>487</v>
      </c>
      <c r="K73" s="2" t="s">
        <v>430</v>
      </c>
      <c r="L73" s="2">
        <v>8</v>
      </c>
      <c r="M73" s="2" t="s">
        <v>664</v>
      </c>
      <c r="N73" s="2" t="s">
        <v>431</v>
      </c>
      <c r="O73" s="11"/>
      <c r="P73" s="2" t="s">
        <v>1955</v>
      </c>
      <c r="Q73" s="11"/>
      <c r="R73" s="11"/>
      <c r="S73" s="11"/>
      <c r="T73" s="42"/>
      <c r="U73" s="42"/>
      <c r="V73" s="64" t="s">
        <v>1609</v>
      </c>
      <c r="W73" s="42"/>
      <c r="X73" s="42"/>
      <c r="Y73" s="66"/>
      <c r="Z73" s="11"/>
      <c r="AA73" s="1" t="s">
        <v>812</v>
      </c>
      <c r="AC73" s="115">
        <v>85</v>
      </c>
      <c r="AD73" s="115">
        <v>700</v>
      </c>
      <c r="AE73" s="11"/>
      <c r="AF73" s="11"/>
      <c r="AG73" s="11" t="s">
        <v>483</v>
      </c>
      <c r="AH73" s="115">
        <v>50</v>
      </c>
      <c r="AI73" s="11"/>
      <c r="AJ73" s="11"/>
      <c r="AM73" s="11"/>
      <c r="AO73" s="116">
        <v>11.4</v>
      </c>
      <c r="AP73" s="117">
        <v>78.5</v>
      </c>
      <c r="AQ73" s="118">
        <v>8.4700000000000006</v>
      </c>
      <c r="AR73" s="119">
        <f>AO73+AP73+AQ73</f>
        <v>98.37</v>
      </c>
      <c r="AS73" s="120">
        <f>AO73/AP73</f>
        <v>0.14522292993630573</v>
      </c>
      <c r="AT73" s="121">
        <f>AO73/AP73*AQ73</f>
        <v>1.2300382165605097</v>
      </c>
      <c r="AU73" s="122">
        <f>AO73/(AP73+AQ73)</f>
        <v>0.13107968264918937</v>
      </c>
      <c r="AV73" s="19">
        <f>AW73*AO73/100</f>
        <v>9.5620000000000012</v>
      </c>
      <c r="AW73" s="19">
        <f>98-AY73-(CD73*100/AO73)</f>
        <v>83.877192982456137</v>
      </c>
      <c r="AX73" s="123">
        <v>0.69</v>
      </c>
      <c r="AY73" s="19">
        <f>AX73*100/AO73</f>
        <v>6.0526315789473681</v>
      </c>
      <c r="AZ73" s="1" t="s">
        <v>432</v>
      </c>
      <c r="BA73" s="58">
        <v>66.7</v>
      </c>
      <c r="BB73" s="1" t="s">
        <v>432</v>
      </c>
      <c r="BC73" s="6">
        <v>0</v>
      </c>
      <c r="BD73" s="6"/>
      <c r="BE73" s="19"/>
      <c r="BF73" s="19"/>
      <c r="BG73" s="67">
        <v>12761.742682096665</v>
      </c>
      <c r="BH73" s="67" t="s">
        <v>432</v>
      </c>
      <c r="BI73" s="19" t="s">
        <v>432</v>
      </c>
      <c r="BJ73" s="19">
        <v>34.5</v>
      </c>
      <c r="BK73" s="19">
        <f>100-BJ73</f>
        <v>65.5</v>
      </c>
      <c r="BL73" s="124">
        <f>BJ73/BK73</f>
        <v>0.52671755725190839</v>
      </c>
      <c r="BM73" s="125">
        <v>0</v>
      </c>
      <c r="BN73" s="6">
        <f>BM73*100/AO73</f>
        <v>0</v>
      </c>
      <c r="BO73" s="1" t="s">
        <v>432</v>
      </c>
      <c r="BP73" s="19">
        <v>74.900000000000006</v>
      </c>
      <c r="BQ73" s="19">
        <v>18.41</v>
      </c>
      <c r="BR73" s="43">
        <v>68331</v>
      </c>
      <c r="BS73" s="6">
        <f>BX73+BZ73</f>
        <v>46.5</v>
      </c>
      <c r="BT73" s="4">
        <v>90.4</v>
      </c>
      <c r="BU73" s="43">
        <v>14165.423999999999</v>
      </c>
      <c r="BV73" s="6">
        <f>100-BT73</f>
        <v>9.5999999999999943</v>
      </c>
      <c r="BW73" s="6">
        <f>BY73+CA73+CC73</f>
        <v>73.004999999999995</v>
      </c>
      <c r="BX73" s="22">
        <v>17.100000000000001</v>
      </c>
      <c r="BY73" s="22">
        <f>BX73*AP73/100</f>
        <v>13.423500000000001</v>
      </c>
      <c r="BZ73" s="6">
        <v>29.4</v>
      </c>
      <c r="CA73" s="22">
        <f>BZ73*AP73/100</f>
        <v>23.079000000000001</v>
      </c>
      <c r="CB73" s="6">
        <v>46.5</v>
      </c>
      <c r="CC73" s="22">
        <f>CB73*AP73/100</f>
        <v>36.502499999999998</v>
      </c>
      <c r="CD73" s="22">
        <v>0.92</v>
      </c>
      <c r="CE73" s="126">
        <v>98.1</v>
      </c>
      <c r="CF73" s="127">
        <v>10132</v>
      </c>
      <c r="CG73" s="126">
        <v>90.1</v>
      </c>
      <c r="CH73" s="127">
        <v>6696</v>
      </c>
      <c r="CI73" s="126">
        <v>64.599999999999994</v>
      </c>
      <c r="CJ73" s="126">
        <v>79.400000000000006</v>
      </c>
      <c r="CK73" s="127">
        <v>5663</v>
      </c>
      <c r="CL73" s="19">
        <f>BX73/BZ73</f>
        <v>0.58163265306122458</v>
      </c>
      <c r="CM73" s="19" t="s">
        <v>432</v>
      </c>
      <c r="CN73" s="19" t="s">
        <v>432</v>
      </c>
      <c r="CO73" s="19" t="s">
        <v>432</v>
      </c>
      <c r="CP73" s="6"/>
      <c r="CQ73" s="19"/>
      <c r="CR73" s="19"/>
      <c r="CS73" s="20"/>
      <c r="CZ73" s="22"/>
      <c r="DA73" s="16"/>
      <c r="DB73" s="129" t="s">
        <v>441</v>
      </c>
      <c r="DC73" s="130"/>
      <c r="DD73" s="131" t="s">
        <v>1970</v>
      </c>
      <c r="DI73" s="1" t="s">
        <v>434</v>
      </c>
      <c r="DJ73" s="209" t="s">
        <v>483</v>
      </c>
      <c r="DK73" s="4">
        <v>2</v>
      </c>
      <c r="DN73" s="16">
        <v>0</v>
      </c>
      <c r="DR73" s="22" t="s">
        <v>431</v>
      </c>
      <c r="DS73" s="22" t="s">
        <v>431</v>
      </c>
      <c r="DT73" s="67">
        <v>39</v>
      </c>
      <c r="DU73" s="22">
        <v>33.4</v>
      </c>
      <c r="DV73" s="22">
        <v>66.599999999999994</v>
      </c>
      <c r="DW73" s="22" t="s">
        <v>431</v>
      </c>
      <c r="DX73" s="22" t="s">
        <v>431</v>
      </c>
      <c r="DY73" s="22" t="s">
        <v>431</v>
      </c>
      <c r="DZ73" s="22" t="s">
        <v>431</v>
      </c>
      <c r="EA73" s="2">
        <v>0</v>
      </c>
      <c r="EB73" s="68"/>
      <c r="EC73" s="36"/>
      <c r="ED73" s="36"/>
      <c r="EE73" s="4">
        <f>L73</f>
        <v>8</v>
      </c>
      <c r="EF73" s="4"/>
      <c r="EG73" s="4"/>
      <c r="EH73" s="4"/>
      <c r="EI73" s="4"/>
      <c r="EJ73" s="4"/>
      <c r="EK73" s="4"/>
      <c r="EL73" s="6" t="e">
        <f>EK73/(EJ73*EJ73*0.01*0.01)</f>
        <v>#DIV/0!</v>
      </c>
      <c r="EM73" s="4"/>
      <c r="EN73" s="4"/>
      <c r="EO73" s="4"/>
      <c r="EP73" s="4"/>
      <c r="EQ73" s="31"/>
      <c r="ER73" s="14"/>
      <c r="ES73" s="132">
        <f>C73</f>
        <v>15392</v>
      </c>
      <c r="ET73" s="133">
        <v>75</v>
      </c>
      <c r="EU73" s="133">
        <v>10145</v>
      </c>
      <c r="EV73" s="133">
        <v>12000</v>
      </c>
      <c r="EW73" s="133">
        <v>39780</v>
      </c>
      <c r="EX73" s="133">
        <v>1980</v>
      </c>
      <c r="EY73" s="134">
        <f>EX73/EV73*EW73/ET73</f>
        <v>87.516000000000005</v>
      </c>
      <c r="EZ73" s="39">
        <f>L73*EY73</f>
        <v>700.12800000000004</v>
      </c>
      <c r="FA73" s="9"/>
      <c r="FE73" s="135"/>
      <c r="FF73" s="135"/>
      <c r="FH73" s="136"/>
      <c r="FK73" s="138"/>
      <c r="FL73" s="139"/>
      <c r="FM73" s="9"/>
      <c r="FN73" s="1"/>
      <c r="FO73" s="41">
        <f>AC73/1000</f>
        <v>8.5000000000000006E-2</v>
      </c>
      <c r="FQ73" s="121">
        <f>EX73*100/EU73</f>
        <v>19.517003449975359</v>
      </c>
      <c r="FR73" s="140">
        <f>EY73/1000</f>
        <v>8.751600000000001E-2</v>
      </c>
      <c r="FS73" s="9"/>
      <c r="FV73" s="212"/>
      <c r="FX73" s="212"/>
      <c r="GI73" s="8"/>
      <c r="GO73" s="10"/>
      <c r="GP73" s="10"/>
      <c r="GQ73" s="20"/>
      <c r="KE73" s="20">
        <f>FR73*AO73/100*1000</f>
        <v>9.9768240000000024</v>
      </c>
      <c r="KF73" s="20">
        <f>FR73*AP73/100*1000</f>
        <v>68.700060000000008</v>
      </c>
      <c r="KG73" s="20">
        <f>FR73*AQ73/100*1000</f>
        <v>7.4126052000000007</v>
      </c>
      <c r="KH73" s="20">
        <f>FR73*AX73/100*1000</f>
        <v>0.60386040000000007</v>
      </c>
      <c r="KI73" s="20">
        <f>FR73*BM73/100*1000</f>
        <v>0</v>
      </c>
      <c r="KJ73" s="20">
        <f>FR73*BY73/100*1000</f>
        <v>11.747710260000002</v>
      </c>
      <c r="KK73" s="20">
        <f>FR73*CA73/100*1000</f>
        <v>20.19781764</v>
      </c>
      <c r="KL73" s="20">
        <f>FR73*CC73/100*1000</f>
        <v>31.945527900000005</v>
      </c>
    </row>
    <row r="74" spans="1:313" ht="14.4" customHeight="1">
      <c r="A74" s="1">
        <v>319</v>
      </c>
      <c r="B74" s="1">
        <f>COUNTIFS($D$3:D74,D74,$F$3:F74,F74)</f>
        <v>3</v>
      </c>
      <c r="C74" s="34">
        <v>16389</v>
      </c>
      <c r="D74" s="75" t="s">
        <v>1596</v>
      </c>
      <c r="E74" s="76" t="s">
        <v>518</v>
      </c>
      <c r="F74" s="76">
        <v>7105113697</v>
      </c>
      <c r="G74" s="77">
        <f>LEFT(H74,4)-CONCATENATE(IF(LEFT(F74, 2)&lt;MID(H74, 3, 4), 20, 19),LEFT(F74,2))</f>
        <v>50</v>
      </c>
      <c r="H74" s="248" t="s">
        <v>2277</v>
      </c>
      <c r="I74" s="29" t="s">
        <v>703</v>
      </c>
      <c r="J74" s="24" t="s">
        <v>487</v>
      </c>
      <c r="K74" s="2" t="s">
        <v>430</v>
      </c>
      <c r="L74" s="2">
        <v>39</v>
      </c>
      <c r="M74" s="2">
        <v>1</v>
      </c>
      <c r="N74" s="2" t="s">
        <v>431</v>
      </c>
      <c r="O74" s="11"/>
      <c r="P74" s="2" t="s">
        <v>2252</v>
      </c>
      <c r="Q74" s="11"/>
      <c r="R74" s="11"/>
      <c r="S74" s="11"/>
      <c r="T74" s="42"/>
      <c r="U74" s="42"/>
      <c r="V74" s="64" t="s">
        <v>1609</v>
      </c>
      <c r="W74" s="42"/>
      <c r="X74" s="42"/>
      <c r="Y74" s="66"/>
      <c r="Z74" s="11"/>
      <c r="AA74" s="1" t="s">
        <v>812</v>
      </c>
      <c r="AC74" s="115">
        <v>174</v>
      </c>
      <c r="AD74" s="115">
        <v>6800</v>
      </c>
      <c r="AE74" s="11"/>
      <c r="AF74" s="11"/>
      <c r="AG74" s="11" t="s">
        <v>483</v>
      </c>
      <c r="AH74" s="115">
        <v>450</v>
      </c>
      <c r="AI74" s="11"/>
      <c r="AJ74" s="11"/>
      <c r="AM74" s="11"/>
      <c r="AO74" s="116">
        <v>22.4</v>
      </c>
      <c r="AP74" s="117">
        <v>73.3</v>
      </c>
      <c r="AQ74" s="118">
        <v>4</v>
      </c>
      <c r="AR74" s="119">
        <f>AO74+AP74+AQ74</f>
        <v>99.699999999999989</v>
      </c>
      <c r="AS74" s="120">
        <f>AO74/AP74</f>
        <v>0.30559345156889495</v>
      </c>
      <c r="AT74" s="121">
        <f>AO74/AP74*AQ74</f>
        <v>1.2223738062755798</v>
      </c>
      <c r="AU74" s="122">
        <f>AO74/(AP74+AQ74)</f>
        <v>0.28978007761966362</v>
      </c>
      <c r="AV74" s="19">
        <f>AW74*AO74/100</f>
        <v>16.042000000000002</v>
      </c>
      <c r="AW74" s="19">
        <f>98-AY74-(CD74*100/AO74)</f>
        <v>71.616071428571431</v>
      </c>
      <c r="AX74" s="123">
        <v>3.33</v>
      </c>
      <c r="AY74" s="19">
        <f>AX74*100/AO74</f>
        <v>14.866071428571429</v>
      </c>
      <c r="AZ74" s="1" t="s">
        <v>432</v>
      </c>
      <c r="BA74" s="58">
        <v>35.880000000000003</v>
      </c>
      <c r="BB74" s="1" t="s">
        <v>432</v>
      </c>
      <c r="BC74" s="6">
        <v>0.11</v>
      </c>
      <c r="BD74" s="6"/>
      <c r="BE74" s="19"/>
      <c r="BF74" s="19"/>
      <c r="BG74" s="67">
        <v>6577.5</v>
      </c>
      <c r="BH74" s="67">
        <v>166.98</v>
      </c>
      <c r="BI74" s="19">
        <v>0.2</v>
      </c>
      <c r="BJ74" s="19">
        <v>53.1</v>
      </c>
      <c r="BK74" s="19">
        <f>100-BJ74</f>
        <v>46.9</v>
      </c>
      <c r="BL74" s="124">
        <f>BJ74/BK74</f>
        <v>1.1321961620469083</v>
      </c>
      <c r="BM74" s="125">
        <v>0.66</v>
      </c>
      <c r="BN74" s="6">
        <f>BM74*100/AO74</f>
        <v>2.9464285714285716</v>
      </c>
      <c r="BO74" s="1" t="s">
        <v>432</v>
      </c>
      <c r="BP74" s="19">
        <v>45.675000000000004</v>
      </c>
      <c r="BQ74" s="19">
        <v>56.429999999999993</v>
      </c>
      <c r="BR74" s="43">
        <v>70934.850000000006</v>
      </c>
      <c r="BS74" s="6">
        <f>BX74+BZ74</f>
        <v>44.099999999999994</v>
      </c>
      <c r="BT74" s="4">
        <v>92.4</v>
      </c>
      <c r="BU74" s="43">
        <v>9045.07</v>
      </c>
      <c r="BV74" s="6">
        <f>100-BT74</f>
        <v>7.5999999999999943</v>
      </c>
      <c r="BW74" s="6">
        <f>BY74+CA74+CC74</f>
        <v>73.226699999999994</v>
      </c>
      <c r="BX74" s="22">
        <v>23.4</v>
      </c>
      <c r="BY74" s="22">
        <f>BX74*AP74/100</f>
        <v>17.152199999999997</v>
      </c>
      <c r="BZ74" s="6">
        <v>20.7</v>
      </c>
      <c r="CA74" s="22">
        <f>BZ74*AP74/100</f>
        <v>15.1731</v>
      </c>
      <c r="CB74" s="6">
        <v>55.8</v>
      </c>
      <c r="CC74" s="22">
        <f>CB74*AP74/100</f>
        <v>40.901399999999995</v>
      </c>
      <c r="CD74" s="22">
        <v>2.58</v>
      </c>
      <c r="CE74" s="126">
        <v>98.6</v>
      </c>
      <c r="CF74" s="127">
        <v>9219</v>
      </c>
      <c r="CG74" s="126">
        <v>95.8</v>
      </c>
      <c r="CH74" s="127">
        <v>6966</v>
      </c>
      <c r="CI74" s="126">
        <v>82.1</v>
      </c>
      <c r="CJ74" s="126">
        <v>88.8</v>
      </c>
      <c r="CK74" s="127">
        <v>5802</v>
      </c>
      <c r="CL74" s="19">
        <f>BX74/BZ74</f>
        <v>1.1304347826086956</v>
      </c>
      <c r="CM74" s="19"/>
      <c r="CN74" s="19"/>
      <c r="CO74" s="19"/>
      <c r="CP74" s="6"/>
      <c r="CQ74" s="19"/>
      <c r="CR74" s="19"/>
      <c r="CS74" s="20"/>
      <c r="CZ74" s="22"/>
      <c r="DA74" s="16"/>
      <c r="DB74" s="129" t="s">
        <v>441</v>
      </c>
      <c r="DC74" s="130"/>
      <c r="DD74" s="131" t="s">
        <v>2280</v>
      </c>
      <c r="DI74" s="1" t="s">
        <v>434</v>
      </c>
      <c r="DJ74" s="209" t="s">
        <v>483</v>
      </c>
      <c r="DK74" s="4">
        <v>2</v>
      </c>
      <c r="DN74" s="16">
        <v>0</v>
      </c>
      <c r="DR74" s="22" t="s">
        <v>431</v>
      </c>
      <c r="DS74" s="22" t="s">
        <v>431</v>
      </c>
      <c r="DT74" s="22">
        <v>162</v>
      </c>
      <c r="DU74" s="22">
        <v>19.100000000000001</v>
      </c>
      <c r="DV74" s="22">
        <v>80.900000000000006</v>
      </c>
      <c r="DW74" s="2" t="s">
        <v>431</v>
      </c>
      <c r="DX74" s="2" t="s">
        <v>431</v>
      </c>
      <c r="DY74" s="2" t="s">
        <v>431</v>
      </c>
      <c r="DZ74" s="40" t="s">
        <v>431</v>
      </c>
      <c r="EA74" s="2">
        <v>0</v>
      </c>
      <c r="EB74" s="2"/>
      <c r="EC74" s="36"/>
      <c r="ED74" s="36"/>
      <c r="EE74" s="4">
        <f>L74</f>
        <v>39</v>
      </c>
      <c r="EF74" s="4"/>
      <c r="EG74" s="4">
        <v>3</v>
      </c>
      <c r="EH74" s="4"/>
      <c r="EI74" s="4"/>
      <c r="EJ74" s="4"/>
      <c r="EK74" s="4"/>
      <c r="EL74" s="6" t="e">
        <f>EK74/(EJ74*EJ74*0.01*0.01)</f>
        <v>#DIV/0!</v>
      </c>
      <c r="EM74" s="4"/>
      <c r="EN74" s="4"/>
      <c r="EO74" s="4"/>
      <c r="EP74" s="4"/>
      <c r="EQ74" s="31"/>
      <c r="ER74" s="14"/>
      <c r="ES74" s="132">
        <f>C74</f>
        <v>16389</v>
      </c>
      <c r="ET74" s="133">
        <v>75</v>
      </c>
      <c r="EU74" s="133">
        <v>8703</v>
      </c>
      <c r="EV74" s="133">
        <v>8000</v>
      </c>
      <c r="EW74" s="133">
        <v>38064</v>
      </c>
      <c r="EX74" s="133">
        <v>3039</v>
      </c>
      <c r="EY74" s="134">
        <f>EX74/EV74*EW74/ET74</f>
        <v>192.79416000000001</v>
      </c>
      <c r="EZ74" s="39">
        <f>L74*EY74</f>
        <v>7518.9722400000001</v>
      </c>
      <c r="FA74" s="9"/>
      <c r="FE74" s="135"/>
      <c r="FF74" s="135"/>
      <c r="FH74" s="136"/>
      <c r="FK74" s="138"/>
      <c r="FL74" s="139"/>
      <c r="FM74" s="9"/>
      <c r="FN74" s="1"/>
      <c r="FO74" s="41">
        <f>AC74/1000</f>
        <v>0.17399999999999999</v>
      </c>
      <c r="FQ74" s="121">
        <f>EX74*100/EU74</f>
        <v>34.918993450534302</v>
      </c>
      <c r="FR74" s="140">
        <f>EY74/1000</f>
        <v>0.19279415999999999</v>
      </c>
      <c r="FS74" s="9"/>
      <c r="FV74" s="212"/>
      <c r="FX74" s="212"/>
      <c r="GI74" s="8"/>
      <c r="GO74" s="10"/>
      <c r="GP74" s="10"/>
      <c r="GQ74" s="20"/>
      <c r="KB74" s="22">
        <v>87.7</v>
      </c>
      <c r="KC74" s="22">
        <v>46.1</v>
      </c>
      <c r="KD74" s="22">
        <v>24</v>
      </c>
      <c r="KE74" s="20">
        <f>FR74*AO74/100*1000</f>
        <v>43.185891839999996</v>
      </c>
      <c r="KF74" s="20">
        <f>FR74*AP74/100*1000</f>
        <v>141.31811927999999</v>
      </c>
      <c r="KG74" s="20">
        <f>FR74*AQ74/100*1000</f>
        <v>7.7117663999999992</v>
      </c>
      <c r="KH74" s="20">
        <f>FR74*AX74/100*1000</f>
        <v>6.4200455280000002</v>
      </c>
      <c r="KI74" s="20">
        <f>FR74*BM74/100*1000</f>
        <v>1.2724414559999999</v>
      </c>
      <c r="KJ74" s="20">
        <f>FR74*BY74/100*1000</f>
        <v>33.068439911519995</v>
      </c>
      <c r="KK74" s="20">
        <f>FR74*CA74/100*1000</f>
        <v>29.252850690959999</v>
      </c>
      <c r="KL74" s="20">
        <f>FR74*CC74/100*1000</f>
        <v>78.855510558239985</v>
      </c>
    </row>
    <row r="75" spans="1:313" ht="14.4" customHeight="1">
      <c r="A75" s="1">
        <v>338</v>
      </c>
      <c r="B75" s="1">
        <f>COUNTIFS($D$3:D75,D75,$F$3:F75,F75)</f>
        <v>4</v>
      </c>
      <c r="C75" s="34">
        <v>16648</v>
      </c>
      <c r="D75" s="75" t="s">
        <v>1596</v>
      </c>
      <c r="E75" s="76" t="s">
        <v>518</v>
      </c>
      <c r="F75" s="76">
        <v>7105113697</v>
      </c>
      <c r="G75" s="77">
        <f>LEFT(H75,4)-CONCATENATE(IF(LEFT(F75, 2)&lt;MID(H75, 3, 4), 20, 19),LEFT(F75,2))</f>
        <v>50</v>
      </c>
      <c r="H75" s="248" t="s">
        <v>2307</v>
      </c>
      <c r="I75" s="29" t="s">
        <v>2309</v>
      </c>
      <c r="J75" s="24" t="s">
        <v>487</v>
      </c>
      <c r="K75" s="2" t="s">
        <v>430</v>
      </c>
      <c r="L75" s="2">
        <v>36</v>
      </c>
      <c r="M75" s="2" t="s">
        <v>664</v>
      </c>
      <c r="N75" s="2" t="s">
        <v>431</v>
      </c>
      <c r="O75" s="11"/>
      <c r="P75" s="2" t="s">
        <v>2293</v>
      </c>
      <c r="Q75" s="11"/>
      <c r="R75" s="11"/>
      <c r="S75" s="11"/>
      <c r="T75" s="42"/>
      <c r="U75" s="42"/>
      <c r="V75" s="64" t="s">
        <v>1609</v>
      </c>
      <c r="W75" s="42"/>
      <c r="X75" s="73" t="s">
        <v>2294</v>
      </c>
      <c r="Y75" s="66"/>
      <c r="Z75" s="11"/>
      <c r="AA75" s="1" t="s">
        <v>812</v>
      </c>
      <c r="AC75" s="115">
        <v>147</v>
      </c>
      <c r="AD75" s="115">
        <v>5200</v>
      </c>
      <c r="AE75" s="11">
        <v>1</v>
      </c>
      <c r="AF75" s="11">
        <v>1500</v>
      </c>
      <c r="AG75" s="11" t="s">
        <v>483</v>
      </c>
      <c r="AH75" s="115">
        <v>350</v>
      </c>
      <c r="AI75" s="11"/>
      <c r="AJ75" s="11"/>
      <c r="AM75" s="11"/>
      <c r="AO75" s="116">
        <v>12.2</v>
      </c>
      <c r="AP75" s="117">
        <v>81.099999999999994</v>
      </c>
      <c r="AQ75" s="118">
        <v>6.13</v>
      </c>
      <c r="AR75" s="119">
        <f>AO75+AP75+AQ75</f>
        <v>99.429999999999993</v>
      </c>
      <c r="AS75" s="120">
        <f>AO75/AP75</f>
        <v>0.15043156596794083</v>
      </c>
      <c r="AT75" s="121">
        <f>AO75/AP75*AQ75</f>
        <v>0.92214549938347723</v>
      </c>
      <c r="AU75" s="122">
        <f>AO75/(AP75+AQ75)</f>
        <v>0.13986013986013987</v>
      </c>
      <c r="AV75" s="19">
        <f>AW75*AO75/100</f>
        <v>9.5259999999999998</v>
      </c>
      <c r="AW75" s="19">
        <f>98-AY75-(CD75*100/AO75)</f>
        <v>78.081967213114751</v>
      </c>
      <c r="AX75" s="123">
        <v>1.23</v>
      </c>
      <c r="AY75" s="19">
        <f>AX75*100/AO75</f>
        <v>10.081967213114755</v>
      </c>
      <c r="AZ75" s="1" t="s">
        <v>432</v>
      </c>
      <c r="BA75" s="58">
        <v>21.45</v>
      </c>
      <c r="BB75" s="1" t="s">
        <v>432</v>
      </c>
      <c r="BC75" s="6">
        <v>0.14000000000000001</v>
      </c>
      <c r="BD75" s="6"/>
      <c r="BE75" s="19"/>
      <c r="BF75" s="19"/>
      <c r="BG75" s="67">
        <v>5107.5</v>
      </c>
      <c r="BH75" s="67">
        <v>261.36</v>
      </c>
      <c r="BI75" s="19">
        <v>0.36</v>
      </c>
      <c r="BJ75" s="19">
        <v>50.9</v>
      </c>
      <c r="BK75" s="19">
        <f>100-BJ75</f>
        <v>49.1</v>
      </c>
      <c r="BL75" s="124">
        <f>BJ75/BK75</f>
        <v>1.0366598778004072</v>
      </c>
      <c r="BM75" s="125">
        <v>0.11</v>
      </c>
      <c r="BN75" s="6">
        <f>BM75*100/AO75</f>
        <v>0.90163934426229508</v>
      </c>
      <c r="BO75" s="1" t="s">
        <v>432</v>
      </c>
      <c r="BP75" s="19">
        <v>28.175000000000004</v>
      </c>
      <c r="BQ75" s="19">
        <v>53.959999999999994</v>
      </c>
      <c r="BR75" s="43">
        <v>66282.3</v>
      </c>
      <c r="BS75" s="6">
        <f>BX75+BZ75</f>
        <v>58.5</v>
      </c>
      <c r="BT75" s="4">
        <v>93.4</v>
      </c>
      <c r="BU75" s="43">
        <v>7419.93</v>
      </c>
      <c r="BV75" s="6">
        <f>100-BT75</f>
        <v>6.5999999999999943</v>
      </c>
      <c r="BW75" s="6">
        <f>BY75+CA75+CC75</f>
        <v>81.018900000000002</v>
      </c>
      <c r="BX75" s="22">
        <v>30.5</v>
      </c>
      <c r="BY75" s="22">
        <f>BX75*AP75/100</f>
        <v>24.735499999999998</v>
      </c>
      <c r="BZ75" s="6">
        <v>28</v>
      </c>
      <c r="CA75" s="22">
        <f>BZ75*AP75/100</f>
        <v>22.707999999999998</v>
      </c>
      <c r="CB75" s="6">
        <v>41.4</v>
      </c>
      <c r="CC75" s="22">
        <f>CB75*AP75/100</f>
        <v>33.575399999999995</v>
      </c>
      <c r="CD75" s="22">
        <v>1.2</v>
      </c>
      <c r="CE75" s="126">
        <v>95.2</v>
      </c>
      <c r="CF75" s="127">
        <v>7292</v>
      </c>
      <c r="CG75" s="126">
        <v>89.2</v>
      </c>
      <c r="CH75" s="127">
        <v>5577</v>
      </c>
      <c r="CI75" s="126">
        <v>70.3</v>
      </c>
      <c r="CJ75" s="126">
        <v>83.2</v>
      </c>
      <c r="CK75" s="127">
        <v>5328</v>
      </c>
      <c r="CL75" s="19">
        <f>BX75/BZ75</f>
        <v>1.0892857142857142</v>
      </c>
      <c r="CM75" s="19"/>
      <c r="CN75" s="19"/>
      <c r="CO75" s="19"/>
      <c r="CP75" s="6"/>
      <c r="CQ75" s="19"/>
      <c r="CR75" s="19"/>
      <c r="CS75" s="20"/>
      <c r="CZ75" s="22"/>
      <c r="DA75" s="16"/>
      <c r="DB75" s="129" t="s">
        <v>441</v>
      </c>
      <c r="DC75" s="130"/>
      <c r="DD75" s="131" t="s">
        <v>2000</v>
      </c>
      <c r="DI75" s="1" t="s">
        <v>434</v>
      </c>
      <c r="DJ75" s="209" t="s">
        <v>483</v>
      </c>
      <c r="DK75" s="4">
        <v>2</v>
      </c>
      <c r="DN75" s="16">
        <v>0</v>
      </c>
      <c r="DR75" s="22" t="s">
        <v>431</v>
      </c>
      <c r="DS75" s="22" t="s">
        <v>431</v>
      </c>
      <c r="DT75" s="22">
        <v>49</v>
      </c>
      <c r="DU75" s="22">
        <v>26.5</v>
      </c>
      <c r="DV75" s="22">
        <v>73.5</v>
      </c>
      <c r="DW75" s="22" t="s">
        <v>431</v>
      </c>
      <c r="DX75" s="22" t="s">
        <v>431</v>
      </c>
      <c r="DY75" s="22" t="s">
        <v>431</v>
      </c>
      <c r="DZ75" s="40" t="s">
        <v>431</v>
      </c>
      <c r="EA75" s="2">
        <v>0</v>
      </c>
      <c r="EB75" s="2"/>
      <c r="EC75" s="36"/>
      <c r="ED75" s="36"/>
      <c r="EE75" s="4">
        <f>L75</f>
        <v>36</v>
      </c>
      <c r="EF75" s="4"/>
      <c r="EG75" s="4">
        <v>3</v>
      </c>
      <c r="EH75" s="4"/>
      <c r="EI75" s="4"/>
      <c r="EJ75" s="4"/>
      <c r="EK75" s="4"/>
      <c r="EL75" s="6" t="e">
        <f>EK75/(EJ75*EJ75*0.01*0.01)</f>
        <v>#DIV/0!</v>
      </c>
      <c r="EM75" s="4"/>
      <c r="EN75" s="4"/>
      <c r="EO75" s="4"/>
      <c r="EP75" s="4"/>
      <c r="EQ75" s="31"/>
      <c r="ER75" s="14"/>
      <c r="ES75" s="132">
        <f>C75</f>
        <v>16648</v>
      </c>
      <c r="ET75" s="133">
        <v>75</v>
      </c>
      <c r="EU75" s="133">
        <v>16187</v>
      </c>
      <c r="EV75" s="133">
        <v>8000</v>
      </c>
      <c r="EW75" s="133">
        <v>38064</v>
      </c>
      <c r="EX75" s="133">
        <v>2420</v>
      </c>
      <c r="EY75" s="134">
        <f>EX75/EV75*EW75/ET75</f>
        <v>153.52479999999997</v>
      </c>
      <c r="EZ75" s="39">
        <f>L75*EY75</f>
        <v>5526.8927999999987</v>
      </c>
      <c r="FA75" s="9"/>
      <c r="FE75" s="135"/>
      <c r="FF75" s="135"/>
      <c r="FH75" s="136"/>
      <c r="FK75" s="138"/>
      <c r="FL75" s="139"/>
      <c r="FM75" s="9"/>
      <c r="FN75" s="1"/>
      <c r="FO75" s="41">
        <f>AC75/1000</f>
        <v>0.14699999999999999</v>
      </c>
      <c r="FQ75" s="121">
        <f>EX75*100/EU75</f>
        <v>14.950268734169395</v>
      </c>
      <c r="FR75" s="140">
        <f>EY75/1000</f>
        <v>0.15352479999999996</v>
      </c>
      <c r="FS75" s="9"/>
      <c r="FV75" s="212"/>
      <c r="FX75" s="212"/>
      <c r="GI75" s="8"/>
      <c r="GO75" s="10"/>
      <c r="GP75" s="10"/>
      <c r="GQ75" s="20"/>
      <c r="KB75" s="22">
        <v>80.8</v>
      </c>
      <c r="KC75" s="22">
        <v>34.4</v>
      </c>
      <c r="KD75" s="22">
        <v>8.4600000000000009</v>
      </c>
      <c r="KE75" s="20">
        <f>FR75*AO75/100*1000</f>
        <v>18.730025599999991</v>
      </c>
      <c r="KF75" s="20">
        <f>FR75*AP75/100*1000</f>
        <v>124.50861279999997</v>
      </c>
      <c r="KG75" s="20">
        <f>FR75*AQ75/100*1000</f>
        <v>9.4110702399999973</v>
      </c>
      <c r="KH75" s="20">
        <f>FR75*AX75/100*1000</f>
        <v>1.8883550399999995</v>
      </c>
      <c r="KI75" s="20">
        <f>FR75*BM75/100*1000</f>
        <v>0.16887727999999994</v>
      </c>
      <c r="KJ75" s="20">
        <f>FR75*BY75/100*1000</f>
        <v>37.975126903999985</v>
      </c>
      <c r="KK75" s="20">
        <f>FR75*CA75/100*1000</f>
        <v>34.862411583999993</v>
      </c>
      <c r="KL75" s="20">
        <f>FR75*CC75/100*1000</f>
        <v>51.546565699199981</v>
      </c>
    </row>
    <row r="76" spans="1:313" ht="14.4" customHeight="1">
      <c r="A76" s="1">
        <v>355</v>
      </c>
      <c r="B76" s="219">
        <f>COUNTIFS($D$3:D76,D76,$F$3:F76,F76)</f>
        <v>1</v>
      </c>
      <c r="C76" s="34">
        <v>11924</v>
      </c>
      <c r="D76" s="21" t="s">
        <v>712</v>
      </c>
      <c r="E76" s="2" t="s">
        <v>485</v>
      </c>
      <c r="F76" s="2">
        <v>5711120415</v>
      </c>
      <c r="G76" s="1">
        <f>LEFT(H76,4)-CONCATENATE(IF(LEFT(F76, 2)&lt;MID(H76, 3, 4), 20, 19),LEFT(F76,2))</f>
        <v>62</v>
      </c>
      <c r="H76" s="247" t="s">
        <v>963</v>
      </c>
      <c r="I76" s="29" t="s">
        <v>442</v>
      </c>
      <c r="J76" s="24" t="s">
        <v>487</v>
      </c>
      <c r="K76" s="2" t="s">
        <v>430</v>
      </c>
      <c r="L76" s="1">
        <v>7</v>
      </c>
      <c r="M76" s="2" t="s">
        <v>601</v>
      </c>
      <c r="N76" s="2" t="s">
        <v>431</v>
      </c>
      <c r="P76" s="1" t="s">
        <v>943</v>
      </c>
      <c r="S76" s="2"/>
      <c r="T76" s="46"/>
      <c r="U76" s="46"/>
      <c r="V76" s="51" t="s">
        <v>780</v>
      </c>
      <c r="X76" s="59"/>
      <c r="Y76" s="59"/>
      <c r="Z76" s="29"/>
      <c r="AA76" s="1" t="s">
        <v>817</v>
      </c>
      <c r="AC76" s="115">
        <v>7</v>
      </c>
      <c r="AD76" s="115">
        <v>50</v>
      </c>
      <c r="AE76" s="11"/>
      <c r="AF76" s="11"/>
      <c r="AG76" s="11" t="s">
        <v>483</v>
      </c>
      <c r="AH76" s="115">
        <v>50</v>
      </c>
      <c r="AI76" s="8" t="s">
        <v>878</v>
      </c>
      <c r="AO76" s="116">
        <v>47.5</v>
      </c>
      <c r="AP76" s="117">
        <v>6.7</v>
      </c>
      <c r="AQ76" s="118">
        <v>43.8</v>
      </c>
      <c r="AR76" s="119">
        <f>AO76+AP76+AQ76</f>
        <v>98</v>
      </c>
      <c r="AS76" s="120">
        <f>AO76/AP76</f>
        <v>7.08955223880597</v>
      </c>
      <c r="AT76" s="121">
        <f>AO76/AP76*AQ76</f>
        <v>310.52238805970148</v>
      </c>
      <c r="AU76" s="122">
        <f>AO76/(AP76+AQ76)</f>
        <v>0.94059405940594054</v>
      </c>
      <c r="AV76" s="19">
        <v>37.334999999999994</v>
      </c>
      <c r="AW76" s="19">
        <f>95-AY76</f>
        <v>78.599999999999994</v>
      </c>
      <c r="AX76" s="151">
        <v>7.7899999999999991</v>
      </c>
      <c r="AY76" s="19">
        <v>16.399999999999999</v>
      </c>
      <c r="AZ76" s="1" t="s">
        <v>432</v>
      </c>
      <c r="BA76" s="145">
        <v>6.63</v>
      </c>
      <c r="BB76" s="1" t="s">
        <v>432</v>
      </c>
      <c r="BC76" s="6">
        <v>0.2</v>
      </c>
      <c r="BD76" s="6" t="s">
        <v>432</v>
      </c>
      <c r="BE76" s="19" t="s">
        <v>432</v>
      </c>
      <c r="BF76" s="19" t="s">
        <v>432</v>
      </c>
      <c r="BG76" s="67">
        <v>6966.6666666666661</v>
      </c>
      <c r="BH76" s="20">
        <v>601.5</v>
      </c>
      <c r="BI76" s="19">
        <v>0.2</v>
      </c>
      <c r="BJ76" s="19">
        <v>52.8</v>
      </c>
      <c r="BK76" s="1">
        <v>47.2</v>
      </c>
      <c r="BL76" s="124">
        <f>BJ76/BK76</f>
        <v>1.1186440677966101</v>
      </c>
      <c r="BM76" s="125">
        <v>0.7</v>
      </c>
      <c r="BN76" s="6">
        <f>BM76*100/AO76</f>
        <v>1.4736842105263157</v>
      </c>
      <c r="BO76" s="1" t="s">
        <v>432</v>
      </c>
      <c r="BP76" s="1">
        <v>12.4</v>
      </c>
      <c r="BQ76" s="19">
        <v>7.8659999999999997</v>
      </c>
      <c r="BR76" s="4">
        <v>20666</v>
      </c>
      <c r="BS76" s="6">
        <f>BX76+BZ76</f>
        <v>58.300000000000004</v>
      </c>
      <c r="BT76" s="4">
        <v>20.2</v>
      </c>
      <c r="BU76" s="43">
        <v>10231.200000000001</v>
      </c>
      <c r="BV76" s="6">
        <f>100-BT76</f>
        <v>79.8</v>
      </c>
      <c r="BW76" s="6">
        <f>BY76+CA76+CC76</f>
        <v>6.1908000000000012</v>
      </c>
      <c r="BX76" s="4">
        <v>2.2000000000000002</v>
      </c>
      <c r="BY76" s="22">
        <f>BX76*AP76/100</f>
        <v>0.14740000000000003</v>
      </c>
      <c r="BZ76" s="4">
        <v>56.1</v>
      </c>
      <c r="CA76" s="22">
        <f>BZ76*AP76/100</f>
        <v>3.7587000000000002</v>
      </c>
      <c r="CB76" s="4">
        <v>34.1</v>
      </c>
      <c r="CC76" s="22">
        <f>CB76*AP76/100</f>
        <v>2.2847000000000004</v>
      </c>
      <c r="CD76" s="6">
        <v>0.3</v>
      </c>
      <c r="CE76" s="126">
        <v>100</v>
      </c>
      <c r="CF76" s="127">
        <v>11336.699999999999</v>
      </c>
      <c r="CG76" s="126">
        <v>77.599999999999994</v>
      </c>
      <c r="CH76" s="126">
        <v>3033</v>
      </c>
      <c r="CI76" s="126">
        <v>52.6</v>
      </c>
      <c r="CJ76" s="126">
        <v>64.099999999999994</v>
      </c>
      <c r="CK76" s="127">
        <v>3786</v>
      </c>
      <c r="CL76" s="146">
        <f>BX76/BZ76</f>
        <v>3.9215686274509803E-2</v>
      </c>
      <c r="CM76" s="22"/>
      <c r="CN76" s="22"/>
      <c r="CO76" s="22"/>
      <c r="CP76" s="6"/>
      <c r="CQ76" s="19"/>
      <c r="CR76" s="19"/>
      <c r="CS76" s="19"/>
      <c r="CT76" s="22"/>
      <c r="CU76" s="142"/>
      <c r="CV76" s="142"/>
      <c r="CW76" s="22"/>
      <c r="CX76" s="22"/>
      <c r="CZ76" s="22"/>
      <c r="DA76" s="16">
        <v>3</v>
      </c>
      <c r="DB76" s="129" t="s">
        <v>548</v>
      </c>
      <c r="DC76" s="130"/>
      <c r="DD76" s="131" t="s">
        <v>967</v>
      </c>
      <c r="DI76" s="1" t="s">
        <v>434</v>
      </c>
      <c r="DJ76" s="209" t="s">
        <v>483</v>
      </c>
      <c r="DK76" s="4">
        <v>2</v>
      </c>
      <c r="DN76" s="16">
        <v>0</v>
      </c>
      <c r="DR76" s="1">
        <v>2.1</v>
      </c>
      <c r="DS76" s="1" t="s">
        <v>670</v>
      </c>
      <c r="DT76" s="1">
        <v>692</v>
      </c>
      <c r="DU76" s="1">
        <v>1.2</v>
      </c>
      <c r="DV76" s="1">
        <v>98.8</v>
      </c>
      <c r="DW76" s="1">
        <v>0.2</v>
      </c>
      <c r="DX76" s="1">
        <v>421.6</v>
      </c>
      <c r="DY76" s="1" t="s">
        <v>431</v>
      </c>
      <c r="DZ76" s="1">
        <v>9.27</v>
      </c>
      <c r="EA76" s="1">
        <v>0</v>
      </c>
      <c r="EC76" s="36"/>
      <c r="ED76" s="36"/>
      <c r="EE76" s="4">
        <v>7</v>
      </c>
      <c r="EF76" s="4"/>
      <c r="EG76" s="4"/>
      <c r="EH76" s="4"/>
      <c r="EI76" s="4"/>
      <c r="EJ76" s="4"/>
      <c r="EK76" s="4"/>
      <c r="EL76" s="6" t="e">
        <f>EK76/(EJ76*EJ76*0.01*0.01)</f>
        <v>#DIV/0!</v>
      </c>
      <c r="EM76" s="4"/>
      <c r="EN76" s="4"/>
      <c r="EO76" s="4"/>
      <c r="EP76" s="4"/>
      <c r="EQ76" s="31"/>
      <c r="ER76" s="14"/>
      <c r="ES76" s="132">
        <v>11924</v>
      </c>
      <c r="ET76" s="133">
        <v>75</v>
      </c>
      <c r="EU76" s="133">
        <v>197840</v>
      </c>
      <c r="EV76" s="133">
        <v>16000</v>
      </c>
      <c r="EW76" s="133">
        <v>40560</v>
      </c>
      <c r="EX76" s="133">
        <v>202</v>
      </c>
      <c r="EY76" s="134">
        <f>EX76/EV76*EW76/ET76</f>
        <v>6.8276000000000003</v>
      </c>
      <c r="EZ76" s="39">
        <f>L76*EY76</f>
        <v>47.793199999999999</v>
      </c>
      <c r="FA76" s="9"/>
      <c r="FE76" s="135"/>
      <c r="FF76" s="135"/>
      <c r="FH76" s="136"/>
      <c r="FK76" s="138"/>
      <c r="FL76" s="139"/>
      <c r="FM76" s="9"/>
      <c r="FN76" s="1"/>
      <c r="FO76" s="41">
        <f>AC76/1000</f>
        <v>7.0000000000000001E-3</v>
      </c>
      <c r="FQ76" s="121">
        <f>EX76*100/EU76</f>
        <v>0.10210270926000808</v>
      </c>
      <c r="FR76" s="140">
        <f>EY76/1000</f>
        <v>6.8276000000000005E-3</v>
      </c>
      <c r="FS76" s="9"/>
      <c r="FV76" s="212"/>
      <c r="FX76" s="212"/>
      <c r="GI76" s="8"/>
      <c r="GO76" s="10">
        <v>43790</v>
      </c>
      <c r="GP76" s="10"/>
      <c r="GQ76" s="20"/>
      <c r="GT76" s="18">
        <v>0.2</v>
      </c>
      <c r="KE76" s="20">
        <f>FR76*AO76/100*1000</f>
        <v>3.2431100000000002</v>
      </c>
      <c r="KF76" s="20">
        <f>FR76*AP76/100*1000</f>
        <v>0.45744920000000006</v>
      </c>
      <c r="KG76" s="20">
        <f>FR76*AQ76/100*1000</f>
        <v>2.9904888000000001</v>
      </c>
      <c r="KH76" s="20">
        <f>FR76*AX76/100*1000</f>
        <v>0.53187004000000004</v>
      </c>
      <c r="KI76" s="20">
        <f>FR76*BM76/100*1000</f>
        <v>4.7793200000000001E-2</v>
      </c>
      <c r="KJ76" s="20">
        <f>FR76*BY76/100*1000</f>
        <v>1.0063882400000003E-2</v>
      </c>
      <c r="KK76" s="20">
        <f>FR76*CA76/100*1000</f>
        <v>0.25662900120000004</v>
      </c>
      <c r="KL76" s="20">
        <f>FR76*CC76/100*1000</f>
        <v>0.15599017720000002</v>
      </c>
    </row>
    <row r="77" spans="1:313" ht="14.4" customHeight="1">
      <c r="A77" s="1">
        <v>170</v>
      </c>
      <c r="B77" s="1">
        <f>COUNTIFS($D$3:D77,D77,$F$3:F77,F77)</f>
        <v>1</v>
      </c>
      <c r="C77" s="34">
        <v>17784</v>
      </c>
      <c r="D77" s="21" t="s">
        <v>2568</v>
      </c>
      <c r="E77" s="2" t="s">
        <v>553</v>
      </c>
      <c r="F77" s="2">
        <v>6454292361</v>
      </c>
      <c r="G77" s="1">
        <v>58</v>
      </c>
      <c r="H77" s="247" t="s">
        <v>2569</v>
      </c>
      <c r="I77" s="29" t="s">
        <v>2570</v>
      </c>
      <c r="J77" s="24" t="s">
        <v>487</v>
      </c>
      <c r="K77" s="2" t="s">
        <v>430</v>
      </c>
      <c r="L77" s="2">
        <v>11</v>
      </c>
      <c r="M77" s="2">
        <v>10</v>
      </c>
      <c r="N77" s="2" t="s">
        <v>431</v>
      </c>
      <c r="O77" s="11"/>
      <c r="P77" s="2" t="s">
        <v>2571</v>
      </c>
      <c r="Q77" s="11"/>
      <c r="R77" s="11"/>
      <c r="S77" s="11"/>
      <c r="T77" s="42"/>
      <c r="U77" s="42"/>
      <c r="V77" s="64" t="s">
        <v>2426</v>
      </c>
      <c r="W77" s="42"/>
      <c r="X77" s="42"/>
      <c r="Y77" s="42"/>
      <c r="Z77" s="29"/>
      <c r="AA77" s="1" t="s">
        <v>2166</v>
      </c>
      <c r="AC77" s="115">
        <v>128</v>
      </c>
      <c r="AD77" s="115">
        <v>1400</v>
      </c>
      <c r="AE77" s="11"/>
      <c r="AF77" s="11"/>
      <c r="AG77" s="11" t="s">
        <v>483</v>
      </c>
      <c r="AH77" s="115">
        <v>50</v>
      </c>
      <c r="AJ77" s="11"/>
      <c r="AM77" s="11"/>
      <c r="AO77" s="116">
        <v>29</v>
      </c>
      <c r="AP77" s="117">
        <v>27</v>
      </c>
      <c r="AQ77" s="118">
        <v>42.6</v>
      </c>
      <c r="AR77" s="119">
        <f>AO77+AP77+AQ77</f>
        <v>98.6</v>
      </c>
      <c r="AS77" s="120">
        <f>AO77/AP77</f>
        <v>1.0740740740740742</v>
      </c>
      <c r="AT77" s="121">
        <f>AO77/AP77*AQ77</f>
        <v>45.75555555555556</v>
      </c>
      <c r="AU77" s="122">
        <f>AO77/(AP77+AQ77)</f>
        <v>0.41666666666666669</v>
      </c>
      <c r="AV77" s="19">
        <f>AW77*AO77/100</f>
        <v>23.49</v>
      </c>
      <c r="AW77" s="19">
        <f>98-AY77</f>
        <v>81</v>
      </c>
      <c r="AX77" s="123">
        <v>4.93</v>
      </c>
      <c r="AY77" s="19">
        <f>AX77*100/AO77</f>
        <v>17</v>
      </c>
      <c r="AZ77" s="1" t="s">
        <v>432</v>
      </c>
      <c r="BA77" s="58">
        <v>19.899999999999999</v>
      </c>
      <c r="BB77" s="1" t="s">
        <v>432</v>
      </c>
      <c r="BC77" s="6">
        <v>0.13</v>
      </c>
      <c r="BD77" s="6"/>
      <c r="BE77" s="19"/>
      <c r="BF77" s="19"/>
      <c r="BG77" s="67">
        <v>3939.2307692307691</v>
      </c>
      <c r="BH77" s="67">
        <v>515</v>
      </c>
      <c r="BI77" s="19">
        <v>0.73</v>
      </c>
      <c r="BJ77" s="19">
        <v>54.8</v>
      </c>
      <c r="BK77" s="19">
        <f>100-BJ77</f>
        <v>45.2</v>
      </c>
      <c r="BL77" s="124">
        <f>BJ77/BK77</f>
        <v>1.2123893805309733</v>
      </c>
      <c r="BM77" s="125">
        <v>0.16</v>
      </c>
      <c r="BN77" s="6">
        <f>BM77*100/AO77</f>
        <v>0.55172413793103448</v>
      </c>
      <c r="BO77" s="1" t="s">
        <v>432</v>
      </c>
      <c r="BP77" s="19">
        <v>23.305084745762713</v>
      </c>
      <c r="BQ77" s="19">
        <v>32.9</v>
      </c>
      <c r="BR77" s="43">
        <v>54460.160000000003</v>
      </c>
      <c r="BS77" s="6">
        <f>BX77+BZ77</f>
        <v>18.690000000000001</v>
      </c>
      <c r="BT77" s="4">
        <v>94.2</v>
      </c>
      <c r="BU77" s="43">
        <v>6379.3650793650795</v>
      </c>
      <c r="BV77" s="6">
        <f>100-BT77</f>
        <v>5.7999999999999972</v>
      </c>
      <c r="BW77" s="6">
        <f>BY77+CA77+CC77</f>
        <v>26.376300000000001</v>
      </c>
      <c r="BX77" s="22">
        <v>6.69</v>
      </c>
      <c r="BY77" s="22">
        <f>BX77*AP77/100</f>
        <v>1.8063000000000002</v>
      </c>
      <c r="BZ77" s="6">
        <v>12</v>
      </c>
      <c r="CA77" s="22">
        <f>BZ77*AP77/100</f>
        <v>3.24</v>
      </c>
      <c r="CB77" s="6">
        <v>79</v>
      </c>
      <c r="CC77" s="22">
        <f>CB77*AP77/100</f>
        <v>21.33</v>
      </c>
      <c r="CD77" s="22" t="s">
        <v>432</v>
      </c>
      <c r="CE77" s="126">
        <v>93.4</v>
      </c>
      <c r="CF77" s="127">
        <v>6594</v>
      </c>
      <c r="CG77" s="126">
        <v>85.6</v>
      </c>
      <c r="CH77" s="127">
        <v>5121</v>
      </c>
      <c r="CI77" s="126">
        <v>20.9</v>
      </c>
      <c r="CJ77" s="126">
        <v>33.6</v>
      </c>
      <c r="CK77" s="127">
        <v>4492</v>
      </c>
      <c r="CL77" s="19">
        <f>BX77/BZ77</f>
        <v>0.5575</v>
      </c>
      <c r="CM77" s="19"/>
      <c r="CN77" s="19"/>
      <c r="CO77" s="19"/>
      <c r="CP77" s="6"/>
      <c r="CQ77" s="19"/>
      <c r="CR77" s="19"/>
      <c r="CS77" s="20"/>
      <c r="CZ77" s="22"/>
      <c r="DA77" s="16"/>
      <c r="DC77" s="130"/>
      <c r="DD77" s="131"/>
      <c r="DI77" s="1" t="s">
        <v>436</v>
      </c>
      <c r="DJ77" s="209" t="s">
        <v>483</v>
      </c>
      <c r="DK77" s="4">
        <v>2</v>
      </c>
      <c r="DN77" s="16">
        <v>0</v>
      </c>
      <c r="DR77" s="58" t="s">
        <v>431</v>
      </c>
      <c r="DS77" s="22" t="s">
        <v>431</v>
      </c>
      <c r="DT77" s="22">
        <v>201</v>
      </c>
      <c r="DU77" s="22">
        <v>1.9</v>
      </c>
      <c r="DV77" s="22">
        <v>98.1</v>
      </c>
      <c r="DW77" s="22" t="s">
        <v>431</v>
      </c>
      <c r="DX77" s="22" t="s">
        <v>431</v>
      </c>
      <c r="DY77" s="22" t="s">
        <v>431</v>
      </c>
      <c r="DZ77" s="22" t="s">
        <v>431</v>
      </c>
      <c r="EA77" s="2">
        <v>0</v>
      </c>
      <c r="EB77" s="2"/>
      <c r="EC77" s="36"/>
      <c r="ED77" s="36"/>
      <c r="EE77" s="4">
        <f>L77</f>
        <v>11</v>
      </c>
      <c r="EF77" s="4"/>
      <c r="EG77" s="4"/>
      <c r="EH77" s="4"/>
      <c r="EI77" s="4"/>
      <c r="EJ77" s="4"/>
      <c r="EK77" s="4"/>
      <c r="EL77" s="6" t="e">
        <f>EK77/(EJ77*EJ77*0.01*0.01)</f>
        <v>#DIV/0!</v>
      </c>
      <c r="EM77" s="4"/>
      <c r="EN77" s="4"/>
      <c r="EO77" s="4"/>
      <c r="EP77" s="4"/>
      <c r="EQ77" s="31"/>
      <c r="ER77" s="14"/>
      <c r="ES77" s="132">
        <f>C77</f>
        <v>17784</v>
      </c>
      <c r="ET77" s="133">
        <v>75</v>
      </c>
      <c r="EU77" s="133">
        <v>674254</v>
      </c>
      <c r="EV77" s="133">
        <v>8000</v>
      </c>
      <c r="EW77" s="133">
        <v>40560</v>
      </c>
      <c r="EX77" s="133">
        <v>2057</v>
      </c>
      <c r="EY77" s="134">
        <f>EX77/EV77*EW77/ET77</f>
        <v>139.0532</v>
      </c>
      <c r="EZ77" s="39">
        <f>L77*EY77</f>
        <v>1529.5852</v>
      </c>
      <c r="FA77" s="9"/>
      <c r="FE77" s="135"/>
      <c r="FF77" s="135"/>
      <c r="FH77" s="136"/>
      <c r="FK77" s="138"/>
      <c r="FL77" s="139"/>
      <c r="FM77" s="9"/>
      <c r="FN77" s="1"/>
      <c r="FO77" s="41">
        <f>AC77/1000</f>
        <v>0.128</v>
      </c>
      <c r="FQ77" s="121">
        <f>EX77*100/EU77</f>
        <v>0.3050779083253492</v>
      </c>
      <c r="FR77" s="140">
        <f>EY77/1000</f>
        <v>0.13905320000000002</v>
      </c>
      <c r="FS77" s="9"/>
      <c r="FV77" s="212"/>
      <c r="FX77" s="212"/>
      <c r="GI77" s="8"/>
      <c r="GO77" s="10">
        <v>44768</v>
      </c>
      <c r="GP77" s="10"/>
      <c r="GQ77" s="20"/>
      <c r="KB77" s="22"/>
      <c r="KC77" s="22"/>
      <c r="KD77" s="22"/>
      <c r="KE77" s="20">
        <f>FR77*AO77/100*1000</f>
        <v>40.325428000000009</v>
      </c>
      <c r="KF77" s="20">
        <f>FR77*AP77/100*1000</f>
        <v>37.544364000000002</v>
      </c>
      <c r="KG77" s="20">
        <f>FR77*AQ77/100*1000</f>
        <v>59.236663200000002</v>
      </c>
      <c r="KH77" s="20">
        <f>FR77*AX77/100*1000</f>
        <v>6.85532276</v>
      </c>
      <c r="KI77" s="20">
        <f>FR77*BM77/100*1000</f>
        <v>0.22248512000000001</v>
      </c>
      <c r="KJ77" s="20">
        <f>FR77*BY77/100*1000</f>
        <v>2.5117179516000001</v>
      </c>
      <c r="KK77" s="20">
        <f>FR77*CA77/100*1000</f>
        <v>4.5053236800000009</v>
      </c>
      <c r="KL77" s="20">
        <f>FR77*CC77/100*1000</f>
        <v>29.660047560000002</v>
      </c>
      <c r="KM77" s="1">
        <v>77.3</v>
      </c>
      <c r="KN77" s="1">
        <v>78.099999999999994</v>
      </c>
      <c r="KP77" s="22"/>
      <c r="KQ77" s="22"/>
      <c r="KR77" s="22"/>
      <c r="KS77" s="19"/>
      <c r="KY77" s="11"/>
      <c r="KZ77" s="11"/>
      <c r="LA77" s="11"/>
    </row>
    <row r="78" spans="1:313" ht="14.4" customHeight="1">
      <c r="A78" s="1">
        <v>118</v>
      </c>
      <c r="B78" s="1">
        <f>COUNTIFS($D$3:D78,D78,$F$3:F78,F78)</f>
        <v>1</v>
      </c>
      <c r="C78" s="34">
        <v>17443</v>
      </c>
      <c r="D78" s="21" t="s">
        <v>2491</v>
      </c>
      <c r="E78" s="2" t="s">
        <v>626</v>
      </c>
      <c r="F78" s="2">
        <v>6955165756</v>
      </c>
      <c r="G78" s="1">
        <v>53</v>
      </c>
      <c r="H78" s="247" t="s">
        <v>2487</v>
      </c>
      <c r="I78" s="29" t="s">
        <v>2492</v>
      </c>
      <c r="J78" s="24" t="s">
        <v>487</v>
      </c>
      <c r="K78" s="2" t="s">
        <v>430</v>
      </c>
      <c r="L78" s="2">
        <v>16</v>
      </c>
      <c r="M78" s="2">
        <v>1</v>
      </c>
      <c r="N78" s="2" t="s">
        <v>647</v>
      </c>
      <c r="O78" s="11"/>
      <c r="P78" s="2" t="s">
        <v>2485</v>
      </c>
      <c r="Q78" s="11"/>
      <c r="R78" s="11"/>
      <c r="S78" s="11"/>
      <c r="T78" s="42"/>
      <c r="U78" s="42" t="s">
        <v>2489</v>
      </c>
      <c r="V78" s="64" t="s">
        <v>2426</v>
      </c>
      <c r="W78" s="42"/>
      <c r="X78" s="42"/>
      <c r="Y78" s="42" t="s">
        <v>2490</v>
      </c>
      <c r="Z78" s="29"/>
      <c r="AA78" s="1" t="s">
        <v>812</v>
      </c>
      <c r="AC78" s="115">
        <v>194</v>
      </c>
      <c r="AD78" s="115">
        <v>3100</v>
      </c>
      <c r="AE78" s="11"/>
      <c r="AF78" s="11"/>
      <c r="AG78" s="11" t="s">
        <v>491</v>
      </c>
      <c r="AH78" s="115">
        <v>250</v>
      </c>
      <c r="AJ78" s="11"/>
      <c r="AM78" s="11"/>
      <c r="AO78" s="116">
        <v>35</v>
      </c>
      <c r="AP78" s="117">
        <v>62.4</v>
      </c>
      <c r="AQ78" s="118">
        <v>2.11</v>
      </c>
      <c r="AR78" s="119">
        <f>AO78+AP78+AQ78</f>
        <v>99.51</v>
      </c>
      <c r="AS78" s="120">
        <f>AO78/AP78</f>
        <v>0.5608974358974359</v>
      </c>
      <c r="AT78" s="121">
        <f>AO78/AP78*AQ78</f>
        <v>1.1834935897435896</v>
      </c>
      <c r="AU78" s="122">
        <f>AO78/(AP78+AQ78)</f>
        <v>0.54255154239652759</v>
      </c>
      <c r="AV78" s="19">
        <f>AW78*AO78/100</f>
        <v>31.869999999999994</v>
      </c>
      <c r="AW78" s="19">
        <f>98-AY78</f>
        <v>91.05714285714285</v>
      </c>
      <c r="AX78" s="123">
        <v>2.4300000000000002</v>
      </c>
      <c r="AY78" s="19">
        <f>AX78*100/AO78</f>
        <v>6.9428571428571439</v>
      </c>
      <c r="AZ78" s="1" t="s">
        <v>432</v>
      </c>
      <c r="BA78" s="58">
        <v>29.8</v>
      </c>
      <c r="BB78" s="1" t="s">
        <v>432</v>
      </c>
      <c r="BC78" s="6">
        <v>6.1000000000000004E-3</v>
      </c>
      <c r="BD78" s="6"/>
      <c r="BE78" s="19"/>
      <c r="BF78" s="19"/>
      <c r="BG78" s="67">
        <v>3963.0769230769229</v>
      </c>
      <c r="BH78" s="67">
        <v>227</v>
      </c>
      <c r="BI78" s="19">
        <v>0.62</v>
      </c>
      <c r="BJ78" s="19">
        <v>37.299999999999997</v>
      </c>
      <c r="BK78" s="19">
        <f>100-BJ78</f>
        <v>62.7</v>
      </c>
      <c r="BL78" s="124">
        <f>BJ78/BK78</f>
        <v>0.59489633173843692</v>
      </c>
      <c r="BM78" s="125">
        <v>0.28999999999999998</v>
      </c>
      <c r="BN78" s="6">
        <f>BM78*100/AO78</f>
        <v>0.82857142857142851</v>
      </c>
      <c r="BO78" s="1" t="s">
        <v>432</v>
      </c>
      <c r="BP78" s="19">
        <v>35.762711864406782</v>
      </c>
      <c r="BQ78" s="19">
        <v>43.3</v>
      </c>
      <c r="BR78" s="43">
        <v>43211.520000000004</v>
      </c>
      <c r="BS78" s="6">
        <f>BX78+BZ78</f>
        <v>45.099999999999994</v>
      </c>
      <c r="BT78" s="4">
        <v>89.1</v>
      </c>
      <c r="BU78" s="43">
        <v>7053.9682539682535</v>
      </c>
      <c r="BV78" s="6">
        <f>100-BT78</f>
        <v>10.900000000000006</v>
      </c>
      <c r="BW78" s="6">
        <f>BY78+CA78+CC78</f>
        <v>62.399999999999991</v>
      </c>
      <c r="BX78" s="22">
        <v>21.2</v>
      </c>
      <c r="BY78" s="22">
        <f>BX78*AP78/100</f>
        <v>13.2288</v>
      </c>
      <c r="BZ78" s="6">
        <v>23.9</v>
      </c>
      <c r="CA78" s="22">
        <f>BZ78*AP78/100</f>
        <v>14.913599999999999</v>
      </c>
      <c r="CB78" s="6">
        <v>54.9</v>
      </c>
      <c r="CC78" s="22">
        <f>CB78*AP78/100</f>
        <v>34.257599999999996</v>
      </c>
      <c r="CD78" s="22" t="s">
        <v>432</v>
      </c>
      <c r="CE78" s="126">
        <v>97.6</v>
      </c>
      <c r="CF78" s="127">
        <v>8363</v>
      </c>
      <c r="CG78" s="126">
        <v>89.8</v>
      </c>
      <c r="CH78" s="127">
        <v>5663</v>
      </c>
      <c r="CI78" s="126">
        <v>45.6</v>
      </c>
      <c r="CJ78" s="126">
        <v>67.2</v>
      </c>
      <c r="CK78" s="127">
        <v>5200</v>
      </c>
      <c r="CL78" s="19">
        <f>BX78/BZ78</f>
        <v>0.88702928870292885</v>
      </c>
      <c r="CM78" s="19"/>
      <c r="CN78" s="19"/>
      <c r="CO78" s="19"/>
      <c r="CP78" s="6"/>
      <c r="CQ78" s="19"/>
      <c r="CR78" s="19"/>
      <c r="CS78" s="20"/>
      <c r="CZ78" s="22"/>
      <c r="DA78" s="16"/>
      <c r="DC78" s="130"/>
      <c r="DD78" s="131"/>
      <c r="DI78" s="1" t="s">
        <v>436</v>
      </c>
      <c r="DJ78" s="210" t="s">
        <v>491</v>
      </c>
      <c r="DK78" s="4">
        <v>2</v>
      </c>
      <c r="DN78" s="16">
        <v>0</v>
      </c>
      <c r="DR78" s="58" t="s">
        <v>431</v>
      </c>
      <c r="DS78" s="22" t="s">
        <v>431</v>
      </c>
      <c r="DT78" s="22">
        <v>227</v>
      </c>
      <c r="DU78" s="22">
        <v>3.5</v>
      </c>
      <c r="DV78" s="22">
        <v>96.5</v>
      </c>
      <c r="DW78" s="22" t="s">
        <v>431</v>
      </c>
      <c r="DX78" s="22" t="s">
        <v>431</v>
      </c>
      <c r="DY78" s="22" t="s">
        <v>431</v>
      </c>
      <c r="DZ78" s="22" t="s">
        <v>431</v>
      </c>
      <c r="EA78" s="2">
        <v>0</v>
      </c>
      <c r="EB78" s="2"/>
      <c r="EC78" s="36"/>
      <c r="ED78" s="36"/>
      <c r="EE78" s="4">
        <f>L78</f>
        <v>16</v>
      </c>
      <c r="EF78" s="4"/>
      <c r="EG78" s="4"/>
      <c r="EH78" s="4"/>
      <c r="EI78" s="4"/>
      <c r="EJ78" s="4"/>
      <c r="EK78" s="4"/>
      <c r="EL78" s="6" t="e">
        <f>EK78/(EJ78*EJ78*0.01*0.01)</f>
        <v>#DIV/0!</v>
      </c>
      <c r="EM78" s="4"/>
      <c r="EN78" s="4"/>
      <c r="EO78" s="4"/>
      <c r="EP78" s="4"/>
      <c r="EQ78" s="31"/>
      <c r="ER78" s="14"/>
      <c r="ES78" s="132">
        <f>C78</f>
        <v>17443</v>
      </c>
      <c r="ET78" s="133">
        <v>75</v>
      </c>
      <c r="EU78" s="133">
        <v>5295</v>
      </c>
      <c r="EV78" s="133">
        <v>6000</v>
      </c>
      <c r="EW78" s="133">
        <v>40560</v>
      </c>
      <c r="EX78" s="133">
        <v>2244</v>
      </c>
      <c r="EY78" s="134">
        <f>EX78/EV78*EW78/ET78</f>
        <v>202.25919999999999</v>
      </c>
      <c r="EZ78" s="39">
        <f>L78*EY78</f>
        <v>3236.1471999999999</v>
      </c>
      <c r="FA78" s="9"/>
      <c r="FE78" s="135"/>
      <c r="FF78" s="135"/>
      <c r="FH78" s="136"/>
      <c r="FK78" s="138"/>
      <c r="FL78" s="139"/>
      <c r="FM78" s="9"/>
      <c r="FN78" s="1"/>
      <c r="FO78" s="41">
        <f>AC78/1000</f>
        <v>0.19400000000000001</v>
      </c>
      <c r="FQ78" s="121">
        <f>EX78*100/EU78</f>
        <v>42.379603399433428</v>
      </c>
      <c r="FR78" s="140">
        <f>EY78/1000</f>
        <v>0.2022592</v>
      </c>
      <c r="FS78" s="9"/>
      <c r="FU78" s="214"/>
      <c r="FW78" s="214"/>
      <c r="GI78" s="8"/>
      <c r="GO78" s="10">
        <v>44706</v>
      </c>
      <c r="GP78" s="10"/>
      <c r="GQ78" s="20"/>
      <c r="KB78" s="22"/>
      <c r="KC78" s="22"/>
      <c r="KD78" s="22"/>
      <c r="KE78" s="20">
        <f>FR78*AO78/100*1000</f>
        <v>70.790720000000007</v>
      </c>
      <c r="KF78" s="20">
        <f>FR78*AP78/100*1000</f>
        <v>126.20974079999999</v>
      </c>
      <c r="KG78" s="20">
        <f>FR78*AQ78/100*1000</f>
        <v>4.2676691200000008</v>
      </c>
      <c r="KH78" s="20">
        <f>FR78*AX78/100*1000</f>
        <v>4.9148985600000001</v>
      </c>
      <c r="KI78" s="20">
        <f>FR78*BM78/100*1000</f>
        <v>0.58655167999999991</v>
      </c>
      <c r="KJ78" s="20">
        <f>FR78*BY78/100*1000</f>
        <v>26.756465049600003</v>
      </c>
      <c r="KK78" s="20">
        <f>FR78*CA78/100*1000</f>
        <v>30.164128051199999</v>
      </c>
      <c r="KL78" s="20">
        <f>FR78*CC78/100*1000</f>
        <v>69.289147699200001</v>
      </c>
      <c r="KM78" s="1">
        <v>84.9</v>
      </c>
      <c r="KN78" s="1">
        <v>92</v>
      </c>
      <c r="KP78" s="22"/>
      <c r="KQ78" s="22"/>
      <c r="KR78" s="22"/>
      <c r="KS78" s="19"/>
      <c r="KY78" s="11"/>
      <c r="KZ78" s="11"/>
      <c r="LA78" s="11"/>
    </row>
    <row r="79" spans="1:313" ht="14.4" customHeight="1">
      <c r="A79" s="1">
        <v>332</v>
      </c>
      <c r="B79" s="1">
        <f>COUNTIFS($D$3:D79,D79,$F$3:F79,F79)</f>
        <v>1</v>
      </c>
      <c r="C79" s="34">
        <v>11863</v>
      </c>
      <c r="D79" s="21" t="s">
        <v>923</v>
      </c>
      <c r="E79" s="2" t="s">
        <v>924</v>
      </c>
      <c r="F79" s="2">
        <v>6356250120</v>
      </c>
      <c r="G79" s="1">
        <v>56</v>
      </c>
      <c r="H79" s="247" t="s">
        <v>921</v>
      </c>
      <c r="I79" s="29" t="s">
        <v>442</v>
      </c>
      <c r="J79" s="24" t="s">
        <v>487</v>
      </c>
      <c r="K79" s="2" t="s">
        <v>430</v>
      </c>
      <c r="L79" s="1">
        <v>17</v>
      </c>
      <c r="M79" s="2" t="s">
        <v>565</v>
      </c>
      <c r="N79" s="2" t="s">
        <v>646</v>
      </c>
      <c r="P79" s="1" t="s">
        <v>890</v>
      </c>
      <c r="S79" s="2"/>
      <c r="T79" s="46" t="s">
        <v>797</v>
      </c>
      <c r="U79" s="46"/>
      <c r="V79" s="50" t="s">
        <v>902</v>
      </c>
      <c r="X79" s="59"/>
      <c r="Y79" s="59"/>
      <c r="Z79" s="29"/>
      <c r="AA79" s="1" t="s">
        <v>768</v>
      </c>
      <c r="AC79" s="115">
        <v>86</v>
      </c>
      <c r="AD79" s="115">
        <v>1400</v>
      </c>
      <c r="AE79" s="11"/>
      <c r="AF79" s="11"/>
      <c r="AG79" s="11" t="s">
        <v>491</v>
      </c>
      <c r="AH79" s="115">
        <v>150</v>
      </c>
      <c r="AI79" s="11"/>
      <c r="AO79" s="116">
        <v>4.8</v>
      </c>
      <c r="AP79" s="117">
        <v>55.2</v>
      </c>
      <c r="AQ79" s="118">
        <v>38.4</v>
      </c>
      <c r="AR79" s="119">
        <f>AO79+AP79+AQ79</f>
        <v>98.4</v>
      </c>
      <c r="AS79" s="120">
        <f>AO79/AP79</f>
        <v>8.6956521739130432E-2</v>
      </c>
      <c r="AT79" s="121">
        <f>AO79/AP79*AQ79</f>
        <v>3.3391304347826085</v>
      </c>
      <c r="AU79" s="122">
        <f>AO79/(AP79+AQ79)</f>
        <v>5.128205128205128E-2</v>
      </c>
      <c r="AV79" s="1" t="s">
        <v>432</v>
      </c>
      <c r="AW79" s="22" t="s">
        <v>432</v>
      </c>
      <c r="AX79" s="123" t="s">
        <v>432</v>
      </c>
      <c r="AY79" s="19" t="s">
        <v>432</v>
      </c>
      <c r="AZ79" s="1" t="s">
        <v>432</v>
      </c>
      <c r="BB79" s="1" t="s">
        <v>432</v>
      </c>
      <c r="BC79" s="6" t="s">
        <v>432</v>
      </c>
      <c r="BD79" s="6" t="s">
        <v>432</v>
      </c>
      <c r="BE79" s="19" t="s">
        <v>432</v>
      </c>
      <c r="BF79" s="19" t="s">
        <v>432</v>
      </c>
      <c r="BG79" s="2">
        <v>6757</v>
      </c>
      <c r="BH79" s="20"/>
      <c r="BI79" s="19" t="s">
        <v>432</v>
      </c>
      <c r="BJ79" s="19" t="s">
        <v>432</v>
      </c>
      <c r="BK79" s="1" t="s">
        <v>925</v>
      </c>
      <c r="BL79" s="124" t="s">
        <v>432</v>
      </c>
      <c r="BM79" s="125" t="s">
        <v>432</v>
      </c>
      <c r="BN79" s="1" t="s">
        <v>432</v>
      </c>
      <c r="BO79" s="1" t="s">
        <v>432</v>
      </c>
      <c r="BP79" s="1" t="s">
        <v>432</v>
      </c>
      <c r="BQ79" s="19"/>
      <c r="BR79" s="43">
        <v>23839.285714285714</v>
      </c>
      <c r="BS79" s="6" t="s">
        <v>432</v>
      </c>
      <c r="BT79" s="4" t="s">
        <v>432</v>
      </c>
      <c r="BU79" s="43"/>
      <c r="BV79" s="4" t="s">
        <v>432</v>
      </c>
      <c r="BW79" s="4" t="s">
        <v>432</v>
      </c>
      <c r="BX79" s="4" t="s">
        <v>432</v>
      </c>
      <c r="BY79" s="4" t="s">
        <v>432</v>
      </c>
      <c r="BZ79" s="4" t="s">
        <v>432</v>
      </c>
      <c r="CA79" s="4" t="s">
        <v>432</v>
      </c>
      <c r="CB79" s="4" t="s">
        <v>432</v>
      </c>
      <c r="CC79" s="4" t="s">
        <v>432</v>
      </c>
      <c r="CD79" s="4" t="s">
        <v>432</v>
      </c>
      <c r="CE79" s="126" t="s">
        <v>432</v>
      </c>
      <c r="CF79" s="127"/>
      <c r="CG79" s="126" t="s">
        <v>432</v>
      </c>
      <c r="CH79" s="126" t="s">
        <v>432</v>
      </c>
      <c r="CI79" s="126" t="s">
        <v>432</v>
      </c>
      <c r="CJ79" s="126" t="s">
        <v>432</v>
      </c>
      <c r="CK79" s="127"/>
      <c r="CL79" s="4"/>
      <c r="CM79" s="6"/>
      <c r="CN79" s="6"/>
      <c r="CO79" s="6"/>
      <c r="CP79" s="6"/>
      <c r="CQ79" s="19"/>
      <c r="CR79" s="19"/>
      <c r="CS79" s="19"/>
      <c r="CT79" s="6"/>
      <c r="CU79" s="6"/>
      <c r="CV79" s="6"/>
      <c r="CW79" s="6"/>
      <c r="CX79" s="6"/>
      <c r="CY79" s="2"/>
      <c r="CZ79" s="22"/>
      <c r="DA79" s="4" t="s">
        <v>432</v>
      </c>
      <c r="DB79" s="129" t="s">
        <v>464</v>
      </c>
      <c r="DC79" s="131" t="s">
        <v>926</v>
      </c>
      <c r="DD79" s="131" t="s">
        <v>927</v>
      </c>
      <c r="DI79" s="1" t="s">
        <v>436</v>
      </c>
      <c r="DJ79" s="210" t="s">
        <v>491</v>
      </c>
      <c r="DK79" s="4">
        <v>2</v>
      </c>
      <c r="DN79" s="16">
        <v>0</v>
      </c>
      <c r="DR79" s="1">
        <v>7.1</v>
      </c>
      <c r="DS79" s="1" t="s">
        <v>431</v>
      </c>
      <c r="DT79" s="1">
        <v>131</v>
      </c>
      <c r="DU79" s="1">
        <v>79.400000000000006</v>
      </c>
      <c r="DV79" s="1">
        <v>20.6</v>
      </c>
      <c r="DW79" s="1" t="s">
        <v>431</v>
      </c>
      <c r="DX79" s="1" t="s">
        <v>431</v>
      </c>
      <c r="DY79" s="1" t="s">
        <v>431</v>
      </c>
      <c r="DZ79" s="1" t="s">
        <v>431</v>
      </c>
      <c r="EA79" s="1">
        <v>0</v>
      </c>
      <c r="EC79" s="36"/>
      <c r="ED79" s="36"/>
      <c r="EE79" s="4">
        <v>17</v>
      </c>
      <c r="EF79" s="4"/>
      <c r="EG79" s="4"/>
      <c r="EH79" s="4"/>
      <c r="EI79" s="4"/>
      <c r="EJ79" s="4"/>
      <c r="EK79" s="4"/>
      <c r="EL79" s="6" t="e">
        <f>EK79/(EJ79*EJ79*0.01*0.01)</f>
        <v>#DIV/0!</v>
      </c>
      <c r="EM79" s="4"/>
      <c r="EN79" s="4"/>
      <c r="EO79" s="4"/>
      <c r="EP79" s="4"/>
      <c r="EQ79" s="31"/>
      <c r="ER79" s="14"/>
      <c r="ES79" s="132">
        <v>11863</v>
      </c>
      <c r="ET79" s="133">
        <v>75</v>
      </c>
      <c r="EU79" s="133">
        <v>1870</v>
      </c>
      <c r="EV79" s="133">
        <v>4000</v>
      </c>
      <c r="EW79" s="133">
        <v>42120</v>
      </c>
      <c r="EX79" s="133">
        <v>60</v>
      </c>
      <c r="EY79" s="134">
        <f>EX79/EV79*EW79/ET79</f>
        <v>8.4239999999999995</v>
      </c>
      <c r="EZ79" s="39">
        <f>L79*EY79</f>
        <v>143.208</v>
      </c>
      <c r="FA79" s="9"/>
      <c r="FE79" s="135"/>
      <c r="FF79" s="135"/>
      <c r="FH79" s="136"/>
      <c r="FK79" s="138"/>
      <c r="FL79" s="139"/>
      <c r="FM79" s="9"/>
      <c r="FN79" s="1"/>
      <c r="FO79" s="41">
        <f>AC79/1000</f>
        <v>8.5999999999999993E-2</v>
      </c>
      <c r="FQ79" s="121">
        <f>EX79*100/EU79</f>
        <v>3.2085561497326203</v>
      </c>
      <c r="FR79" s="140">
        <f>EY79/1000</f>
        <v>8.4239999999999992E-3</v>
      </c>
      <c r="FS79" s="9"/>
      <c r="FU79" s="214"/>
      <c r="FW79" s="214"/>
      <c r="GI79" s="8"/>
      <c r="GO79" s="10">
        <v>43782</v>
      </c>
      <c r="GP79" s="10"/>
      <c r="GQ79" s="20"/>
      <c r="KE79" s="20">
        <f>FR79*AO79/100*1000</f>
        <v>0.40435199999999999</v>
      </c>
      <c r="KF79" s="20">
        <f>FR79*AP79/100*1000</f>
        <v>4.650048</v>
      </c>
      <c r="KG79" s="20">
        <f>FR79*AQ79/100*1000</f>
        <v>3.2348159999999999</v>
      </c>
      <c r="KH79" s="20" t="s">
        <v>432</v>
      </c>
      <c r="KI79" s="20" t="s">
        <v>432</v>
      </c>
      <c r="KJ79" s="20" t="s">
        <v>432</v>
      </c>
      <c r="KK79" s="20" t="s">
        <v>432</v>
      </c>
      <c r="KL79" s="20" t="s">
        <v>432</v>
      </c>
    </row>
    <row r="80" spans="1:313" ht="14.4" customHeight="1">
      <c r="A80" s="1">
        <v>398</v>
      </c>
      <c r="B80" s="1">
        <f>COUNTIFS($D$3:D80,D80,$F$3:F80,F80)</f>
        <v>1</v>
      </c>
      <c r="C80" s="34">
        <v>12092</v>
      </c>
      <c r="D80" s="21" t="s">
        <v>1047</v>
      </c>
      <c r="E80" s="2" t="s">
        <v>1048</v>
      </c>
      <c r="F80" s="2">
        <v>5755080386</v>
      </c>
      <c r="G80" s="1">
        <f>LEFT(H80,4)-CONCATENATE(IF(LEFT(F80, 2)&lt;MID(H80, 3, 4), 20, 19),LEFT(F80,2))</f>
        <v>62</v>
      </c>
      <c r="H80" s="247" t="s">
        <v>1049</v>
      </c>
      <c r="I80" s="29" t="s">
        <v>651</v>
      </c>
      <c r="J80" s="24" t="s">
        <v>487</v>
      </c>
      <c r="K80" s="2" t="s">
        <v>430</v>
      </c>
      <c r="L80" s="1">
        <v>28.5</v>
      </c>
      <c r="M80" s="2" t="s">
        <v>664</v>
      </c>
      <c r="N80" s="2" t="s">
        <v>647</v>
      </c>
      <c r="P80" s="1" t="s">
        <v>1050</v>
      </c>
      <c r="S80" s="2"/>
      <c r="T80" s="46" t="s">
        <v>797</v>
      </c>
      <c r="U80" s="46"/>
      <c r="V80" s="50" t="s">
        <v>902</v>
      </c>
      <c r="X80" s="59"/>
      <c r="Y80" s="59"/>
      <c r="Z80" s="29"/>
      <c r="AA80" s="1" t="s">
        <v>812</v>
      </c>
      <c r="AC80" s="115">
        <v>86</v>
      </c>
      <c r="AD80" s="115">
        <v>2400</v>
      </c>
      <c r="AE80" s="11"/>
      <c r="AF80" s="11"/>
      <c r="AG80" s="11" t="s">
        <v>483</v>
      </c>
      <c r="AH80" s="115">
        <v>150</v>
      </c>
      <c r="AI80" s="11"/>
      <c r="AJ80" s="11"/>
      <c r="AO80" s="116">
        <v>12.7</v>
      </c>
      <c r="AP80" s="117">
        <v>71.900000000000006</v>
      </c>
      <c r="AQ80" s="118">
        <v>14.4</v>
      </c>
      <c r="AR80" s="119">
        <f>AO80+AP80+AQ80</f>
        <v>99.000000000000014</v>
      </c>
      <c r="AS80" s="120">
        <f>AO80/AP80</f>
        <v>0.17663421418636993</v>
      </c>
      <c r="AT80" s="121">
        <f>AO80/AP80*AQ80</f>
        <v>2.5435326842837269</v>
      </c>
      <c r="AU80" s="122">
        <f>AO80/(AP80+AQ80)</f>
        <v>0.14716106604866741</v>
      </c>
      <c r="AV80" s="19">
        <v>11.5443</v>
      </c>
      <c r="AW80" s="19">
        <f>95-AY80</f>
        <v>90.9</v>
      </c>
      <c r="AX80" s="123">
        <v>0.52069999999999994</v>
      </c>
      <c r="AY80" s="19">
        <v>4.0999999999999996</v>
      </c>
      <c r="AZ80" s="1" t="s">
        <v>432</v>
      </c>
      <c r="BA80" s="58">
        <v>14.170000000000002</v>
      </c>
      <c r="BB80" s="1" t="s">
        <v>432</v>
      </c>
      <c r="BC80" s="6">
        <v>7.0000000000000007E-2</v>
      </c>
      <c r="BD80" s="6">
        <v>80.3</v>
      </c>
      <c r="BE80" s="19">
        <v>42.9</v>
      </c>
      <c r="BF80" s="19">
        <v>39.200000000000003</v>
      </c>
      <c r="BG80" s="2">
        <v>6436</v>
      </c>
      <c r="BH80" s="20">
        <v>400</v>
      </c>
      <c r="BI80" s="19">
        <v>2.6</v>
      </c>
      <c r="BJ80" s="19">
        <v>45.4</v>
      </c>
      <c r="BK80" s="1">
        <v>54.6</v>
      </c>
      <c r="BL80" s="124">
        <f>BJ80/BK80</f>
        <v>0.83150183150183143</v>
      </c>
      <c r="BM80" s="125">
        <v>0.3</v>
      </c>
      <c r="BN80" s="6">
        <f>BM80*100/AO80</f>
        <v>2.3622047244094491</v>
      </c>
      <c r="BO80" s="1" t="s">
        <v>432</v>
      </c>
      <c r="BP80" s="19">
        <v>9.9219999999999988</v>
      </c>
      <c r="BQ80" s="19">
        <v>10.649999999999999</v>
      </c>
      <c r="BR80" s="4">
        <v>28751</v>
      </c>
      <c r="BS80" s="6">
        <f>BX80+BZ80</f>
        <v>53.099999999999994</v>
      </c>
      <c r="BT80" s="4">
        <v>90.1</v>
      </c>
      <c r="BU80" s="43">
        <v>8949.9600000000009</v>
      </c>
      <c r="BV80" s="6">
        <f>100-BT80</f>
        <v>9.9000000000000057</v>
      </c>
      <c r="BW80" s="6">
        <f>BY80+CA80+CC80</f>
        <v>71.684300000000007</v>
      </c>
      <c r="BX80" s="4">
        <v>22.4</v>
      </c>
      <c r="BY80" s="22">
        <f>BX80*AP80/100</f>
        <v>16.105599999999999</v>
      </c>
      <c r="BZ80" s="4">
        <v>30.7</v>
      </c>
      <c r="CA80" s="22">
        <f>BZ80*AP80/100</f>
        <v>22.0733</v>
      </c>
      <c r="CB80" s="4">
        <v>46.6</v>
      </c>
      <c r="CC80" s="22">
        <f>CB80*AP80/100</f>
        <v>33.505400000000002</v>
      </c>
      <c r="CD80" s="22">
        <v>0.27</v>
      </c>
      <c r="CE80" s="126">
        <v>99.8</v>
      </c>
      <c r="CF80" s="127">
        <v>8994.15</v>
      </c>
      <c r="CG80" s="126">
        <v>98.8</v>
      </c>
      <c r="CH80" s="126">
        <v>5248</v>
      </c>
      <c r="CI80" s="126">
        <v>95.9</v>
      </c>
      <c r="CJ80" s="126">
        <v>97.7</v>
      </c>
      <c r="CK80" s="127">
        <v>5134.8</v>
      </c>
      <c r="CL80" s="19">
        <f>BX80/BZ80</f>
        <v>0.72964169381107491</v>
      </c>
      <c r="CM80" s="22"/>
      <c r="CN80" s="22"/>
      <c r="CO80" s="22"/>
      <c r="CP80" s="6"/>
      <c r="CQ80" s="19"/>
      <c r="CR80" s="19"/>
      <c r="CS80" s="19"/>
      <c r="CT80" s="22"/>
      <c r="CU80" s="142"/>
      <c r="CV80" s="142"/>
      <c r="CW80" s="22"/>
      <c r="CX80" s="22"/>
      <c r="CZ80" s="22"/>
      <c r="DB80" s="129" t="s">
        <v>257</v>
      </c>
      <c r="DC80" s="130"/>
      <c r="DD80" s="131" t="s">
        <v>1020</v>
      </c>
      <c r="DI80" s="1" t="s">
        <v>436</v>
      </c>
      <c r="DJ80" s="209" t="s">
        <v>483</v>
      </c>
      <c r="DK80" s="4">
        <v>2</v>
      </c>
      <c r="DN80" s="16">
        <v>0</v>
      </c>
      <c r="DR80" s="1" t="s">
        <v>431</v>
      </c>
      <c r="DS80" s="1" t="s">
        <v>431</v>
      </c>
      <c r="DT80" s="1">
        <v>332</v>
      </c>
      <c r="DU80" s="1">
        <v>24.7</v>
      </c>
      <c r="DV80" s="1">
        <v>75.3</v>
      </c>
      <c r="DW80" s="1" t="s">
        <v>431</v>
      </c>
      <c r="DX80" s="1" t="s">
        <v>431</v>
      </c>
      <c r="DY80" s="1" t="s">
        <v>431</v>
      </c>
      <c r="DZ80" s="1" t="s">
        <v>431</v>
      </c>
      <c r="EA80" s="1">
        <v>0</v>
      </c>
      <c r="EC80" s="36"/>
      <c r="ED80" s="36"/>
      <c r="EE80" s="4">
        <v>28.5</v>
      </c>
      <c r="EF80" s="4"/>
      <c r="EG80" s="5">
        <v>3</v>
      </c>
      <c r="EH80" s="4"/>
      <c r="EI80" s="4"/>
      <c r="EJ80" s="4"/>
      <c r="EK80" s="4"/>
      <c r="EL80" s="6" t="e">
        <f>EK80/(EJ80*EJ80*0.01*0.01)</f>
        <v>#DIV/0!</v>
      </c>
      <c r="EM80" s="4"/>
      <c r="EN80" s="4"/>
      <c r="EO80" s="4"/>
      <c r="EP80" s="4"/>
      <c r="EQ80" s="31"/>
      <c r="ER80" s="14"/>
      <c r="ES80" s="132">
        <v>12092</v>
      </c>
      <c r="ET80" s="133">
        <v>75</v>
      </c>
      <c r="EU80" s="133">
        <v>34238</v>
      </c>
      <c r="EV80" s="133">
        <v>12000</v>
      </c>
      <c r="EW80" s="133">
        <v>40560</v>
      </c>
      <c r="EX80" s="133">
        <v>2000</v>
      </c>
      <c r="EY80" s="134">
        <f>EX80/EV80*EW80/ET80</f>
        <v>90.13333333333334</v>
      </c>
      <c r="EZ80" s="39">
        <f>L80*EY80</f>
        <v>2568.8000000000002</v>
      </c>
      <c r="FA80" s="9"/>
      <c r="FE80" s="135"/>
      <c r="FF80" s="135"/>
      <c r="FH80" s="136"/>
      <c r="FK80" s="138"/>
      <c r="FL80" s="139"/>
      <c r="FM80" s="9"/>
      <c r="FN80" s="1"/>
      <c r="FO80" s="41">
        <f>AC80/1000</f>
        <v>8.5999999999999993E-2</v>
      </c>
      <c r="FQ80" s="121">
        <f>EX80*100/EU80</f>
        <v>5.841462702260646</v>
      </c>
      <c r="FR80" s="140">
        <f>EY80/1000</f>
        <v>9.0133333333333343E-2</v>
      </c>
      <c r="FS80" s="9"/>
      <c r="FV80" s="212"/>
      <c r="FX80" s="212"/>
      <c r="GI80" s="8"/>
      <c r="GO80" s="10">
        <v>43819</v>
      </c>
      <c r="GP80" s="10"/>
      <c r="GQ80" s="20"/>
      <c r="KE80" s="20">
        <f>FR80*AO80/100*1000</f>
        <v>11.446933333333332</v>
      </c>
      <c r="KF80" s="20">
        <f>FR80*AP80/100*1000</f>
        <v>64.805866666666688</v>
      </c>
      <c r="KG80" s="20">
        <f>FR80*AQ80/100*1000</f>
        <v>12.979200000000002</v>
      </c>
      <c r="KH80" s="20">
        <f>FR80*AX80/100*1000</f>
        <v>0.46932426666666666</v>
      </c>
      <c r="KI80" s="20">
        <f>FR80*BM80/100*1000</f>
        <v>0.27040000000000003</v>
      </c>
      <c r="KJ80" s="20">
        <f>FR80*BY80/100*1000</f>
        <v>14.516514133333333</v>
      </c>
      <c r="KK80" s="20">
        <f>FR80*CA80/100*1000</f>
        <v>19.895401066666668</v>
      </c>
      <c r="KL80" s="20">
        <f>FR80*CC80/100*1000</f>
        <v>30.199533866666673</v>
      </c>
    </row>
    <row r="81" spans="1:313" ht="14.4" customHeight="1">
      <c r="A81" s="1">
        <v>69</v>
      </c>
      <c r="B81" s="1">
        <f>COUNTIFS($D$3:D81,D81,$F$3:F81,F81)</f>
        <v>1</v>
      </c>
      <c r="C81" s="34">
        <v>14819</v>
      </c>
      <c r="D81" s="21" t="s">
        <v>1825</v>
      </c>
      <c r="E81" s="2" t="s">
        <v>626</v>
      </c>
      <c r="F81" s="12">
        <v>6955235716</v>
      </c>
      <c r="G81" s="1">
        <v>52</v>
      </c>
      <c r="H81" s="247" t="s">
        <v>1821</v>
      </c>
      <c r="I81" s="29" t="s">
        <v>1826</v>
      </c>
      <c r="J81" s="24" t="s">
        <v>487</v>
      </c>
      <c r="K81" s="2" t="s">
        <v>430</v>
      </c>
      <c r="L81" s="2">
        <v>7.5</v>
      </c>
      <c r="M81" s="2" t="s">
        <v>652</v>
      </c>
      <c r="N81" s="2" t="s">
        <v>431</v>
      </c>
      <c r="O81" s="11"/>
      <c r="P81" s="2" t="s">
        <v>1794</v>
      </c>
      <c r="Q81" s="11"/>
      <c r="R81" s="11"/>
      <c r="S81" s="11"/>
      <c r="T81" s="42"/>
      <c r="U81" s="42"/>
      <c r="V81" s="64" t="s">
        <v>1609</v>
      </c>
      <c r="W81" s="42"/>
      <c r="X81" s="66"/>
      <c r="Y81" s="66"/>
      <c r="Z81" s="11"/>
      <c r="AA81" s="1" t="s">
        <v>812</v>
      </c>
      <c r="AC81" s="115">
        <v>470</v>
      </c>
      <c r="AD81" s="115">
        <v>3500</v>
      </c>
      <c r="AE81" s="11"/>
      <c r="AF81" s="11"/>
      <c r="AG81" s="11" t="s">
        <v>491</v>
      </c>
      <c r="AH81" s="115">
        <v>250</v>
      </c>
      <c r="AI81" s="11"/>
      <c r="AJ81" s="11"/>
      <c r="AM81" s="11"/>
      <c r="AO81" s="116">
        <v>31</v>
      </c>
      <c r="AP81" s="117">
        <v>59.8</v>
      </c>
      <c r="AQ81" s="118">
        <v>8.86</v>
      </c>
      <c r="AR81" s="119">
        <f>AO81+AP81+AQ81</f>
        <v>99.66</v>
      </c>
      <c r="AS81" s="120">
        <f>AO81/AP81</f>
        <v>0.51839464882943143</v>
      </c>
      <c r="AT81" s="121">
        <f>AO81/AP81*AQ81</f>
        <v>4.5929765886287619</v>
      </c>
      <c r="AU81" s="122">
        <f>AO81/(AP81+AQ81)</f>
        <v>0.4515001456452083</v>
      </c>
      <c r="AV81" s="19">
        <f>AW81*AO81/100</f>
        <v>23.28</v>
      </c>
      <c r="AW81" s="19">
        <f>98-AY81-(CD81*100/AO81)</f>
        <v>75.096774193548384</v>
      </c>
      <c r="AX81" s="123">
        <v>1.58</v>
      </c>
      <c r="AY81" s="19">
        <f>AX81*100/AO81</f>
        <v>5.096774193548387</v>
      </c>
      <c r="AZ81" s="1" t="s">
        <v>432</v>
      </c>
      <c r="BA81" s="58">
        <v>26.4</v>
      </c>
      <c r="BB81" s="1" t="s">
        <v>432</v>
      </c>
      <c r="BC81" s="6">
        <v>0.46</v>
      </c>
      <c r="BD81" s="6"/>
      <c r="BE81" s="19"/>
      <c r="BF81" s="19"/>
      <c r="BG81" s="67">
        <v>6127.333333333333</v>
      </c>
      <c r="BH81" s="2">
        <v>591.81818181818176</v>
      </c>
      <c r="BI81" s="19">
        <v>1.6</v>
      </c>
      <c r="BJ81" s="19">
        <v>42.4</v>
      </c>
      <c r="BK81" s="1">
        <v>57.6</v>
      </c>
      <c r="BL81" s="124">
        <f>BJ81/BK81</f>
        <v>0.73611111111111105</v>
      </c>
      <c r="BM81" s="125">
        <v>0.47</v>
      </c>
      <c r="BN81" s="6">
        <f>BM81*100/AO81</f>
        <v>1.5161290322580645</v>
      </c>
      <c r="BO81" s="1" t="s">
        <v>432</v>
      </c>
      <c r="BP81" s="19">
        <v>59.6</v>
      </c>
      <c r="BQ81" s="19">
        <v>29.2</v>
      </c>
      <c r="BR81" s="4">
        <v>38817</v>
      </c>
      <c r="BS81" s="6">
        <f>BX81+BZ81</f>
        <v>29.6</v>
      </c>
      <c r="BT81" s="4">
        <v>95.1</v>
      </c>
      <c r="BU81" s="4">
        <v>7472</v>
      </c>
      <c r="BV81" s="6">
        <f>100-BT81</f>
        <v>4.9000000000000057</v>
      </c>
      <c r="BW81" s="6">
        <f>BY81+CA81+CC81</f>
        <v>59.381400000000006</v>
      </c>
      <c r="BX81" s="22">
        <v>12.8</v>
      </c>
      <c r="BY81" s="22">
        <f>BX81*AP81/100</f>
        <v>7.6544000000000008</v>
      </c>
      <c r="BZ81" s="4">
        <v>16.8</v>
      </c>
      <c r="CA81" s="22">
        <f>BZ81*AP81/100</f>
        <v>10.0464</v>
      </c>
      <c r="CB81" s="4">
        <v>69.7</v>
      </c>
      <c r="CC81" s="22">
        <f>CB81*AP81/100</f>
        <v>41.680600000000005</v>
      </c>
      <c r="CD81" s="144">
        <v>5.52</v>
      </c>
      <c r="CE81" s="126">
        <v>99.2</v>
      </c>
      <c r="CF81" s="126">
        <v>9163</v>
      </c>
      <c r="CG81" s="126">
        <v>97.9</v>
      </c>
      <c r="CH81" s="126">
        <v>7893</v>
      </c>
      <c r="CI81" s="126">
        <v>65.8</v>
      </c>
      <c r="CJ81" s="126">
        <v>75.5</v>
      </c>
      <c r="CK81" s="126">
        <v>5646</v>
      </c>
      <c r="CL81" s="19">
        <f>BX81/BZ81</f>
        <v>0.76190476190476186</v>
      </c>
      <c r="CM81" s="19">
        <v>0.56999999999999995</v>
      </c>
      <c r="CN81" s="19">
        <v>0.48</v>
      </c>
      <c r="CO81" s="19">
        <v>5</v>
      </c>
      <c r="CP81" s="6"/>
      <c r="CQ81" s="19"/>
      <c r="CR81" s="19"/>
      <c r="CS81" s="20"/>
      <c r="CZ81" s="22"/>
      <c r="DA81" s="16"/>
      <c r="DB81" s="129" t="s">
        <v>257</v>
      </c>
      <c r="DC81" s="130"/>
      <c r="DD81" s="131" t="s">
        <v>1827</v>
      </c>
      <c r="DI81" s="1" t="s">
        <v>436</v>
      </c>
      <c r="DJ81" s="210" t="s">
        <v>491</v>
      </c>
      <c r="DK81" s="4">
        <v>2</v>
      </c>
      <c r="DN81" s="16">
        <v>0</v>
      </c>
      <c r="DR81" s="22" t="s">
        <v>431</v>
      </c>
      <c r="DS81" s="22" t="s">
        <v>431</v>
      </c>
      <c r="DT81" s="67">
        <v>582</v>
      </c>
      <c r="DU81" s="22">
        <v>12.8</v>
      </c>
      <c r="DV81" s="22">
        <v>87.2</v>
      </c>
      <c r="DW81" s="22" t="s">
        <v>431</v>
      </c>
      <c r="DX81" s="22" t="s">
        <v>431</v>
      </c>
      <c r="DY81" s="22" t="s">
        <v>431</v>
      </c>
      <c r="DZ81" s="22" t="s">
        <v>431</v>
      </c>
      <c r="EA81" s="2">
        <v>0</v>
      </c>
      <c r="EB81" s="2"/>
      <c r="EC81" s="36"/>
      <c r="ED81" s="36"/>
      <c r="EE81" s="4">
        <f>L81</f>
        <v>7.5</v>
      </c>
      <c r="EF81" s="4"/>
      <c r="EG81" s="4"/>
      <c r="EH81" s="4"/>
      <c r="EI81" s="4"/>
      <c r="EJ81" s="4"/>
      <c r="EK81" s="4"/>
      <c r="EL81" s="6" t="e">
        <f>EK81/(EJ81*EJ81*0.01*0.01)</f>
        <v>#DIV/0!</v>
      </c>
      <c r="EM81" s="4">
        <v>2</v>
      </c>
      <c r="EN81" s="1">
        <v>1</v>
      </c>
      <c r="EO81" s="4">
        <v>2</v>
      </c>
      <c r="EP81" s="4"/>
      <c r="EQ81" s="31"/>
      <c r="ER81" s="14"/>
      <c r="ES81" s="132">
        <v>14819</v>
      </c>
      <c r="ET81" s="133">
        <v>75</v>
      </c>
      <c r="EU81" s="133">
        <v>163531</v>
      </c>
      <c r="EV81" s="133">
        <v>4000</v>
      </c>
      <c r="EW81" s="133">
        <v>39780</v>
      </c>
      <c r="EX81" s="133">
        <v>3176</v>
      </c>
      <c r="EY81" s="134">
        <f>EX81/EV81*EW81/ET81</f>
        <v>421.13760000000002</v>
      </c>
      <c r="EZ81" s="39">
        <f>L81*EY81</f>
        <v>3158.5320000000002</v>
      </c>
      <c r="FA81" s="9"/>
      <c r="FE81" s="135"/>
      <c r="FF81" s="135"/>
      <c r="FH81" s="136"/>
      <c r="FK81" s="138"/>
      <c r="FL81" s="139"/>
      <c r="FM81" s="9"/>
      <c r="FN81" s="1"/>
      <c r="FO81" s="41">
        <f>AC81/1000</f>
        <v>0.47</v>
      </c>
      <c r="FQ81" s="121">
        <f>EX81*100/EU81</f>
        <v>1.9421394108762253</v>
      </c>
      <c r="FR81" s="140">
        <f>EY81/1000</f>
        <v>0.4211376</v>
      </c>
      <c r="FS81" s="9"/>
      <c r="FU81" s="214"/>
      <c r="FW81" s="214"/>
      <c r="GI81" s="8"/>
      <c r="GO81" s="10">
        <v>44272</v>
      </c>
      <c r="GP81" s="10"/>
      <c r="GQ81" s="20"/>
      <c r="GT81" s="19">
        <v>1.0169263636799999</v>
      </c>
      <c r="GV81" s="148">
        <v>0.47832957920000002</v>
      </c>
      <c r="HA81" s="32">
        <v>1.33</v>
      </c>
      <c r="HB81" s="32">
        <v>1.65</v>
      </c>
      <c r="HC81" s="33">
        <v>777.97</v>
      </c>
      <c r="HD81" s="32">
        <v>1</v>
      </c>
      <c r="HE81" s="32">
        <v>2.5499999999999998</v>
      </c>
      <c r="HF81" s="32">
        <v>0</v>
      </c>
      <c r="HG81" s="33">
        <v>17526.43</v>
      </c>
      <c r="HH81" s="32">
        <v>46.68</v>
      </c>
      <c r="HI81" s="33">
        <v>490.72</v>
      </c>
      <c r="HJ81" s="32">
        <v>105.23</v>
      </c>
      <c r="HK81" s="32">
        <v>0</v>
      </c>
      <c r="HL81" s="32">
        <v>0</v>
      </c>
      <c r="HM81" s="32">
        <v>367.37</v>
      </c>
      <c r="HN81" s="32">
        <v>0</v>
      </c>
      <c r="HO81" s="32">
        <v>123.16</v>
      </c>
      <c r="HP81" s="33">
        <v>6941.48</v>
      </c>
      <c r="HQ81" s="32">
        <v>23.6</v>
      </c>
      <c r="HR81" s="32">
        <v>0</v>
      </c>
      <c r="HS81" s="32">
        <v>716.37</v>
      </c>
      <c r="HT81" s="32">
        <v>395.24</v>
      </c>
      <c r="HU81" s="32">
        <v>1053.3599999999999</v>
      </c>
      <c r="HV81" s="32">
        <v>7.28</v>
      </c>
      <c r="HW81" s="32">
        <v>150.41999999999999</v>
      </c>
      <c r="HX81" s="32">
        <v>0</v>
      </c>
      <c r="HY81" s="32">
        <v>0</v>
      </c>
      <c r="HZ81" s="32">
        <v>0</v>
      </c>
      <c r="IA81" s="22">
        <f>HU81/HP81</f>
        <v>0.15174861845024404</v>
      </c>
      <c r="KE81" s="20">
        <f>FR81*AO81/100*1000</f>
        <v>130.55265599999998</v>
      </c>
      <c r="KF81" s="20">
        <f>FR81*AP81/100*1000</f>
        <v>251.84028479999998</v>
      </c>
      <c r="KG81" s="20">
        <f>FR81*AQ81/100*1000</f>
        <v>37.312791359999999</v>
      </c>
      <c r="KH81" s="20">
        <f>FR81*AX81/100*1000</f>
        <v>6.6539740800000002</v>
      </c>
      <c r="KI81" s="20">
        <f>FR81*BM81/100*1000</f>
        <v>1.9793467199999997</v>
      </c>
      <c r="KJ81" s="20">
        <f>FR81*BY81/100*1000</f>
        <v>32.235556454400005</v>
      </c>
      <c r="KK81" s="20">
        <f>FR81*CA81/100*1000</f>
        <v>42.309167846400001</v>
      </c>
      <c r="KL81" s="20">
        <f>FR81*CC81/100*1000</f>
        <v>175.53267850560002</v>
      </c>
      <c r="KS81" s="1" t="s">
        <v>431</v>
      </c>
      <c r="KT81" s="1" t="s">
        <v>431</v>
      </c>
    </row>
    <row r="82" spans="1:313" ht="14.4" customHeight="1">
      <c r="A82" s="1">
        <v>382</v>
      </c>
      <c r="B82" s="1">
        <f>COUNTIFS($D$3:D82,D82,$F$3:F82,F82)</f>
        <v>1</v>
      </c>
      <c r="C82" s="34">
        <v>12033</v>
      </c>
      <c r="D82" s="21" t="s">
        <v>1026</v>
      </c>
      <c r="E82" s="2" t="s">
        <v>620</v>
      </c>
      <c r="F82" s="12">
        <v>6056191581</v>
      </c>
      <c r="G82" s="1">
        <f>LEFT(H82,4)-CONCATENATE(IF(LEFT(F82, 2)&lt;MID(H82, 3, 4), 20, 19),LEFT(F82,2))</f>
        <v>59</v>
      </c>
      <c r="H82" s="247" t="s">
        <v>1025</v>
      </c>
      <c r="I82" s="29" t="s">
        <v>657</v>
      </c>
      <c r="J82" s="24" t="s">
        <v>487</v>
      </c>
      <c r="K82" s="2" t="s">
        <v>430</v>
      </c>
      <c r="L82" s="1">
        <v>8</v>
      </c>
      <c r="M82" s="2" t="s">
        <v>1027</v>
      </c>
      <c r="N82" s="2" t="s">
        <v>431</v>
      </c>
      <c r="P82" s="1" t="s">
        <v>1006</v>
      </c>
      <c r="S82" s="2"/>
      <c r="T82" s="46" t="s">
        <v>797</v>
      </c>
      <c r="U82" s="46"/>
      <c r="V82" s="50" t="s">
        <v>902</v>
      </c>
      <c r="X82" s="59"/>
      <c r="Y82" s="59"/>
      <c r="Z82" s="29"/>
      <c r="AA82" s="1" t="s">
        <v>817</v>
      </c>
      <c r="AC82" s="115">
        <v>186</v>
      </c>
      <c r="AD82" s="115">
        <v>1500</v>
      </c>
      <c r="AE82" s="11"/>
      <c r="AF82" s="11"/>
      <c r="AG82" s="11" t="s">
        <v>483</v>
      </c>
      <c r="AH82" s="115">
        <v>150</v>
      </c>
      <c r="AI82" s="11"/>
      <c r="AJ82" s="11"/>
      <c r="AO82" s="116">
        <v>11.2</v>
      </c>
      <c r="AP82" s="117">
        <v>80.3</v>
      </c>
      <c r="AQ82" s="118">
        <v>6.75</v>
      </c>
      <c r="AR82" s="119">
        <f>AO82+AP82+AQ82</f>
        <v>98.25</v>
      </c>
      <c r="AS82" s="120">
        <f>AO82/AP82</f>
        <v>0.13947696139476962</v>
      </c>
      <c r="AT82" s="121">
        <f>AO82/AP82*AQ82</f>
        <v>0.94146948941469488</v>
      </c>
      <c r="AU82" s="122">
        <f>AO82/(AP82+AQ82)</f>
        <v>0.12866168868466399</v>
      </c>
      <c r="AV82" s="19">
        <v>8.9600000000000009</v>
      </c>
      <c r="AW82" s="19">
        <f>95-AY82</f>
        <v>80</v>
      </c>
      <c r="AX82" s="123">
        <v>1.68</v>
      </c>
      <c r="AY82" s="19">
        <v>15</v>
      </c>
      <c r="AZ82" s="1" t="s">
        <v>432</v>
      </c>
      <c r="BA82" s="58">
        <v>10.959</v>
      </c>
      <c r="BB82" s="1" t="s">
        <v>432</v>
      </c>
      <c r="BC82" s="6">
        <v>9.92E-3</v>
      </c>
      <c r="BD82" s="6">
        <v>90</v>
      </c>
      <c r="BE82" s="19">
        <v>60.8</v>
      </c>
      <c r="BF82" s="19">
        <v>56.3</v>
      </c>
      <c r="BG82" s="2">
        <v>6074</v>
      </c>
      <c r="BH82" s="20">
        <v>640.80000000000007</v>
      </c>
      <c r="BI82" s="19">
        <v>0.87</v>
      </c>
      <c r="BJ82" s="19">
        <v>25</v>
      </c>
      <c r="BK82" s="1">
        <v>75</v>
      </c>
      <c r="BL82" s="147">
        <f>BJ82/BK82</f>
        <v>0.33333333333333331</v>
      </c>
      <c r="BM82" s="125">
        <v>7.9000000000000001E-2</v>
      </c>
      <c r="BN82" s="6">
        <f>BM82*100/AO82</f>
        <v>0.7053571428571429</v>
      </c>
      <c r="BO82" s="1" t="s">
        <v>432</v>
      </c>
      <c r="BP82" s="19">
        <v>33.516999999999996</v>
      </c>
      <c r="BQ82" s="19">
        <v>36.479999999999997</v>
      </c>
      <c r="BR82" s="43">
        <v>68771.8</v>
      </c>
      <c r="BS82" s="6">
        <f>BX82+BZ82</f>
        <v>41.2</v>
      </c>
      <c r="BT82" s="4">
        <v>83.6</v>
      </c>
      <c r="BU82" s="43">
        <v>8243.6400000000012</v>
      </c>
      <c r="BV82" s="6">
        <f>100-BT82</f>
        <v>16.400000000000006</v>
      </c>
      <c r="BW82" s="6">
        <f>BY82+CA82+CC82</f>
        <v>80.139399999999995</v>
      </c>
      <c r="BX82" s="4">
        <v>20.2</v>
      </c>
      <c r="BY82" s="22">
        <f>BX82*AP82/100</f>
        <v>16.220600000000001</v>
      </c>
      <c r="BZ82" s="4">
        <v>21</v>
      </c>
      <c r="CA82" s="22">
        <f>BZ82*AP82/100</f>
        <v>16.863</v>
      </c>
      <c r="CB82" s="4">
        <v>58.6</v>
      </c>
      <c r="CC82" s="22">
        <f>CB82*AP82/100</f>
        <v>47.055799999999998</v>
      </c>
      <c r="CD82" s="22">
        <v>0.27</v>
      </c>
      <c r="CE82" s="126">
        <v>99.7</v>
      </c>
      <c r="CF82" s="127">
        <v>8858.4499999999989</v>
      </c>
      <c r="CG82" s="126">
        <v>97.9</v>
      </c>
      <c r="CH82" s="126">
        <v>5680</v>
      </c>
      <c r="CI82" s="126">
        <v>79.099999999999994</v>
      </c>
      <c r="CJ82" s="126">
        <v>87.2</v>
      </c>
      <c r="CK82" s="127">
        <v>5293.2</v>
      </c>
      <c r="CL82" s="19">
        <f>BX82/BZ82</f>
        <v>0.96190476190476182</v>
      </c>
      <c r="CM82" s="22"/>
      <c r="CN82" s="22"/>
      <c r="CO82" s="22"/>
      <c r="CP82" s="6"/>
      <c r="CQ82" s="19"/>
      <c r="CR82" s="19"/>
      <c r="CS82" s="19"/>
      <c r="CT82" s="22"/>
      <c r="CU82" s="142"/>
      <c r="CV82" s="142"/>
      <c r="CW82" s="22"/>
      <c r="CX82" s="22"/>
      <c r="CZ82" s="22"/>
      <c r="DB82" s="129" t="s">
        <v>257</v>
      </c>
      <c r="DC82" s="130"/>
      <c r="DD82" s="131" t="s">
        <v>1028</v>
      </c>
      <c r="DI82" s="1" t="s">
        <v>436</v>
      </c>
      <c r="DJ82" s="209" t="s">
        <v>483</v>
      </c>
      <c r="DK82" s="4">
        <v>2</v>
      </c>
      <c r="DN82" s="16">
        <v>0</v>
      </c>
      <c r="DR82" s="1" t="s">
        <v>431</v>
      </c>
      <c r="DS82" s="1" t="s">
        <v>431</v>
      </c>
      <c r="DT82" s="1">
        <v>262</v>
      </c>
      <c r="DU82" s="1">
        <v>20.6</v>
      </c>
      <c r="DV82" s="1">
        <v>79.400000000000006</v>
      </c>
      <c r="DW82" s="1" t="s">
        <v>431</v>
      </c>
      <c r="DX82" s="1" t="s">
        <v>431</v>
      </c>
      <c r="DY82" s="1" t="s">
        <v>431</v>
      </c>
      <c r="DZ82" s="1" t="s">
        <v>431</v>
      </c>
      <c r="EA82" s="1">
        <v>0</v>
      </c>
      <c r="EC82" s="36"/>
      <c r="ED82" s="36"/>
      <c r="EE82" s="4">
        <v>8</v>
      </c>
      <c r="EF82" s="4"/>
      <c r="EG82" s="4"/>
      <c r="EH82" s="4"/>
      <c r="EI82" s="4"/>
      <c r="EJ82" s="4"/>
      <c r="EK82" s="4"/>
      <c r="EL82" s="6" t="e">
        <f>EK82/(EJ82*EJ82*0.01*0.01)</f>
        <v>#DIV/0!</v>
      </c>
      <c r="EM82" s="4"/>
      <c r="EN82" s="4"/>
      <c r="EO82" s="4"/>
      <c r="EP82" s="4"/>
      <c r="EQ82" s="31"/>
      <c r="ER82" s="14"/>
      <c r="ES82" s="132">
        <v>12033</v>
      </c>
      <c r="ET82" s="133">
        <v>75</v>
      </c>
      <c r="EU82" s="133">
        <v>11077</v>
      </c>
      <c r="EV82" s="133">
        <v>8000</v>
      </c>
      <c r="EW82" s="133">
        <v>40560</v>
      </c>
      <c r="EX82" s="133">
        <v>2491</v>
      </c>
      <c r="EY82" s="134">
        <f>EX82/EV82*EW82/ET82</f>
        <v>168.39160000000001</v>
      </c>
      <c r="EZ82" s="39">
        <f>L82*EY82</f>
        <v>1347.1328000000001</v>
      </c>
      <c r="FA82" s="9"/>
      <c r="FE82" s="135"/>
      <c r="FF82" s="135"/>
      <c r="FH82" s="136"/>
      <c r="FK82" s="138"/>
      <c r="FL82" s="139"/>
      <c r="FM82" s="9"/>
      <c r="FN82" s="1"/>
      <c r="FO82" s="41">
        <f>AC82/1000</f>
        <v>0.186</v>
      </c>
      <c r="FQ82" s="121">
        <f>EX82*100/EU82</f>
        <v>22.488038277511961</v>
      </c>
      <c r="FR82" s="140">
        <f>EY82/1000</f>
        <v>0.1683916</v>
      </c>
      <c r="FS82" s="9"/>
      <c r="FV82" s="212"/>
      <c r="FX82" s="212"/>
      <c r="GI82" s="8"/>
      <c r="GO82" s="10">
        <v>43810</v>
      </c>
      <c r="GP82" s="10"/>
      <c r="GQ82" s="20"/>
      <c r="KE82" s="20">
        <f>FR82*AO82/100*1000</f>
        <v>18.859859199999999</v>
      </c>
      <c r="KF82" s="20">
        <f>FR82*AP82/100*1000</f>
        <v>135.21845479999999</v>
      </c>
      <c r="KG82" s="20">
        <f>FR82*AQ82/100*1000</f>
        <v>11.366433000000001</v>
      </c>
      <c r="KH82" s="20">
        <f>FR82*AX82/100*1000</f>
        <v>2.8289788799999998</v>
      </c>
      <c r="KI82" s="20">
        <f>FR82*BM82/100*1000</f>
        <v>0.13302936399999998</v>
      </c>
      <c r="KJ82" s="20">
        <f>FR82*BY82/100*1000</f>
        <v>27.3141278696</v>
      </c>
      <c r="KK82" s="20">
        <f>FR82*CA82/100*1000</f>
        <v>28.395875508</v>
      </c>
      <c r="KL82" s="20">
        <f>FR82*CC82/100*1000</f>
        <v>79.238014512800007</v>
      </c>
    </row>
    <row r="83" spans="1:313" ht="14.4" customHeight="1">
      <c r="A83" s="1">
        <v>278</v>
      </c>
      <c r="B83" s="1">
        <f>COUNTIFS($D$3:D83,D83,$F$3:F83,F83)</f>
        <v>1</v>
      </c>
      <c r="C83" s="34">
        <v>14150</v>
      </c>
      <c r="D83" s="75" t="s">
        <v>1655</v>
      </c>
      <c r="E83" s="76" t="s">
        <v>504</v>
      </c>
      <c r="F83" s="78">
        <v>500202117</v>
      </c>
      <c r="G83" s="77">
        <f>LEFT(H83,4)-CONCATENATE(IF(LEFT(F83, 2)&lt;MID(H83, 3, 4), 20, 19),LEFT(F83,2))</f>
        <v>70</v>
      </c>
      <c r="H83" s="248" t="s">
        <v>1654</v>
      </c>
      <c r="I83" s="29" t="s">
        <v>442</v>
      </c>
      <c r="J83" s="24" t="s">
        <v>487</v>
      </c>
      <c r="K83" s="2" t="s">
        <v>430</v>
      </c>
      <c r="L83" s="2">
        <v>16</v>
      </c>
      <c r="M83" s="2" t="s">
        <v>664</v>
      </c>
      <c r="N83" s="2" t="s">
        <v>647</v>
      </c>
      <c r="O83" s="11"/>
      <c r="P83" s="2" t="s">
        <v>1651</v>
      </c>
      <c r="Q83" s="11"/>
      <c r="R83" s="11"/>
      <c r="S83" s="11"/>
      <c r="T83" s="42"/>
      <c r="U83" s="42"/>
      <c r="V83" s="64" t="s">
        <v>1609</v>
      </c>
      <c r="W83" s="62" t="s">
        <v>1530</v>
      </c>
      <c r="X83" s="63"/>
      <c r="Y83" s="63"/>
      <c r="Z83" s="11"/>
      <c r="AA83" s="1" t="s">
        <v>812</v>
      </c>
      <c r="AC83" s="115">
        <v>194</v>
      </c>
      <c r="AD83" s="115">
        <v>1700</v>
      </c>
      <c r="AE83" s="11"/>
      <c r="AF83" s="11"/>
      <c r="AG83" s="11" t="s">
        <v>491</v>
      </c>
      <c r="AH83" s="115">
        <v>150</v>
      </c>
      <c r="AI83" s="11"/>
      <c r="AJ83" s="11"/>
      <c r="AM83" s="11"/>
      <c r="AO83" s="116">
        <v>29.5</v>
      </c>
      <c r="AP83" s="117">
        <v>66.8</v>
      </c>
      <c r="AQ83" s="118">
        <v>1.7</v>
      </c>
      <c r="AR83" s="119">
        <f>AO83+AP83+AQ83</f>
        <v>98</v>
      </c>
      <c r="AS83" s="120">
        <f>AO83/AP83</f>
        <v>0.44161676646706588</v>
      </c>
      <c r="AT83" s="121">
        <f>AO83/AP83*AQ83</f>
        <v>0.75074850299401197</v>
      </c>
      <c r="AU83" s="122">
        <f>AO83/(AP83+AQ83)</f>
        <v>0.43065693430656932</v>
      </c>
      <c r="AV83" s="19">
        <f>AW83*AO83/100</f>
        <v>25.5</v>
      </c>
      <c r="AW83" s="19">
        <f>98-AY83-(CD83*100/AO83)</f>
        <v>86.440677966101688</v>
      </c>
      <c r="AX83" s="123">
        <v>2.89</v>
      </c>
      <c r="AY83" s="19">
        <f>AX83*100/AO83</f>
        <v>9.796610169491526</v>
      </c>
      <c r="AZ83" s="1" t="s">
        <v>432</v>
      </c>
      <c r="BA83" s="58">
        <v>33.1</v>
      </c>
      <c r="BB83" s="1" t="s">
        <v>432</v>
      </c>
      <c r="BC83" s="6">
        <v>0.08</v>
      </c>
      <c r="BD83" s="6"/>
      <c r="BE83" s="19"/>
      <c r="BF83" s="19"/>
      <c r="BG83" s="67">
        <v>8583.5714285714294</v>
      </c>
      <c r="BH83" s="67">
        <v>311.77142857142854</v>
      </c>
      <c r="BI83" s="19">
        <v>3.9</v>
      </c>
      <c r="BJ83" s="19">
        <v>48.2</v>
      </c>
      <c r="BK83" s="1">
        <v>51.8</v>
      </c>
      <c r="BL83" s="124">
        <f>BJ83/BK83</f>
        <v>0.93050193050193064</v>
      </c>
      <c r="BM83" s="125">
        <v>0.37</v>
      </c>
      <c r="BN83" s="6">
        <f>BM83*100/AO83</f>
        <v>1.2542372881355932</v>
      </c>
      <c r="BO83" s="1" t="s">
        <v>432</v>
      </c>
      <c r="BP83" s="19">
        <v>60.9</v>
      </c>
      <c r="BQ83" s="19">
        <v>89.725999999999999</v>
      </c>
      <c r="BR83" s="43">
        <v>86182.8</v>
      </c>
      <c r="BS83" s="6">
        <f>BX83+BZ83</f>
        <v>32.17</v>
      </c>
      <c r="BT83" s="4">
        <v>83.6</v>
      </c>
      <c r="BU83" s="43">
        <v>10008.571428571428</v>
      </c>
      <c r="BV83" s="6">
        <f>100-BT83</f>
        <v>16.400000000000006</v>
      </c>
      <c r="BW83" s="6">
        <f>BY83+CA83+CC83</f>
        <v>66.779960000000003</v>
      </c>
      <c r="BX83" s="22">
        <v>3.17</v>
      </c>
      <c r="BY83" s="22">
        <f>BX83*AP83/100</f>
        <v>2.1175600000000001</v>
      </c>
      <c r="BZ83" s="4">
        <v>29</v>
      </c>
      <c r="CA83" s="22">
        <f>BZ83*AP83/100</f>
        <v>19.372</v>
      </c>
      <c r="CB83" s="4">
        <v>67.8</v>
      </c>
      <c r="CC83" s="22">
        <f>CB83*AP83/100</f>
        <v>45.290399999999998</v>
      </c>
      <c r="CD83" s="22">
        <v>0.52</v>
      </c>
      <c r="CE83" s="126">
        <v>97.4</v>
      </c>
      <c r="CF83" s="126">
        <v>5152</v>
      </c>
      <c r="CG83" s="126">
        <v>90.5</v>
      </c>
      <c r="CH83" s="126">
        <v>3395</v>
      </c>
      <c r="CI83" s="126">
        <v>37.4</v>
      </c>
      <c r="CJ83" s="126">
        <v>54.7</v>
      </c>
      <c r="CK83" s="126">
        <v>2604</v>
      </c>
      <c r="CL83" s="19">
        <f>BX83/BZ83</f>
        <v>0.1093103448275862</v>
      </c>
      <c r="CM83" s="22">
        <v>7.62</v>
      </c>
      <c r="CN83" s="22">
        <v>7.99</v>
      </c>
      <c r="CO83" s="22">
        <v>14.2</v>
      </c>
      <c r="CP83" s="6"/>
      <c r="CQ83" s="19"/>
      <c r="CR83" s="19"/>
      <c r="CS83" s="20"/>
      <c r="CT83" s="22"/>
      <c r="CU83" s="142"/>
      <c r="CV83" s="142"/>
      <c r="CW83" s="22"/>
      <c r="CX83" s="22"/>
      <c r="CZ83" s="22"/>
      <c r="DA83" s="16"/>
      <c r="DB83" s="129" t="s">
        <v>441</v>
      </c>
      <c r="DC83" s="130"/>
      <c r="DD83" s="131" t="s">
        <v>1656</v>
      </c>
      <c r="DI83" s="1" t="s">
        <v>434</v>
      </c>
      <c r="DJ83" s="209" t="s">
        <v>483</v>
      </c>
      <c r="DK83" s="4">
        <v>2</v>
      </c>
      <c r="DL83" s="4" t="s">
        <v>442</v>
      </c>
      <c r="DM83" s="4" t="s">
        <v>442</v>
      </c>
      <c r="DN83" s="16">
        <v>0</v>
      </c>
      <c r="DO83" s="4">
        <v>0</v>
      </c>
      <c r="DP83" s="4">
        <v>0</v>
      </c>
      <c r="DQ83" s="4" t="s">
        <v>431</v>
      </c>
      <c r="DR83" s="1" t="s">
        <v>431</v>
      </c>
      <c r="DS83" s="1" t="s">
        <v>431</v>
      </c>
      <c r="DT83" s="1">
        <v>270</v>
      </c>
      <c r="DU83" s="1">
        <v>19.600000000000001</v>
      </c>
      <c r="DV83" s="1">
        <v>80.400000000000006</v>
      </c>
      <c r="DW83" s="1" t="s">
        <v>431</v>
      </c>
      <c r="DX83" s="1" t="s">
        <v>431</v>
      </c>
      <c r="DY83" s="1" t="s">
        <v>431</v>
      </c>
      <c r="DZ83" s="1" t="s">
        <v>431</v>
      </c>
      <c r="EA83" s="1" t="s">
        <v>1657</v>
      </c>
      <c r="EB83" s="1" t="s">
        <v>1658</v>
      </c>
      <c r="EC83" s="36"/>
      <c r="ED83" s="36"/>
      <c r="EE83" s="4">
        <v>16</v>
      </c>
      <c r="EF83" s="4">
        <v>15</v>
      </c>
      <c r="EG83" s="4">
        <v>2</v>
      </c>
      <c r="EH83" s="4"/>
      <c r="EI83" s="4"/>
      <c r="EJ83" s="4">
        <v>182</v>
      </c>
      <c r="EK83" s="4">
        <v>109</v>
      </c>
      <c r="EL83" s="6">
        <f>EK83/(EJ83*EJ83*0.01*0.01)</f>
        <v>32.906653785774665</v>
      </c>
      <c r="EM83" s="4" t="s">
        <v>431</v>
      </c>
      <c r="EN83" s="1">
        <v>1</v>
      </c>
      <c r="EO83" s="4">
        <v>2</v>
      </c>
      <c r="EP83" s="4" t="s">
        <v>1537</v>
      </c>
      <c r="EQ83" s="31" t="s">
        <v>431</v>
      </c>
      <c r="ER83" s="14" t="s">
        <v>431</v>
      </c>
      <c r="ES83" s="132">
        <v>14150</v>
      </c>
      <c r="ET83" s="133">
        <v>75</v>
      </c>
      <c r="EU83" s="133">
        <v>24952</v>
      </c>
      <c r="EV83" s="133">
        <v>6000</v>
      </c>
      <c r="EW83" s="133">
        <v>39780</v>
      </c>
      <c r="EX83" s="133">
        <v>2247</v>
      </c>
      <c r="EY83" s="134">
        <f>EX83/EV83*EW83/ET83</f>
        <v>198.63480000000001</v>
      </c>
      <c r="EZ83" s="39" t="e">
        <f>#REF!*EY83</f>
        <v>#REF!</v>
      </c>
      <c r="FA83" s="9"/>
      <c r="FE83" s="135"/>
      <c r="FF83" s="135"/>
      <c r="FH83" s="136"/>
      <c r="FK83" s="138"/>
      <c r="FL83" s="139"/>
      <c r="FM83" s="9"/>
      <c r="FN83" s="1"/>
      <c r="FO83" s="41">
        <f>AC83/1000</f>
        <v>0.19400000000000001</v>
      </c>
      <c r="FQ83" s="121">
        <f>EX83*100/EU83</f>
        <v>9.0052901571016353</v>
      </c>
      <c r="FR83" s="140">
        <f>EY83/1000</f>
        <v>0.1986348</v>
      </c>
      <c r="FS83" s="143"/>
      <c r="FT83" s="1">
        <v>4</v>
      </c>
      <c r="FU83" s="16" t="s">
        <v>1659</v>
      </c>
      <c r="FV83" s="214" t="s">
        <v>431</v>
      </c>
      <c r="FW83" s="1" t="s">
        <v>1659</v>
      </c>
      <c r="FX83" s="214" t="s">
        <v>431</v>
      </c>
      <c r="FY83" s="9" t="s">
        <v>1610</v>
      </c>
      <c r="FZ83" s="1">
        <v>0</v>
      </c>
      <c r="GA83" s="1" t="s">
        <v>431</v>
      </c>
      <c r="GB83" s="9" t="s">
        <v>1660</v>
      </c>
      <c r="GD83" s="1">
        <v>0</v>
      </c>
      <c r="GE83" s="1" t="s">
        <v>431</v>
      </c>
      <c r="GF83" s="1" t="s">
        <v>431</v>
      </c>
      <c r="GG83" s="1">
        <v>1</v>
      </c>
      <c r="GH83" s="28">
        <v>44377</v>
      </c>
      <c r="GJ83" s="8" t="s">
        <v>1661</v>
      </c>
      <c r="GK83" s="1">
        <v>0</v>
      </c>
      <c r="GL83" s="8">
        <v>0</v>
      </c>
      <c r="GM83" s="9" t="s">
        <v>1107</v>
      </c>
      <c r="GO83" s="10">
        <v>44181</v>
      </c>
      <c r="GP83" s="10"/>
      <c r="GQ83" s="20"/>
      <c r="KE83" s="20">
        <f>FR83*AO83/100*1000</f>
        <v>58.597266000000005</v>
      </c>
      <c r="KF83" s="20">
        <f>FR83*AP83/100*1000</f>
        <v>132.68804639999999</v>
      </c>
      <c r="KG83" s="20">
        <f>FR83*AQ83/100*1000</f>
        <v>3.3767915999999998</v>
      </c>
      <c r="KH83" s="20">
        <f>FR83*AX83/100*1000</f>
        <v>5.7405457200000001</v>
      </c>
      <c r="KI83" s="20">
        <f>FR83*BM83/100*1000</f>
        <v>0.73494875999999998</v>
      </c>
      <c r="KJ83" s="20">
        <f>FR83*BY83/100*1000</f>
        <v>4.2062110708800002</v>
      </c>
      <c r="KK83" s="20">
        <f>FR83*CA83/100*1000</f>
        <v>38.479533455999999</v>
      </c>
      <c r="KL83" s="20">
        <f>FR83*CC83/100*1000</f>
        <v>89.962495459199999</v>
      </c>
      <c r="KV83" s="9" t="s">
        <v>1107</v>
      </c>
    </row>
    <row r="84" spans="1:313" ht="14.4" customHeight="1">
      <c r="A84" s="1">
        <v>179</v>
      </c>
      <c r="B84" s="1">
        <f>COUNTIFS($D$3:D84,D84,$F$3:F84,F84)</f>
        <v>2</v>
      </c>
      <c r="C84" s="34">
        <v>15672</v>
      </c>
      <c r="D84" s="75" t="s">
        <v>1655</v>
      </c>
      <c r="E84" s="76" t="s">
        <v>504</v>
      </c>
      <c r="F84" s="76">
        <v>500202117</v>
      </c>
      <c r="G84" s="77">
        <v>71</v>
      </c>
      <c r="H84" s="248" t="s">
        <v>2021</v>
      </c>
      <c r="I84" s="29" t="s">
        <v>442</v>
      </c>
      <c r="J84" s="24" t="s">
        <v>487</v>
      </c>
      <c r="K84" s="2" t="s">
        <v>430</v>
      </c>
      <c r="L84" s="2">
        <v>10</v>
      </c>
      <c r="M84" s="2" t="s">
        <v>2022</v>
      </c>
      <c r="N84" s="2" t="s">
        <v>431</v>
      </c>
      <c r="O84" s="11"/>
      <c r="P84" s="2" t="s">
        <v>1994</v>
      </c>
      <c r="Q84" s="11"/>
      <c r="R84" s="11"/>
      <c r="S84" s="11"/>
      <c r="T84" s="42"/>
      <c r="U84" s="42"/>
      <c r="V84" s="64" t="s">
        <v>1609</v>
      </c>
      <c r="W84" s="11"/>
      <c r="X84" s="11"/>
      <c r="Y84" s="66"/>
      <c r="Z84" s="11"/>
      <c r="AA84" s="1" t="s">
        <v>773</v>
      </c>
      <c r="AC84" s="115">
        <v>99</v>
      </c>
      <c r="AD84" s="115">
        <v>1000</v>
      </c>
      <c r="AE84" s="11"/>
      <c r="AF84" s="11"/>
      <c r="AG84" s="11" t="s">
        <v>483</v>
      </c>
      <c r="AH84" s="115">
        <v>50</v>
      </c>
      <c r="AI84" s="11"/>
      <c r="AJ84" s="11"/>
      <c r="AM84" s="11"/>
      <c r="AO84" s="116">
        <v>20.3</v>
      </c>
      <c r="AP84" s="117">
        <v>71.2</v>
      </c>
      <c r="AQ84" s="118">
        <v>7.68</v>
      </c>
      <c r="AR84" s="119">
        <f>AO84+AP84+AQ84</f>
        <v>99.18</v>
      </c>
      <c r="AS84" s="120">
        <f>AO84/AP84</f>
        <v>0.2851123595505618</v>
      </c>
      <c r="AT84" s="121">
        <f>AO84/AP84*AQ84</f>
        <v>2.1896629213483148</v>
      </c>
      <c r="AU84" s="122">
        <f>AO84/(AP84+AQ84)</f>
        <v>0.25735294117647062</v>
      </c>
      <c r="AV84" s="19">
        <f>AW84*AO84/100</f>
        <v>18.244</v>
      </c>
      <c r="AW84" s="19">
        <f>98-AY84-(CD84*100/AO84)</f>
        <v>89.871921182266007</v>
      </c>
      <c r="AX84" s="123">
        <v>1.18</v>
      </c>
      <c r="AY84" s="19">
        <f>AX84*100/AO84</f>
        <v>5.8128078817733986</v>
      </c>
      <c r="AZ84" s="1" t="s">
        <v>432</v>
      </c>
      <c r="BA84" s="58">
        <v>25.35</v>
      </c>
      <c r="BB84" s="1" t="s">
        <v>432</v>
      </c>
      <c r="BC84" s="6">
        <v>0.12</v>
      </c>
      <c r="BD84" s="6"/>
      <c r="BE84" s="19"/>
      <c r="BF84" s="19"/>
      <c r="BG84" s="67">
        <v>5845.1327433628321</v>
      </c>
      <c r="BH84" s="67">
        <v>467.36</v>
      </c>
      <c r="BI84" s="19">
        <v>0.96</v>
      </c>
      <c r="BJ84" s="19">
        <v>48.6</v>
      </c>
      <c r="BK84" s="19">
        <f>100-BJ84</f>
        <v>51.4</v>
      </c>
      <c r="BL84" s="124">
        <f>BJ84/BK84</f>
        <v>0.94552529182879386</v>
      </c>
      <c r="BM84" s="125">
        <v>0.15</v>
      </c>
      <c r="BN84" s="6">
        <f>BM84*100/AO84</f>
        <v>0.73891625615763545</v>
      </c>
      <c r="BO84" s="1" t="s">
        <v>432</v>
      </c>
      <c r="BP84" s="19">
        <v>26.95</v>
      </c>
      <c r="BQ84" s="19">
        <v>31.46</v>
      </c>
      <c r="BR84" s="43">
        <v>33276</v>
      </c>
      <c r="BS84" s="6">
        <f>BX84+BZ84</f>
        <v>56.5</v>
      </c>
      <c r="BT84" s="4">
        <v>89.9</v>
      </c>
      <c r="BU84" s="43">
        <v>8266.25</v>
      </c>
      <c r="BV84" s="6">
        <f>100-BT84</f>
        <v>10.099999999999994</v>
      </c>
      <c r="BW84" s="6">
        <f>BY84+CA84+CC84</f>
        <v>70.915199999999999</v>
      </c>
      <c r="BX84" s="22">
        <v>11.5</v>
      </c>
      <c r="BY84" s="22">
        <f>BX84*AP84/100</f>
        <v>8.1880000000000006</v>
      </c>
      <c r="BZ84" s="6">
        <v>45</v>
      </c>
      <c r="CA84" s="22">
        <f>BZ84*AP84/100</f>
        <v>32.04</v>
      </c>
      <c r="CB84" s="6">
        <v>43.1</v>
      </c>
      <c r="CC84" s="22">
        <f>CB84*AP84/100</f>
        <v>30.687200000000004</v>
      </c>
      <c r="CD84" s="22">
        <v>0.47</v>
      </c>
      <c r="CE84" s="126">
        <v>91.2</v>
      </c>
      <c r="CF84" s="127">
        <v>6055</v>
      </c>
      <c r="CG84" s="126">
        <v>78.599999999999994</v>
      </c>
      <c r="CH84" s="127">
        <v>5013</v>
      </c>
      <c r="CI84" s="126">
        <v>18.100000000000001</v>
      </c>
      <c r="CJ84" s="126">
        <v>53.8</v>
      </c>
      <c r="CK84" s="127">
        <v>4907</v>
      </c>
      <c r="CL84" s="19">
        <f>BX84/BZ84</f>
        <v>0.25555555555555554</v>
      </c>
      <c r="CM84" s="19"/>
      <c r="CN84" s="19"/>
      <c r="CO84" s="19"/>
      <c r="CP84" s="6">
        <v>1.0900000000000001</v>
      </c>
      <c r="CQ84" s="19"/>
      <c r="CR84" s="19"/>
      <c r="CS84" s="20"/>
      <c r="CZ84" s="22"/>
      <c r="DA84" s="16"/>
      <c r="DB84" s="129" t="s">
        <v>441</v>
      </c>
      <c r="DC84" s="130"/>
      <c r="DD84" s="131" t="s">
        <v>2023</v>
      </c>
      <c r="DI84" s="1" t="s">
        <v>434</v>
      </c>
      <c r="DJ84" s="209" t="s">
        <v>483</v>
      </c>
      <c r="DK84" s="4">
        <v>2</v>
      </c>
      <c r="DN84" s="16">
        <v>0</v>
      </c>
      <c r="DR84" s="22" t="s">
        <v>431</v>
      </c>
      <c r="DS84" s="22" t="s">
        <v>431</v>
      </c>
      <c r="DT84" s="67">
        <v>154</v>
      </c>
      <c r="DU84" s="22">
        <v>5.9</v>
      </c>
      <c r="DV84" s="22">
        <v>94.1</v>
      </c>
      <c r="DW84" s="22"/>
      <c r="DX84" s="22" t="s">
        <v>431</v>
      </c>
      <c r="DY84" s="22" t="s">
        <v>431</v>
      </c>
      <c r="DZ84" s="22" t="s">
        <v>431</v>
      </c>
      <c r="EA84" s="2">
        <v>0</v>
      </c>
      <c r="EB84" s="68"/>
      <c r="EC84" s="36"/>
      <c r="ED84" s="36"/>
      <c r="EE84" s="4">
        <f>L84</f>
        <v>10</v>
      </c>
      <c r="EF84" s="4"/>
      <c r="EG84" s="4"/>
      <c r="EH84" s="4"/>
      <c r="EI84" s="4"/>
      <c r="EJ84" s="4"/>
      <c r="EK84" s="4"/>
      <c r="EL84" s="6" t="e">
        <f>EK84/(EJ84*EJ84*0.01*0.01)</f>
        <v>#DIV/0!</v>
      </c>
      <c r="EM84" s="4"/>
      <c r="EN84" s="4"/>
      <c r="EO84" s="4"/>
      <c r="EP84" s="4"/>
      <c r="EQ84" s="31"/>
      <c r="ER84" s="14"/>
      <c r="ES84" s="132">
        <f>C84</f>
        <v>15672</v>
      </c>
      <c r="ET84" s="133">
        <v>75</v>
      </c>
      <c r="EU84" s="133">
        <v>149137</v>
      </c>
      <c r="EV84" s="133">
        <v>22559</v>
      </c>
      <c r="EW84" s="133">
        <v>39780</v>
      </c>
      <c r="EX84" s="133">
        <v>2179</v>
      </c>
      <c r="EY84" s="134">
        <f>EX84/EV84*EW84/ET84</f>
        <v>51.231951770911834</v>
      </c>
      <c r="EZ84" s="39">
        <f>L84*EY84</f>
        <v>512.31951770911837</v>
      </c>
      <c r="FA84" s="9"/>
      <c r="FE84" s="135"/>
      <c r="FF84" s="135"/>
      <c r="FH84" s="136"/>
      <c r="FK84" s="138"/>
      <c r="FL84" s="139"/>
      <c r="FM84" s="9"/>
      <c r="FN84" s="1"/>
      <c r="FO84" s="41">
        <f>AC84/1000</f>
        <v>9.9000000000000005E-2</v>
      </c>
      <c r="FQ84" s="121">
        <f>EX84*100/EU84</f>
        <v>1.4610727049625511</v>
      </c>
      <c r="FR84" s="140">
        <f>EY84/1000</f>
        <v>5.1231951770911832E-2</v>
      </c>
      <c r="FS84" s="9"/>
      <c r="FV84" s="212"/>
      <c r="FX84" s="212"/>
      <c r="GI84" s="8"/>
      <c r="GO84" s="10"/>
      <c r="GP84" s="10"/>
      <c r="GQ84" s="20"/>
      <c r="KE84" s="20">
        <f>FR84*AO84/100*1000</f>
        <v>10.400086209495102</v>
      </c>
      <c r="KF84" s="20">
        <f>FR84*AP84/100*1000</f>
        <v>36.477149660889225</v>
      </c>
      <c r="KG84" s="20">
        <f>FR84*AQ84/100*1000</f>
        <v>3.9346138960060282</v>
      </c>
      <c r="KH84" s="20">
        <f>FR84*AX84/100*1000</f>
        <v>0.60453703089675959</v>
      </c>
      <c r="KI84" s="20">
        <f>FR84*BM84/100*1000</f>
        <v>7.6847927656367748E-2</v>
      </c>
      <c r="KJ84" s="20">
        <f>FR84*BY84/100*1000</f>
        <v>4.1948722110022612</v>
      </c>
      <c r="KK84" s="20">
        <f>FR84*CA84/100*1000</f>
        <v>16.414717347400149</v>
      </c>
      <c r="KL84" s="20">
        <f>FR84*CC84/100*1000</f>
        <v>15.721651503843258</v>
      </c>
    </row>
    <row r="85" spans="1:313" ht="14.4" customHeight="1">
      <c r="A85" s="1">
        <v>36</v>
      </c>
      <c r="B85" s="219">
        <f>COUNTIFS($D$3:D85,D85,$F$3:F85,F85)</f>
        <v>1</v>
      </c>
      <c r="C85" s="21">
        <v>12278</v>
      </c>
      <c r="D85" s="21" t="s">
        <v>2915</v>
      </c>
      <c r="E85" s="1" t="s">
        <v>567</v>
      </c>
      <c r="F85" s="12">
        <v>8711105073</v>
      </c>
      <c r="G85" s="1">
        <v>33</v>
      </c>
      <c r="H85" s="247" t="s">
        <v>1100</v>
      </c>
      <c r="DJ85" s="210" t="s">
        <v>491</v>
      </c>
      <c r="EL85" s="6" t="e">
        <f>EK85/(EJ85*EJ85*0.01*0.01)</f>
        <v>#DIV/0!</v>
      </c>
      <c r="FU85" s="214" t="s">
        <v>785</v>
      </c>
      <c r="FW85" s="214" t="s">
        <v>785</v>
      </c>
      <c r="GI85" s="8"/>
    </row>
    <row r="86" spans="1:313" ht="14.4" customHeight="1">
      <c r="A86" s="1">
        <v>88</v>
      </c>
      <c r="B86" s="219">
        <f>COUNTIFS($D$3:D86,D86,$F$3:F86,F86)</f>
        <v>1</v>
      </c>
      <c r="C86" s="21">
        <v>10402</v>
      </c>
      <c r="D86" s="21" t="s">
        <v>2868</v>
      </c>
      <c r="E86" s="1" t="s">
        <v>559</v>
      </c>
      <c r="F86" s="12">
        <v>8701246169</v>
      </c>
      <c r="G86" s="1">
        <v>32</v>
      </c>
      <c r="H86" s="247" t="s">
        <v>2869</v>
      </c>
      <c r="DJ86" s="209" t="s">
        <v>483</v>
      </c>
      <c r="EL86" s="6" t="e">
        <f>EK86/((EJ86/100)*(EJ86/100))</f>
        <v>#DIV/0!</v>
      </c>
      <c r="FV86" s="212" t="s">
        <v>785</v>
      </c>
      <c r="FX86" s="212" t="s">
        <v>785</v>
      </c>
      <c r="GI86" s="8"/>
    </row>
    <row r="87" spans="1:313" ht="14.4" customHeight="1">
      <c r="A87" s="1">
        <v>19</v>
      </c>
      <c r="B87" s="1">
        <f>COUNTIFS($D$3:D87,D87,$F$3:F87,F87)</f>
        <v>1</v>
      </c>
      <c r="C87" s="34">
        <v>14470</v>
      </c>
      <c r="D87" s="21" t="s">
        <v>1712</v>
      </c>
      <c r="E87" s="2" t="s">
        <v>452</v>
      </c>
      <c r="F87" s="12">
        <v>460614401</v>
      </c>
      <c r="G87" s="1">
        <f>LEFT(H87,4)-CONCATENATE(IF(LEFT(F87, 2)&lt;MID(H87, 3, 4), 20, 19),LEFT(F87,2))</f>
        <v>75</v>
      </c>
      <c r="H87" s="247" t="s">
        <v>1711</v>
      </c>
      <c r="I87" s="29" t="s">
        <v>442</v>
      </c>
      <c r="J87" s="24" t="s">
        <v>487</v>
      </c>
      <c r="K87" s="2" t="s">
        <v>430</v>
      </c>
      <c r="L87" s="2">
        <v>26</v>
      </c>
      <c r="M87" s="2" t="s">
        <v>600</v>
      </c>
      <c r="N87" s="2" t="s">
        <v>431</v>
      </c>
      <c r="O87" s="11"/>
      <c r="P87" s="2" t="s">
        <v>1651</v>
      </c>
      <c r="Q87" s="11"/>
      <c r="R87" s="11"/>
      <c r="S87" s="11"/>
      <c r="T87" s="42"/>
      <c r="U87" s="42"/>
      <c r="V87" s="64" t="s">
        <v>1609</v>
      </c>
      <c r="W87" s="62" t="s">
        <v>1530</v>
      </c>
      <c r="X87" s="63"/>
      <c r="Y87" s="63"/>
      <c r="Z87" s="11"/>
      <c r="AA87" s="1" t="s">
        <v>812</v>
      </c>
      <c r="AC87" s="115">
        <v>782</v>
      </c>
      <c r="AD87" s="115">
        <v>20300</v>
      </c>
      <c r="AE87" s="11"/>
      <c r="AF87" s="11"/>
      <c r="AG87" s="11" t="s">
        <v>483</v>
      </c>
      <c r="AH87" s="115">
        <v>1500</v>
      </c>
      <c r="AI87" s="11"/>
      <c r="AJ87" s="11"/>
      <c r="AM87" s="11"/>
      <c r="AO87" s="116">
        <v>69.099999999999994</v>
      </c>
      <c r="AP87" s="117">
        <v>20.8</v>
      </c>
      <c r="AQ87" s="118">
        <v>8.84</v>
      </c>
      <c r="AR87" s="119">
        <f>AO87+AP87+AQ87</f>
        <v>98.74</v>
      </c>
      <c r="AS87" s="120">
        <f>AO87/AP87</f>
        <v>3.3221153846153841</v>
      </c>
      <c r="AT87" s="121">
        <f>AO87/AP87*AQ87</f>
        <v>29.367499999999996</v>
      </c>
      <c r="AU87" s="122">
        <f>AO87/(AP87+AQ87)</f>
        <v>2.3313090418353575</v>
      </c>
      <c r="AV87" s="19">
        <f>AW87*AO87/100</f>
        <v>64.297999999999988</v>
      </c>
      <c r="AW87" s="19">
        <f>98-AY87-(CD87*100/AO87)</f>
        <v>93.050651230101295</v>
      </c>
      <c r="AX87" s="123">
        <v>2.67</v>
      </c>
      <c r="AY87" s="19">
        <f>AX87*100/AO87</f>
        <v>3.8639652677279308</v>
      </c>
      <c r="AZ87" s="1" t="s">
        <v>432</v>
      </c>
      <c r="BA87" s="58">
        <v>62.8</v>
      </c>
      <c r="BB87" s="1" t="s">
        <v>432</v>
      </c>
      <c r="BC87" s="6">
        <v>6.4000000000000001E-2</v>
      </c>
      <c r="BD87" s="6"/>
      <c r="BE87" s="19"/>
      <c r="BF87" s="19"/>
      <c r="BG87" s="2">
        <v>6514</v>
      </c>
      <c r="BH87" s="67">
        <v>542.37288135593224</v>
      </c>
      <c r="BI87" s="19">
        <v>1.72</v>
      </c>
      <c r="BJ87" s="19">
        <v>52.1</v>
      </c>
      <c r="BK87" s="1">
        <v>47.9</v>
      </c>
      <c r="BL87" s="124">
        <f>BJ87/BK87</f>
        <v>1.0876826722338204</v>
      </c>
      <c r="BM87" s="125">
        <v>2.97</v>
      </c>
      <c r="BN87" s="6">
        <f>BM87*100/AO87</f>
        <v>4.2981186685962376</v>
      </c>
      <c r="BO87" s="1" t="s">
        <v>432</v>
      </c>
      <c r="BP87" s="19">
        <v>24.2</v>
      </c>
      <c r="BQ87" s="19">
        <v>51.3</v>
      </c>
      <c r="BR87" s="6">
        <v>75153.75</v>
      </c>
      <c r="BS87" s="6">
        <f>BX87+BZ87</f>
        <v>60.099999999999994</v>
      </c>
      <c r="BT87" s="4">
        <v>81.900000000000006</v>
      </c>
      <c r="BU87" s="43">
        <v>8673.3333333333321</v>
      </c>
      <c r="BV87" s="6">
        <f>100-BT87</f>
        <v>18.099999999999994</v>
      </c>
      <c r="BW87" s="6">
        <f>BY87+CA87+CC87</f>
        <v>20.571199999999997</v>
      </c>
      <c r="BX87" s="22">
        <v>45.3</v>
      </c>
      <c r="BY87" s="22">
        <f>BX87*AP87/100</f>
        <v>9.4223999999999997</v>
      </c>
      <c r="BZ87" s="4">
        <v>14.8</v>
      </c>
      <c r="CA87" s="22">
        <f>BZ87*AP87/100</f>
        <v>3.0784000000000002</v>
      </c>
      <c r="CB87" s="4">
        <v>38.799999999999997</v>
      </c>
      <c r="CC87" s="22">
        <f>CB87*AP87/100</f>
        <v>8.0703999999999994</v>
      </c>
      <c r="CD87" s="22">
        <v>0.75</v>
      </c>
      <c r="CE87" s="126">
        <v>99</v>
      </c>
      <c r="CF87" s="126">
        <v>11068</v>
      </c>
      <c r="CG87" s="126">
        <v>94.7</v>
      </c>
      <c r="CH87" s="126">
        <v>6534</v>
      </c>
      <c r="CI87" s="126">
        <v>74.599999999999994</v>
      </c>
      <c r="CJ87" s="126">
        <v>88.7</v>
      </c>
      <c r="CK87" s="126">
        <v>7773</v>
      </c>
      <c r="CL87" s="19">
        <f>BX87/BZ87</f>
        <v>3.0608108108108105</v>
      </c>
      <c r="CM87" s="22">
        <v>2.5299999999999998</v>
      </c>
      <c r="CN87" s="22">
        <v>12.6</v>
      </c>
      <c r="CO87" s="22">
        <v>11.1</v>
      </c>
      <c r="CP87" s="6"/>
      <c r="CQ87" s="19"/>
      <c r="CR87" s="19"/>
      <c r="CS87" s="20"/>
      <c r="CT87" s="22"/>
      <c r="CU87" s="142"/>
      <c r="CV87" s="142"/>
      <c r="CW87" s="22"/>
      <c r="CX87" s="22"/>
      <c r="CZ87" s="22"/>
      <c r="DA87" s="16"/>
      <c r="DB87" s="129" t="s">
        <v>447</v>
      </c>
      <c r="DC87" s="130"/>
      <c r="DD87" s="131" t="s">
        <v>1389</v>
      </c>
      <c r="DI87" s="1" t="s">
        <v>434</v>
      </c>
      <c r="DJ87" s="209" t="s">
        <v>483</v>
      </c>
      <c r="DK87" s="4">
        <v>2</v>
      </c>
      <c r="DL87" s="4" t="s">
        <v>442</v>
      </c>
      <c r="DM87" s="4" t="s">
        <v>442</v>
      </c>
      <c r="DN87" s="16">
        <v>0</v>
      </c>
      <c r="DO87" s="4">
        <v>0</v>
      </c>
      <c r="DP87" s="4">
        <v>0</v>
      </c>
      <c r="DQ87" s="4" t="s">
        <v>431</v>
      </c>
      <c r="DR87" s="1" t="s">
        <v>431</v>
      </c>
      <c r="DS87" s="1" t="s">
        <v>431</v>
      </c>
      <c r="DT87" s="1">
        <v>768</v>
      </c>
      <c r="DU87" s="1">
        <v>9.4</v>
      </c>
      <c r="DV87" s="1">
        <v>90.6</v>
      </c>
      <c r="DW87" s="1" t="s">
        <v>431</v>
      </c>
      <c r="DX87" s="1" t="s">
        <v>431</v>
      </c>
      <c r="DY87" s="1" t="s">
        <v>431</v>
      </c>
      <c r="DZ87" s="1" t="s">
        <v>431</v>
      </c>
      <c r="EA87" s="1">
        <v>0</v>
      </c>
      <c r="EC87" s="36"/>
      <c r="ED87" s="36"/>
      <c r="EE87" s="4">
        <v>26</v>
      </c>
      <c r="EF87" s="4">
        <v>50</v>
      </c>
      <c r="EG87" s="5">
        <v>3</v>
      </c>
      <c r="EH87" s="4"/>
      <c r="EI87" s="4"/>
      <c r="EJ87" s="4">
        <v>176</v>
      </c>
      <c r="EK87" s="4">
        <v>84</v>
      </c>
      <c r="EL87" s="6">
        <f>EK87/(EJ87*EJ87*0.01*0.01)</f>
        <v>27.117768595041323</v>
      </c>
      <c r="EM87" s="4" t="s">
        <v>431</v>
      </c>
      <c r="EN87" s="1">
        <v>1</v>
      </c>
      <c r="EO87" s="4">
        <v>3</v>
      </c>
      <c r="EP87" s="4" t="s">
        <v>1713</v>
      </c>
      <c r="EQ87" s="31" t="s">
        <v>431</v>
      </c>
      <c r="ER87" s="14" t="s">
        <v>431</v>
      </c>
      <c r="ES87" s="132">
        <v>14470</v>
      </c>
      <c r="ET87" s="133">
        <v>75</v>
      </c>
      <c r="EU87" s="133">
        <v>17550</v>
      </c>
      <c r="EV87" s="133">
        <v>4000</v>
      </c>
      <c r="EW87" s="133">
        <v>39780</v>
      </c>
      <c r="EX87" s="133">
        <v>6563</v>
      </c>
      <c r="EY87" s="134">
        <f>EX87/EV87*EW87/ET87</f>
        <v>870.25379999999996</v>
      </c>
      <c r="EZ87" s="39">
        <f>L87*EY87</f>
        <v>22626.5988</v>
      </c>
      <c r="FA87" s="9"/>
      <c r="FE87" s="135"/>
      <c r="FF87" s="135"/>
      <c r="FH87" s="136"/>
      <c r="FK87" s="138"/>
      <c r="FL87" s="139"/>
      <c r="FM87" s="9"/>
      <c r="FN87" s="1"/>
      <c r="FO87" s="41">
        <f>AC87/1000</f>
        <v>0.78200000000000003</v>
      </c>
      <c r="FQ87" s="121">
        <f>EX87*100/EU87</f>
        <v>37.396011396011396</v>
      </c>
      <c r="FR87" s="140">
        <f>EY87/1000</f>
        <v>0.87025379999999997</v>
      </c>
      <c r="FS87" s="9"/>
      <c r="FT87" s="1">
        <v>120</v>
      </c>
      <c r="FU87" s="16" t="s">
        <v>1714</v>
      </c>
      <c r="FV87" s="214" t="s">
        <v>431</v>
      </c>
      <c r="FX87" s="214" t="s">
        <v>431</v>
      </c>
      <c r="FY87" s="9" t="s">
        <v>1715</v>
      </c>
      <c r="FZ87" s="1">
        <v>0</v>
      </c>
      <c r="GA87" s="1" t="s">
        <v>431</v>
      </c>
      <c r="GB87" s="9" t="s">
        <v>643</v>
      </c>
      <c r="GD87" s="1">
        <v>0</v>
      </c>
      <c r="GE87" s="1" t="s">
        <v>431</v>
      </c>
      <c r="GF87" s="1" t="s">
        <v>431</v>
      </c>
      <c r="GG87" s="1">
        <v>0</v>
      </c>
      <c r="GH87" s="8" t="s">
        <v>431</v>
      </c>
      <c r="GI87" s="8"/>
      <c r="GJ87" s="8" t="s">
        <v>431</v>
      </c>
      <c r="GK87" s="1">
        <v>0</v>
      </c>
      <c r="GL87" s="8">
        <v>0</v>
      </c>
      <c r="GM87" s="9" t="s">
        <v>638</v>
      </c>
      <c r="GO87" s="10">
        <v>44231</v>
      </c>
      <c r="GP87" s="10"/>
      <c r="GQ87" s="20"/>
      <c r="KE87" s="20">
        <f>FR87*AO87/100*1000</f>
        <v>601.34537579999994</v>
      </c>
      <c r="KF87" s="20">
        <f>FR87*AP87/100*1000</f>
        <v>181.0127904</v>
      </c>
      <c r="KG87" s="20">
        <f>FR87*AQ87/100*1000</f>
        <v>76.930435919999994</v>
      </c>
      <c r="KH87" s="20">
        <f>FR87*AX87/100*1000</f>
        <v>23.23577646</v>
      </c>
      <c r="KI87" s="20">
        <f>FR87*BM87/100*1000</f>
        <v>25.846537860000002</v>
      </c>
      <c r="KJ87" s="20">
        <f>FR87*BY87/100*1000</f>
        <v>81.998794051199994</v>
      </c>
      <c r="KK87" s="20">
        <f>FR87*CA87/100*1000</f>
        <v>26.789892979200001</v>
      </c>
      <c r="KL87" s="20">
        <f>FR87*CC87/100*1000</f>
        <v>70.232962675199985</v>
      </c>
      <c r="KV87" s="9" t="s">
        <v>638</v>
      </c>
    </row>
    <row r="88" spans="1:313" ht="14.4" customHeight="1">
      <c r="A88" s="1">
        <v>131</v>
      </c>
      <c r="B88" s="1">
        <f>COUNTIFS($D$3:D88,D88,$F$3:F88,F88)</f>
        <v>1</v>
      </c>
      <c r="C88" s="34">
        <v>17530</v>
      </c>
      <c r="D88" s="21" t="s">
        <v>2513</v>
      </c>
      <c r="E88" s="2" t="s">
        <v>620</v>
      </c>
      <c r="F88" s="2">
        <v>7057251740</v>
      </c>
      <c r="G88" s="1">
        <v>52</v>
      </c>
      <c r="H88" s="247" t="s">
        <v>2514</v>
      </c>
      <c r="I88" s="29" t="s">
        <v>645</v>
      </c>
      <c r="J88" s="24" t="s">
        <v>487</v>
      </c>
      <c r="K88" s="2" t="s">
        <v>430</v>
      </c>
      <c r="L88" s="2">
        <v>13</v>
      </c>
      <c r="M88" s="2" t="s">
        <v>664</v>
      </c>
      <c r="N88" s="2" t="s">
        <v>431</v>
      </c>
      <c r="O88" s="11"/>
      <c r="P88" s="2" t="s">
        <v>2485</v>
      </c>
      <c r="Q88" s="11"/>
      <c r="R88" s="11"/>
      <c r="S88" s="11"/>
      <c r="T88" s="42"/>
      <c r="U88" s="42"/>
      <c r="V88" s="64" t="s">
        <v>2426</v>
      </c>
      <c r="W88" s="42"/>
      <c r="X88" s="42"/>
      <c r="Y88" s="42"/>
      <c r="Z88" s="29"/>
      <c r="AA88" s="1" t="s">
        <v>812</v>
      </c>
      <c r="AC88" s="115">
        <v>93</v>
      </c>
      <c r="AD88" s="115">
        <v>1200</v>
      </c>
      <c r="AE88" s="11"/>
      <c r="AF88" s="11"/>
      <c r="AG88" s="11" t="s">
        <v>483</v>
      </c>
      <c r="AH88" s="115">
        <v>50</v>
      </c>
      <c r="AJ88" s="11"/>
      <c r="AM88" s="11"/>
      <c r="AO88" s="116">
        <v>26.8</v>
      </c>
      <c r="AP88" s="117">
        <v>65.8</v>
      </c>
      <c r="AQ88" s="118">
        <v>5.13</v>
      </c>
      <c r="AR88" s="119">
        <f>AO88+AP88+AQ88</f>
        <v>97.72999999999999</v>
      </c>
      <c r="AS88" s="120">
        <f>AO88/AP88</f>
        <v>0.40729483282674772</v>
      </c>
      <c r="AT88" s="121">
        <f>AO88/AP88*AQ88</f>
        <v>2.0894224924012157</v>
      </c>
      <c r="AU88" s="122">
        <f>AO88/(AP88+AQ88)</f>
        <v>0.37783730438460461</v>
      </c>
      <c r="AV88" s="19">
        <f>AW88*AO88/100</f>
        <v>22.004000000000001</v>
      </c>
      <c r="AW88" s="19">
        <f>98-AY88</f>
        <v>82.104477611940297</v>
      </c>
      <c r="AX88" s="123">
        <v>4.26</v>
      </c>
      <c r="AY88" s="19">
        <f>AX88*100/AO88</f>
        <v>15.895522388059701</v>
      </c>
      <c r="AZ88" s="1" t="s">
        <v>432</v>
      </c>
      <c r="BA88" s="58">
        <v>23.2</v>
      </c>
      <c r="BB88" s="1" t="s">
        <v>432</v>
      </c>
      <c r="BC88" s="6">
        <v>2.1000000000000001E-2</v>
      </c>
      <c r="BD88" s="6"/>
      <c r="BE88" s="19"/>
      <c r="BF88" s="19"/>
      <c r="BG88" s="67">
        <v>5229.2307692307686</v>
      </c>
      <c r="BH88" s="67">
        <v>321</v>
      </c>
      <c r="BI88" s="19">
        <v>0.37</v>
      </c>
      <c r="BJ88" s="19">
        <v>41.7</v>
      </c>
      <c r="BK88" s="19">
        <f>100-BJ88</f>
        <v>58.3</v>
      </c>
      <c r="BL88" s="124">
        <f>BJ88/BK88</f>
        <v>0.71526586620926247</v>
      </c>
      <c r="BM88" s="125">
        <v>0.13</v>
      </c>
      <c r="BN88" s="6">
        <f>BM88*100/AO88</f>
        <v>0.48507462686567165</v>
      </c>
      <c r="BO88" s="1" t="s">
        <v>432</v>
      </c>
      <c r="BP88" s="19">
        <v>37.372881355932208</v>
      </c>
      <c r="BQ88" s="19">
        <v>58.7</v>
      </c>
      <c r="BR88" s="43">
        <v>64835.840000000004</v>
      </c>
      <c r="BS88" s="6">
        <f>BX88+BZ88</f>
        <v>54.6</v>
      </c>
      <c r="BT88" s="4">
        <v>96</v>
      </c>
      <c r="BU88" s="43">
        <v>7294.4444444444443</v>
      </c>
      <c r="BV88" s="6">
        <f>100-BT88</f>
        <v>4</v>
      </c>
      <c r="BW88" s="6">
        <f>BY88+CA88+CC88</f>
        <v>65.8</v>
      </c>
      <c r="BX88" s="22">
        <v>18.399999999999999</v>
      </c>
      <c r="BY88" s="22">
        <f>BX88*AP88/100</f>
        <v>12.107199999999999</v>
      </c>
      <c r="BZ88" s="6">
        <v>36.200000000000003</v>
      </c>
      <c r="CA88" s="22">
        <f>BZ88*AP88/100</f>
        <v>23.819600000000001</v>
      </c>
      <c r="CB88" s="6">
        <v>45.4</v>
      </c>
      <c r="CC88" s="22">
        <f>CB88*AP88/100</f>
        <v>29.873199999999997</v>
      </c>
      <c r="CD88" s="22" t="s">
        <v>432</v>
      </c>
      <c r="CE88" s="126">
        <v>94.5</v>
      </c>
      <c r="CF88" s="127">
        <v>9533</v>
      </c>
      <c r="CG88" s="126">
        <v>91.5</v>
      </c>
      <c r="CH88" s="127">
        <v>6655</v>
      </c>
      <c r="CI88" s="126">
        <v>77.099999999999994</v>
      </c>
      <c r="CJ88" s="126">
        <v>85.5</v>
      </c>
      <c r="CK88" s="127">
        <v>5820</v>
      </c>
      <c r="CL88" s="19">
        <f>BX88/BZ88</f>
        <v>0.50828729281767948</v>
      </c>
      <c r="CM88" s="19"/>
      <c r="CN88" s="19"/>
      <c r="CO88" s="19"/>
      <c r="CP88" s="6"/>
      <c r="CQ88" s="19"/>
      <c r="CR88" s="19"/>
      <c r="CS88" s="20"/>
      <c r="CZ88" s="22"/>
      <c r="DA88" s="16"/>
      <c r="DC88" s="130"/>
      <c r="DD88" s="131"/>
      <c r="DI88" s="1" t="s">
        <v>436</v>
      </c>
      <c r="DJ88" s="209" t="s">
        <v>483</v>
      </c>
      <c r="DK88" s="4">
        <v>2</v>
      </c>
      <c r="DN88" s="16">
        <v>0</v>
      </c>
      <c r="DR88" s="58" t="s">
        <v>431</v>
      </c>
      <c r="DS88" s="22" t="s">
        <v>431</v>
      </c>
      <c r="DT88" s="22">
        <v>156</v>
      </c>
      <c r="DU88" s="22">
        <v>3.2</v>
      </c>
      <c r="DV88" s="22">
        <v>96.8</v>
      </c>
      <c r="DW88" s="22" t="s">
        <v>431</v>
      </c>
      <c r="DX88" s="22" t="s">
        <v>431</v>
      </c>
      <c r="DY88" s="22" t="s">
        <v>431</v>
      </c>
      <c r="DZ88" s="22" t="s">
        <v>431</v>
      </c>
      <c r="EA88" s="2">
        <v>0</v>
      </c>
      <c r="EB88" s="2"/>
      <c r="EC88" s="36"/>
      <c r="ED88" s="36"/>
      <c r="EE88" s="4">
        <f>L88</f>
        <v>13</v>
      </c>
      <c r="EF88" s="4"/>
      <c r="EG88" s="4"/>
      <c r="EH88" s="4"/>
      <c r="EI88" s="4"/>
      <c r="EJ88" s="4"/>
      <c r="EK88" s="4"/>
      <c r="EL88" s="6" t="e">
        <f>EK88/(EJ88*EJ88*0.01*0.01)</f>
        <v>#DIV/0!</v>
      </c>
      <c r="EM88" s="4"/>
      <c r="EN88" s="4"/>
      <c r="EO88" s="4"/>
      <c r="EP88" s="4"/>
      <c r="EQ88" s="31"/>
      <c r="ER88" s="14"/>
      <c r="ES88" s="132">
        <f>C88</f>
        <v>17530</v>
      </c>
      <c r="ET88" s="133">
        <v>75</v>
      </c>
      <c r="EU88" s="133">
        <v>13956</v>
      </c>
      <c r="EV88" s="133">
        <v>15157</v>
      </c>
      <c r="EW88" s="133">
        <v>40560</v>
      </c>
      <c r="EX88" s="133">
        <v>2904</v>
      </c>
      <c r="EY88" s="134">
        <f>EX88/EV88*EW88/ET88</f>
        <v>103.61438279342877</v>
      </c>
      <c r="EZ88" s="39">
        <f>L88*EY88</f>
        <v>1346.9869763145741</v>
      </c>
      <c r="FA88" s="9"/>
      <c r="FE88" s="135"/>
      <c r="FF88" s="135"/>
      <c r="FH88" s="136"/>
      <c r="FK88" s="138"/>
      <c r="FL88" s="139"/>
      <c r="FM88" s="9"/>
      <c r="FN88" s="1"/>
      <c r="FO88" s="41">
        <f>AC88/1000</f>
        <v>9.2999999999999999E-2</v>
      </c>
      <c r="FQ88" s="121">
        <f>EX88*100/EU88</f>
        <v>20.808254514187446</v>
      </c>
      <c r="FR88" s="140">
        <f>EY88/1000</f>
        <v>0.10361438279342877</v>
      </c>
      <c r="FS88" s="9"/>
      <c r="FV88" s="212"/>
      <c r="FX88" s="212"/>
      <c r="GI88" s="8"/>
      <c r="GO88" s="10">
        <v>44720</v>
      </c>
      <c r="GP88" s="10"/>
      <c r="GQ88" s="20"/>
      <c r="KB88" s="22"/>
      <c r="KC88" s="22"/>
      <c r="KD88" s="22"/>
      <c r="KE88" s="20">
        <f>FR88*AO88/100*1000</f>
        <v>27.768654588638913</v>
      </c>
      <c r="KF88" s="20">
        <f>FR88*AP88/100*1000</f>
        <v>68.178263878076123</v>
      </c>
      <c r="KG88" s="20">
        <f>FR88*AQ88/100*1000</f>
        <v>5.3154178373028955</v>
      </c>
      <c r="KH88" s="20">
        <f>FR88*AX88/100*1000</f>
        <v>4.4139727070000658</v>
      </c>
      <c r="KI88" s="20">
        <f>FR88*BM88/100*1000</f>
        <v>0.13469869763145742</v>
      </c>
      <c r="KJ88" s="20">
        <f>FR88*BY88/100*1000</f>
        <v>12.544800553566008</v>
      </c>
      <c r="KK88" s="20">
        <f>FR88*CA88/100*1000</f>
        <v>24.680531523863561</v>
      </c>
      <c r="KL88" s="20">
        <f>FR88*CC88/100*1000</f>
        <v>30.95293180064656</v>
      </c>
      <c r="KM88" s="1">
        <v>81</v>
      </c>
      <c r="KN88" s="1">
        <v>92.5</v>
      </c>
      <c r="KP88" s="22"/>
      <c r="KQ88" s="22"/>
      <c r="KR88" s="22"/>
      <c r="KS88" s="19"/>
      <c r="KY88" s="11"/>
      <c r="KZ88" s="11"/>
      <c r="LA88" s="11"/>
    </row>
    <row r="89" spans="1:313" ht="14.4" customHeight="1">
      <c r="A89" s="1">
        <v>330</v>
      </c>
      <c r="B89" s="219">
        <f>COUNTIFS($D$3:D89,D89,$F$3:F89,F89)</f>
        <v>1</v>
      </c>
      <c r="C89" s="21">
        <v>11857</v>
      </c>
      <c r="D89" s="21" t="s">
        <v>2912</v>
      </c>
      <c r="E89" s="1" t="s">
        <v>555</v>
      </c>
      <c r="F89" s="12">
        <v>8605236145</v>
      </c>
      <c r="G89" s="1">
        <v>33</v>
      </c>
      <c r="H89" s="247" t="s">
        <v>2955</v>
      </c>
      <c r="DJ89" s="210" t="s">
        <v>491</v>
      </c>
      <c r="EL89" s="6" t="e">
        <f>EK89/(EJ89*EJ89*0.01*0.01)</f>
        <v>#DIV/0!</v>
      </c>
      <c r="FU89" s="214" t="s">
        <v>785</v>
      </c>
      <c r="FW89" s="214" t="s">
        <v>785</v>
      </c>
      <c r="GI89" s="8"/>
    </row>
    <row r="90" spans="1:313" ht="14.4" customHeight="1">
      <c r="A90" s="1">
        <v>101</v>
      </c>
      <c r="B90" s="1">
        <f>COUNTIFS($D$3:D90,D90,$F$3:F90,F90)</f>
        <v>1</v>
      </c>
      <c r="C90" s="34">
        <v>17328</v>
      </c>
      <c r="D90" s="21" t="s">
        <v>2461</v>
      </c>
      <c r="E90" s="2" t="s">
        <v>496</v>
      </c>
      <c r="F90" s="2">
        <v>6005030735</v>
      </c>
      <c r="G90" s="1">
        <v>62</v>
      </c>
      <c r="H90" s="247" t="s">
        <v>2462</v>
      </c>
      <c r="I90" s="29" t="s">
        <v>2463</v>
      </c>
      <c r="J90" s="24" t="s">
        <v>487</v>
      </c>
      <c r="K90" s="2" t="s">
        <v>430</v>
      </c>
      <c r="L90" s="2">
        <v>24</v>
      </c>
      <c r="M90" s="2">
        <v>9</v>
      </c>
      <c r="N90" s="2" t="s">
        <v>647</v>
      </c>
      <c r="O90" s="11"/>
      <c r="P90" s="2" t="s">
        <v>2442</v>
      </c>
      <c r="Q90" s="11"/>
      <c r="R90" s="11"/>
      <c r="S90" s="11"/>
      <c r="T90" s="42" t="s">
        <v>1103</v>
      </c>
      <c r="U90" s="42"/>
      <c r="V90" s="64" t="s">
        <v>2426</v>
      </c>
      <c r="W90" s="42"/>
      <c r="X90" s="42"/>
      <c r="Y90" s="42"/>
      <c r="Z90" s="29"/>
      <c r="AA90" s="1" t="s">
        <v>2166</v>
      </c>
      <c r="AC90" s="115">
        <v>1096</v>
      </c>
      <c r="AD90" s="115">
        <v>26000</v>
      </c>
      <c r="AE90" s="11"/>
      <c r="AF90" s="11"/>
      <c r="AG90" s="11" t="s">
        <v>491</v>
      </c>
      <c r="AH90" s="115">
        <v>4000</v>
      </c>
      <c r="AJ90" s="11"/>
      <c r="AM90" s="11"/>
      <c r="AO90" s="116">
        <v>72.099999999999994</v>
      </c>
      <c r="AP90" s="117">
        <v>22.3</v>
      </c>
      <c r="AQ90" s="118">
        <v>3.94</v>
      </c>
      <c r="AR90" s="119">
        <f>AO90+AP90+AQ90</f>
        <v>98.339999999999989</v>
      </c>
      <c r="AS90" s="120">
        <f>AO90/AP90</f>
        <v>3.2331838565022419</v>
      </c>
      <c r="AT90" s="121">
        <f>AO90/AP90*AQ90</f>
        <v>12.738744394618832</v>
      </c>
      <c r="AU90" s="122">
        <f>AO90/(AP90+AQ90)</f>
        <v>2.7477134146341458</v>
      </c>
      <c r="AV90" s="19">
        <f>AW90*AO90/100</f>
        <v>66.807999999999993</v>
      </c>
      <c r="AW90" s="19">
        <f>98-AY90</f>
        <v>92.660194174757279</v>
      </c>
      <c r="AX90" s="123">
        <v>3.85</v>
      </c>
      <c r="AY90" s="19">
        <f>AX90*100/AO90</f>
        <v>5.3398058252427187</v>
      </c>
      <c r="AZ90" s="1" t="s">
        <v>432</v>
      </c>
      <c r="BA90" s="58">
        <v>20.8</v>
      </c>
      <c r="BB90" s="1" t="s">
        <v>432</v>
      </c>
      <c r="BC90" s="6">
        <v>2.1000000000000001E-2</v>
      </c>
      <c r="BD90" s="6"/>
      <c r="BE90" s="19"/>
      <c r="BF90" s="19"/>
      <c r="BG90" s="67">
        <v>4831.538461538461</v>
      </c>
      <c r="BH90" s="67">
        <v>445</v>
      </c>
      <c r="BI90" s="19">
        <v>0.79</v>
      </c>
      <c r="BJ90" s="19">
        <v>55.2</v>
      </c>
      <c r="BK90" s="19">
        <f>100-BJ90</f>
        <v>44.8</v>
      </c>
      <c r="BL90" s="124">
        <f>BJ90/BK90</f>
        <v>1.2321428571428572</v>
      </c>
      <c r="BM90" s="125">
        <v>0.19</v>
      </c>
      <c r="BN90" s="6">
        <f>BM90*100/AO90</f>
        <v>0.26352288488210818</v>
      </c>
      <c r="BO90" s="1" t="s">
        <v>432</v>
      </c>
      <c r="BP90" s="19">
        <v>17.372881355932204</v>
      </c>
      <c r="BQ90" s="19">
        <v>35.6</v>
      </c>
      <c r="BR90" s="43">
        <v>29214.720000000001</v>
      </c>
      <c r="BS90" s="6">
        <f>BX90+BZ90</f>
        <v>46.9</v>
      </c>
      <c r="BT90" s="4">
        <v>74.8</v>
      </c>
      <c r="BU90" s="43">
        <v>10545.238095238095</v>
      </c>
      <c r="BV90" s="6">
        <f>100-BT90</f>
        <v>25.200000000000003</v>
      </c>
      <c r="BW90" s="6">
        <f>BY90+CA90+CC90</f>
        <v>20.4268</v>
      </c>
      <c r="BX90" s="22">
        <v>32</v>
      </c>
      <c r="BY90" s="22">
        <f>BX90*AP90/100</f>
        <v>7.1360000000000001</v>
      </c>
      <c r="BZ90" s="6">
        <v>14.9</v>
      </c>
      <c r="CA90" s="22">
        <f>BZ90*AP90/100</f>
        <v>3.3227000000000002</v>
      </c>
      <c r="CB90" s="6">
        <v>44.7</v>
      </c>
      <c r="CC90" s="22">
        <f>CB90*AP90/100</f>
        <v>9.9680999999999997</v>
      </c>
      <c r="CD90" s="22" t="s">
        <v>432</v>
      </c>
      <c r="CE90" s="126">
        <v>98.9</v>
      </c>
      <c r="CF90" s="127">
        <v>8112</v>
      </c>
      <c r="CG90" s="126">
        <v>91</v>
      </c>
      <c r="CH90" s="127">
        <v>5715</v>
      </c>
      <c r="CI90" s="126">
        <v>47.6</v>
      </c>
      <c r="CJ90" s="126">
        <v>73.900000000000006</v>
      </c>
      <c r="CK90" s="127">
        <v>6338</v>
      </c>
      <c r="CL90" s="19">
        <f>BX90/BZ90</f>
        <v>2.1476510067114094</v>
      </c>
      <c r="CM90" s="19"/>
      <c r="CN90" s="19"/>
      <c r="CO90" s="19"/>
      <c r="CP90" s="6"/>
      <c r="CQ90" s="19"/>
      <c r="CR90" s="19"/>
      <c r="CS90" s="20"/>
      <c r="CZ90" s="22"/>
      <c r="DA90" s="16"/>
      <c r="DC90" s="130"/>
      <c r="DD90" s="131"/>
      <c r="DI90" s="108" t="s">
        <v>434</v>
      </c>
      <c r="DJ90" s="210" t="s">
        <v>491</v>
      </c>
      <c r="DK90" s="4">
        <v>2</v>
      </c>
      <c r="DN90" s="16" t="s">
        <v>2464</v>
      </c>
      <c r="DR90" s="58" t="s">
        <v>1692</v>
      </c>
      <c r="DS90" s="22" t="s">
        <v>2465</v>
      </c>
      <c r="DT90" s="22">
        <v>3355</v>
      </c>
      <c r="DU90" s="22">
        <v>6.4</v>
      </c>
      <c r="DV90" s="22">
        <v>93.6</v>
      </c>
      <c r="DW90" s="22" t="s">
        <v>1692</v>
      </c>
      <c r="DX90" s="22">
        <v>802.8</v>
      </c>
      <c r="DY90" s="22" t="s">
        <v>431</v>
      </c>
      <c r="DZ90" s="22">
        <v>2.4500000000000002</v>
      </c>
      <c r="EA90" s="2">
        <v>0</v>
      </c>
      <c r="EB90" s="2"/>
      <c r="EC90" s="36"/>
      <c r="ED90" s="36"/>
      <c r="EE90" s="4">
        <f>L90</f>
        <v>24</v>
      </c>
      <c r="EF90" s="4"/>
      <c r="EG90" s="4">
        <v>3</v>
      </c>
      <c r="EH90" s="4"/>
      <c r="EI90" s="4"/>
      <c r="EJ90" s="4"/>
      <c r="EK90" s="4"/>
      <c r="EL90" s="6" t="e">
        <f>EK90/(EJ90*EJ90*0.01*0.01)</f>
        <v>#DIV/0!</v>
      </c>
      <c r="EM90" s="4"/>
      <c r="EN90" s="4"/>
      <c r="EO90" s="4"/>
      <c r="EP90" s="4"/>
      <c r="EQ90" s="31"/>
      <c r="ER90" s="14"/>
      <c r="ES90" s="132">
        <f>C90</f>
        <v>17328</v>
      </c>
      <c r="ET90" s="133">
        <v>75</v>
      </c>
      <c r="EU90" s="133">
        <v>224157</v>
      </c>
      <c r="EV90" s="133">
        <v>4000</v>
      </c>
      <c r="EW90" s="133">
        <v>40560</v>
      </c>
      <c r="EX90" s="133">
        <v>22453</v>
      </c>
      <c r="EY90" s="134">
        <f>EX90/EV90*EW90/ET90</f>
        <v>3035.6455999999998</v>
      </c>
      <c r="EZ90" s="39">
        <f>L90*EY90</f>
        <v>72855.494399999996</v>
      </c>
      <c r="FA90" s="9"/>
      <c r="FE90" s="135"/>
      <c r="FF90" s="135"/>
      <c r="FH90" s="136"/>
      <c r="FK90" s="138"/>
      <c r="FL90" s="139"/>
      <c r="FM90" s="9"/>
      <c r="FN90" s="1"/>
      <c r="FO90" s="41">
        <f>AC90/1000</f>
        <v>1.0960000000000001</v>
      </c>
      <c r="FQ90" s="121">
        <f>EX90*100/EU90</f>
        <v>10.016640122771094</v>
      </c>
      <c r="FR90" s="140">
        <f>EY90/1000</f>
        <v>3.0356455999999996</v>
      </c>
      <c r="FS90" s="9"/>
      <c r="FU90" s="214"/>
      <c r="FW90" s="214"/>
      <c r="GI90" s="8"/>
      <c r="GO90" s="10">
        <v>44679</v>
      </c>
      <c r="GP90" s="10"/>
      <c r="GQ90" s="20"/>
      <c r="KB90" s="22"/>
      <c r="KC90" s="22"/>
      <c r="KD90" s="22"/>
      <c r="KE90" s="20">
        <f>FR90*AO90/100*1000</f>
        <v>2188.7004775999994</v>
      </c>
      <c r="KF90" s="20">
        <f>FR90*AP90/100*1000</f>
        <v>676.94896879999988</v>
      </c>
      <c r="KG90" s="20">
        <f>FR90*AQ90/100*1000</f>
        <v>119.60443663999997</v>
      </c>
      <c r="KH90" s="20">
        <f>FR90*AX90/100*1000</f>
        <v>116.87235559999999</v>
      </c>
      <c r="KI90" s="20">
        <f>FR90*BM90/100*1000</f>
        <v>5.7677266399999993</v>
      </c>
      <c r="KJ90" s="20">
        <f>FR90*BY90/100*1000</f>
        <v>216.62367001599998</v>
      </c>
      <c r="KK90" s="20">
        <f>FR90*CA90/100*1000</f>
        <v>100.86539635119999</v>
      </c>
      <c r="KL90" s="20">
        <f>FR90*CC90/100*1000</f>
        <v>302.59618905359997</v>
      </c>
      <c r="KM90" s="1">
        <v>68</v>
      </c>
      <c r="KN90" s="1">
        <v>71.599999999999994</v>
      </c>
      <c r="KP90" s="22"/>
      <c r="KQ90" s="22"/>
      <c r="KR90" s="22"/>
      <c r="KS90" s="22"/>
      <c r="KY90" s="11"/>
      <c r="KZ90" s="11"/>
      <c r="LA90" s="11"/>
    </row>
    <row r="91" spans="1:313" ht="14.4" customHeight="1">
      <c r="A91" s="1">
        <v>115</v>
      </c>
      <c r="B91" s="1">
        <f>COUNTIFS($D$3:D91,D91,$F$3:F91,F91)</f>
        <v>1</v>
      </c>
      <c r="C91" s="34">
        <v>12711</v>
      </c>
      <c r="D91" s="75" t="s">
        <v>614</v>
      </c>
      <c r="E91" s="76" t="s">
        <v>559</v>
      </c>
      <c r="F91" s="76">
        <v>6503270785</v>
      </c>
      <c r="G91" s="77">
        <f>LEFT(H91,4)-CONCATENATE(IF(LEFT(F91, 2)&lt;MID(H91, 3, 4), 20, 19),LEFT(F91,2))</f>
        <v>55</v>
      </c>
      <c r="H91" s="248" t="s">
        <v>1254</v>
      </c>
      <c r="I91" s="29" t="s">
        <v>1268</v>
      </c>
      <c r="J91" s="24" t="s">
        <v>487</v>
      </c>
      <c r="K91" s="2" t="s">
        <v>430</v>
      </c>
      <c r="L91" s="1">
        <v>14</v>
      </c>
      <c r="M91" s="2" t="s">
        <v>664</v>
      </c>
      <c r="N91" s="2" t="s">
        <v>431</v>
      </c>
      <c r="P91" s="1" t="s">
        <v>1261</v>
      </c>
      <c r="S91" s="2"/>
      <c r="T91" s="52" t="s">
        <v>1103</v>
      </c>
      <c r="U91" s="52"/>
      <c r="V91" s="57" t="s">
        <v>1245</v>
      </c>
      <c r="X91" s="59"/>
      <c r="Y91" s="59"/>
      <c r="Z91" s="29"/>
      <c r="AA91" s="1" t="s">
        <v>812</v>
      </c>
      <c r="AC91" s="115">
        <v>142</v>
      </c>
      <c r="AD91" s="115">
        <v>2000</v>
      </c>
      <c r="AE91" s="11"/>
      <c r="AF91" s="11"/>
      <c r="AG91" s="11" t="s">
        <v>483</v>
      </c>
      <c r="AH91" s="115">
        <v>150</v>
      </c>
      <c r="AI91" s="11"/>
      <c r="AJ91" s="11"/>
      <c r="AM91" s="11"/>
      <c r="AO91" s="116">
        <v>22.3</v>
      </c>
      <c r="AP91" s="117">
        <v>74.400000000000006</v>
      </c>
      <c r="AQ91" s="118">
        <v>1.66</v>
      </c>
      <c r="AR91" s="119">
        <f>AO91+AP91+AQ91</f>
        <v>98.36</v>
      </c>
      <c r="AS91" s="120">
        <f>AO91/AP91</f>
        <v>0.29973118279569894</v>
      </c>
      <c r="AT91" s="121">
        <f>AO91/AP91*AQ91</f>
        <v>0.49755376344086022</v>
      </c>
      <c r="AU91" s="122">
        <f>AO91/(AP91+AQ91)</f>
        <v>0.29318958716802523</v>
      </c>
      <c r="AV91" s="19">
        <f>AW91*AO91/100</f>
        <v>20.233999999999998</v>
      </c>
      <c r="AW91" s="19">
        <f>98-AY91-(CD91*100/AO91)</f>
        <v>90.735426008968602</v>
      </c>
      <c r="AX91" s="123">
        <v>1.29</v>
      </c>
      <c r="AY91" s="19">
        <f>AX91*100/AO91</f>
        <v>5.7847533632286989</v>
      </c>
      <c r="AZ91" s="1" t="s">
        <v>432</v>
      </c>
      <c r="BA91" s="58">
        <v>4.4000000000000004</v>
      </c>
      <c r="BB91" s="1" t="s">
        <v>432</v>
      </c>
      <c r="BC91" s="6">
        <v>0</v>
      </c>
      <c r="BD91" s="6"/>
      <c r="BE91" s="19"/>
      <c r="BF91" s="19"/>
      <c r="BG91" s="2">
        <v>4520</v>
      </c>
      <c r="BH91" s="67">
        <v>257.15000000000003</v>
      </c>
      <c r="BI91" s="19">
        <v>2.74</v>
      </c>
      <c r="BJ91" s="19">
        <v>29.7</v>
      </c>
      <c r="BK91" s="1">
        <v>70.3</v>
      </c>
      <c r="BL91" s="147">
        <f>BJ91/BK91</f>
        <v>0.42247510668563298</v>
      </c>
      <c r="BM91" s="125">
        <v>0.15</v>
      </c>
      <c r="BN91" s="6">
        <f>BM91*100/AO91</f>
        <v>0.67264573991031384</v>
      </c>
      <c r="BO91" s="1" t="s">
        <v>432</v>
      </c>
      <c r="BP91" s="1">
        <v>11.8</v>
      </c>
      <c r="BQ91" s="19">
        <v>9.6049999999999986</v>
      </c>
      <c r="BR91" s="4">
        <v>29167</v>
      </c>
      <c r="BS91" s="6">
        <f>BX91+BZ91</f>
        <v>60.900000000000006</v>
      </c>
      <c r="BT91" s="4">
        <v>88.4</v>
      </c>
      <c r="BU91" s="43">
        <v>7626.6</v>
      </c>
      <c r="BV91" s="6">
        <f>100-BT91</f>
        <v>11.599999999999994</v>
      </c>
      <c r="BW91" s="6">
        <f>BY91+CA91+CC91</f>
        <v>73.656000000000006</v>
      </c>
      <c r="BX91" s="2">
        <v>33.6</v>
      </c>
      <c r="BY91" s="22">
        <f>BX91*AP91/100</f>
        <v>24.9984</v>
      </c>
      <c r="BZ91" s="4">
        <v>27.3</v>
      </c>
      <c r="CA91" s="22">
        <f>BZ91*AP91/100</f>
        <v>20.311199999999999</v>
      </c>
      <c r="CB91" s="4">
        <v>38.1</v>
      </c>
      <c r="CC91" s="22">
        <f>CB91*AP91/100</f>
        <v>28.346400000000003</v>
      </c>
      <c r="CD91" s="22">
        <v>0.33</v>
      </c>
      <c r="CE91" s="126">
        <v>92.7</v>
      </c>
      <c r="CF91" s="127">
        <v>5203.7</v>
      </c>
      <c r="CG91" s="126">
        <v>73.5</v>
      </c>
      <c r="CH91" s="127">
        <v>3545.6000000000004</v>
      </c>
      <c r="CI91" s="126">
        <v>38.9</v>
      </c>
      <c r="CJ91" s="126">
        <v>66.8</v>
      </c>
      <c r="CK91" s="127">
        <v>3920.2</v>
      </c>
      <c r="CL91" s="19">
        <f>BX91/BZ91</f>
        <v>1.2307692307692308</v>
      </c>
      <c r="CM91" s="22"/>
      <c r="CN91" s="22"/>
      <c r="CO91" s="22"/>
      <c r="CP91" s="6">
        <v>4.5999999999999999E-2</v>
      </c>
      <c r="CQ91" s="19"/>
      <c r="CR91" s="19"/>
      <c r="CS91" s="19"/>
      <c r="CT91" s="22"/>
      <c r="CU91" s="142"/>
      <c r="CV91" s="142"/>
      <c r="CW91" s="22"/>
      <c r="CX91" s="22"/>
      <c r="CZ91" s="22"/>
      <c r="DA91" s="16">
        <v>3</v>
      </c>
      <c r="DB91" s="129" t="s">
        <v>441</v>
      </c>
      <c r="DC91" s="130"/>
      <c r="DD91" s="131" t="s">
        <v>1248</v>
      </c>
      <c r="DI91" s="1" t="s">
        <v>434</v>
      </c>
      <c r="DJ91" s="209" t="s">
        <v>483</v>
      </c>
      <c r="DK91" s="4">
        <v>2</v>
      </c>
      <c r="DL91" s="4" t="s">
        <v>442</v>
      </c>
      <c r="DM91" s="4" t="s">
        <v>442</v>
      </c>
      <c r="DN91" s="16">
        <v>0</v>
      </c>
      <c r="DR91" s="1" t="s">
        <v>431</v>
      </c>
      <c r="DS91" s="1" t="s">
        <v>431</v>
      </c>
      <c r="DT91" s="22">
        <v>204</v>
      </c>
      <c r="DU91" s="22">
        <v>14.7</v>
      </c>
      <c r="DV91" s="22">
        <v>85.3</v>
      </c>
      <c r="DW91" s="1" t="s">
        <v>431</v>
      </c>
      <c r="DX91" s="1" t="s">
        <v>431</v>
      </c>
      <c r="DY91" s="1" t="s">
        <v>431</v>
      </c>
      <c r="DZ91" s="1" t="s">
        <v>431</v>
      </c>
      <c r="EA91" s="29" t="s">
        <v>1093</v>
      </c>
      <c r="EB91" s="2"/>
      <c r="EC91" s="36"/>
      <c r="ED91" s="36"/>
      <c r="EE91" s="4">
        <v>14</v>
      </c>
      <c r="EF91" s="4">
        <v>25</v>
      </c>
      <c r="EG91" s="4">
        <v>2</v>
      </c>
      <c r="EH91" s="4"/>
      <c r="EI91" s="4"/>
      <c r="EJ91" s="4" t="s">
        <v>431</v>
      </c>
      <c r="EK91" s="4" t="s">
        <v>431</v>
      </c>
      <c r="EL91" s="4" t="s">
        <v>431</v>
      </c>
      <c r="EM91" s="4"/>
      <c r="EN91" s="1">
        <v>1</v>
      </c>
      <c r="EO91" s="4">
        <v>2</v>
      </c>
      <c r="EP91" s="4">
        <v>3</v>
      </c>
      <c r="EQ91" s="31">
        <v>1</v>
      </c>
      <c r="ER91" s="14">
        <v>38504</v>
      </c>
      <c r="ES91" s="132">
        <v>12711</v>
      </c>
      <c r="ET91" s="133">
        <v>75</v>
      </c>
      <c r="EU91" s="133">
        <v>5146</v>
      </c>
      <c r="EV91" s="133">
        <v>8000</v>
      </c>
      <c r="EW91" s="133">
        <v>40560</v>
      </c>
      <c r="EX91" s="133">
        <v>2072</v>
      </c>
      <c r="EY91" s="134">
        <f>EX91/EV91*EW91/ET91</f>
        <v>140.06720000000001</v>
      </c>
      <c r="EZ91" s="39">
        <f>L91*EY91</f>
        <v>1960.9408000000003</v>
      </c>
      <c r="FA91" s="9"/>
      <c r="FE91" s="135"/>
      <c r="FF91" s="135"/>
      <c r="FH91" s="136"/>
      <c r="FI91" s="11"/>
      <c r="FK91" s="138"/>
      <c r="FL91" s="139"/>
      <c r="FM91" s="9"/>
      <c r="FN91" s="1"/>
      <c r="FO91" s="41">
        <f>AC91/1000</f>
        <v>0.14199999999999999</v>
      </c>
      <c r="FQ91" s="121">
        <f>EX91*100/EU91</f>
        <v>40.264282938204431</v>
      </c>
      <c r="FR91" s="140">
        <f>EY91/1000</f>
        <v>0.1400672</v>
      </c>
      <c r="FS91" s="143">
        <f>DT91/EY91</f>
        <v>1.4564437641360717</v>
      </c>
      <c r="FT91" s="43">
        <v>180</v>
      </c>
      <c r="FU91" s="16">
        <v>15</v>
      </c>
      <c r="FV91" s="212" t="s">
        <v>1123</v>
      </c>
      <c r="FX91" s="212"/>
      <c r="FY91" s="9" t="s">
        <v>1216</v>
      </c>
      <c r="FZ91" s="1">
        <v>0</v>
      </c>
      <c r="GA91" s="1">
        <v>2</v>
      </c>
      <c r="GB91" s="9" t="s">
        <v>501</v>
      </c>
      <c r="GD91" s="1">
        <v>0</v>
      </c>
      <c r="GE91" s="1" t="s">
        <v>431</v>
      </c>
      <c r="GF91" s="1">
        <v>0</v>
      </c>
      <c r="GG91" s="1">
        <v>0</v>
      </c>
      <c r="GH91" s="8" t="s">
        <v>1269</v>
      </c>
      <c r="GI91" s="1"/>
      <c r="GJ91" s="8" t="s">
        <v>1126</v>
      </c>
      <c r="GK91" s="1">
        <v>0</v>
      </c>
      <c r="GL91" s="8">
        <v>0</v>
      </c>
      <c r="GM91" s="9" t="s">
        <v>1107</v>
      </c>
      <c r="GO91" s="10">
        <v>43957</v>
      </c>
      <c r="GP91" s="10" t="s">
        <v>523</v>
      </c>
      <c r="GQ91" s="20">
        <f>DATEDIF(ER91,GO91,"m")</f>
        <v>179</v>
      </c>
      <c r="GR91" s="141" t="s">
        <v>1108</v>
      </c>
      <c r="ID91" s="11"/>
      <c r="IE91" s="11"/>
      <c r="KE91" s="20">
        <f>FR91*AO91/100*1000</f>
        <v>31.234985600000002</v>
      </c>
      <c r="KF91" s="20">
        <f>FR91*AP91/100*1000</f>
        <v>104.20999680000001</v>
      </c>
      <c r="KG91" s="20">
        <f>FR91*AQ91/100*1000</f>
        <v>2.3251155199999998</v>
      </c>
      <c r="KH91" s="20">
        <f>FR91*AX91/100*1000</f>
        <v>1.8068668800000001</v>
      </c>
      <c r="KI91" s="20">
        <f>FR91*BM91/100*1000</f>
        <v>0.2101008</v>
      </c>
      <c r="KJ91" s="20">
        <f>FR91*BY91/100*1000</f>
        <v>35.014558924799999</v>
      </c>
      <c r="KK91" s="20">
        <f>FR91*CA91/100*1000</f>
        <v>28.449329126400002</v>
      </c>
      <c r="KL91" s="20">
        <f>FR91*CC91/100*1000</f>
        <v>39.70400878080001</v>
      </c>
      <c r="KV91" s="9" t="s">
        <v>1107</v>
      </c>
    </row>
    <row r="92" spans="1:313" ht="14.4" customHeight="1">
      <c r="A92" s="1">
        <v>155</v>
      </c>
      <c r="B92" s="1">
        <f>COUNTIFS($D$3:D92,D92,$F$3:F92,F92)</f>
        <v>2</v>
      </c>
      <c r="C92" s="34">
        <v>15432</v>
      </c>
      <c r="D92" s="75" t="s">
        <v>614</v>
      </c>
      <c r="E92" s="76" t="s">
        <v>559</v>
      </c>
      <c r="F92" s="78">
        <v>6503270785</v>
      </c>
      <c r="G92" s="77">
        <f>LEFT(H92,4)-CONCATENATE(IF(LEFT(F92, 2)&lt;MID(H92, 3, 4), 20, 19),LEFT(F92,2))</f>
        <v>56</v>
      </c>
      <c r="H92" s="248" t="s">
        <v>1980</v>
      </c>
      <c r="I92" s="29" t="s">
        <v>1268</v>
      </c>
      <c r="J92" s="24" t="s">
        <v>487</v>
      </c>
      <c r="K92" s="2" t="s">
        <v>430</v>
      </c>
      <c r="L92" s="2">
        <v>19</v>
      </c>
      <c r="M92" s="2" t="s">
        <v>664</v>
      </c>
      <c r="N92" s="2" t="s">
        <v>647</v>
      </c>
      <c r="O92" s="11"/>
      <c r="P92" s="2" t="s">
        <v>1955</v>
      </c>
      <c r="Q92" s="11"/>
      <c r="R92" s="11"/>
      <c r="S92" s="11"/>
      <c r="T92" s="42"/>
      <c r="U92" s="42"/>
      <c r="V92" s="64" t="s">
        <v>1609</v>
      </c>
      <c r="W92" s="42"/>
      <c r="X92" s="42"/>
      <c r="Y92" s="66"/>
      <c r="Z92" s="11"/>
      <c r="AA92" s="1" t="s">
        <v>812</v>
      </c>
      <c r="AC92" s="115">
        <v>157</v>
      </c>
      <c r="AD92" s="115">
        <v>3000</v>
      </c>
      <c r="AE92" s="11"/>
      <c r="AF92" s="11"/>
      <c r="AG92" s="11" t="s">
        <v>491</v>
      </c>
      <c r="AH92" s="115">
        <v>250</v>
      </c>
      <c r="AI92" s="11"/>
      <c r="AJ92" s="11"/>
      <c r="AM92" s="11"/>
      <c r="AO92" s="116">
        <v>34.200000000000003</v>
      </c>
      <c r="AP92" s="117">
        <v>54.3</v>
      </c>
      <c r="AQ92" s="118">
        <v>10.3</v>
      </c>
      <c r="AR92" s="119">
        <f>AO92+AP92+AQ92</f>
        <v>98.8</v>
      </c>
      <c r="AS92" s="120">
        <f>AO92/AP92</f>
        <v>0.62983425414364647</v>
      </c>
      <c r="AT92" s="121">
        <f>AO92/AP92*AQ92</f>
        <v>6.4872928176795588</v>
      </c>
      <c r="AU92" s="122">
        <f>AO92/(AP92+AQ92)</f>
        <v>0.52941176470588247</v>
      </c>
      <c r="AV92" s="19">
        <f>AW92*AO92/100</f>
        <v>27.655999999999999</v>
      </c>
      <c r="AW92" s="19">
        <f>98-AY92-(CD92*100/AO92)</f>
        <v>80.865497076023388</v>
      </c>
      <c r="AX92" s="123">
        <v>3.82</v>
      </c>
      <c r="AY92" s="19">
        <f>AX92*100/AO92</f>
        <v>11.169590643274853</v>
      </c>
      <c r="AZ92" s="1" t="s">
        <v>432</v>
      </c>
      <c r="BA92" s="58">
        <v>24.2</v>
      </c>
      <c r="BB92" s="1" t="s">
        <v>432</v>
      </c>
      <c r="BC92" s="6">
        <v>0.18</v>
      </c>
      <c r="BD92" s="6"/>
      <c r="BE92" s="19"/>
      <c r="BF92" s="19"/>
      <c r="BG92" s="67">
        <v>7241.6609938733836</v>
      </c>
      <c r="BH92" s="67">
        <v>593.09</v>
      </c>
      <c r="BI92" s="19">
        <v>1.4</v>
      </c>
      <c r="BJ92" s="19">
        <v>39.299999999999997</v>
      </c>
      <c r="BK92" s="19">
        <f>100-BJ92</f>
        <v>60.7</v>
      </c>
      <c r="BL92" s="124">
        <f>BJ92/BK92</f>
        <v>0.64744645799011524</v>
      </c>
      <c r="BM92" s="125">
        <v>0.33</v>
      </c>
      <c r="BN92" s="6">
        <f>BM92*100/AO92</f>
        <v>0.96491228070175428</v>
      </c>
      <c r="BO92" s="1" t="s">
        <v>432</v>
      </c>
      <c r="BP92" s="19">
        <v>43.442000000000007</v>
      </c>
      <c r="BQ92" s="19">
        <v>40.559999999999995</v>
      </c>
      <c r="BR92" s="43">
        <v>72278</v>
      </c>
      <c r="BS92" s="6">
        <f>BX92+BZ92</f>
        <v>36.299999999999997</v>
      </c>
      <c r="BT92" s="4">
        <v>86.8</v>
      </c>
      <c r="BU92" s="43">
        <v>12327.951999999999</v>
      </c>
      <c r="BV92" s="6">
        <f>100-BT92</f>
        <v>13.200000000000003</v>
      </c>
      <c r="BW92" s="6">
        <f>BY92+CA92+CC92</f>
        <v>54.137100000000004</v>
      </c>
      <c r="BX92" s="22">
        <v>14.4</v>
      </c>
      <c r="BY92" s="22">
        <f>BX92*AP92/100</f>
        <v>7.8191999999999995</v>
      </c>
      <c r="BZ92" s="6">
        <v>21.9</v>
      </c>
      <c r="CA92" s="22">
        <f>BZ92*AP92/100</f>
        <v>11.891699999999998</v>
      </c>
      <c r="CB92" s="6">
        <v>63.4</v>
      </c>
      <c r="CC92" s="22">
        <f>CB92*AP92/100</f>
        <v>34.426200000000001</v>
      </c>
      <c r="CD92" s="22">
        <v>2.04</v>
      </c>
      <c r="CE92" s="126">
        <v>99.8</v>
      </c>
      <c r="CF92" s="127">
        <v>11550</v>
      </c>
      <c r="CG92" s="126">
        <v>98.7</v>
      </c>
      <c r="CH92" s="127">
        <v>7703</v>
      </c>
      <c r="CI92" s="126">
        <v>92.2</v>
      </c>
      <c r="CJ92" s="126">
        <v>94.6</v>
      </c>
      <c r="CK92" s="127">
        <v>6798</v>
      </c>
      <c r="CL92" s="19">
        <f>BX92/BZ92</f>
        <v>0.65753424657534254</v>
      </c>
      <c r="CM92" s="19">
        <v>0.63</v>
      </c>
      <c r="CN92" s="19">
        <v>2.1</v>
      </c>
      <c r="CO92" s="19">
        <v>4.42</v>
      </c>
      <c r="CP92" s="6"/>
      <c r="CQ92" s="19"/>
      <c r="CR92" s="19"/>
      <c r="CS92" s="20"/>
      <c r="CZ92" s="22"/>
      <c r="DA92" s="16"/>
      <c r="DB92" s="129" t="s">
        <v>441</v>
      </c>
      <c r="DC92" s="130"/>
      <c r="DD92" s="131" t="s">
        <v>1981</v>
      </c>
      <c r="DI92" s="1" t="s">
        <v>434</v>
      </c>
      <c r="DJ92" s="210" t="s">
        <v>491</v>
      </c>
      <c r="DK92" s="4">
        <v>2</v>
      </c>
      <c r="DN92" s="16">
        <v>0</v>
      </c>
      <c r="DR92" s="22" t="s">
        <v>431</v>
      </c>
      <c r="DS92" s="22" t="s">
        <v>431</v>
      </c>
      <c r="DT92" s="67">
        <v>185</v>
      </c>
      <c r="DU92" s="22">
        <v>9.1999999999999993</v>
      </c>
      <c r="DV92" s="22">
        <v>90.8</v>
      </c>
      <c r="DW92" s="22" t="s">
        <v>431</v>
      </c>
      <c r="DX92" s="22" t="s">
        <v>431</v>
      </c>
      <c r="DY92" s="22" t="s">
        <v>431</v>
      </c>
      <c r="DZ92" s="22" t="s">
        <v>431</v>
      </c>
      <c r="EA92" s="68" t="s">
        <v>1836</v>
      </c>
      <c r="EB92" s="68" t="s">
        <v>1982</v>
      </c>
      <c r="EC92" s="36"/>
      <c r="ED92" s="36"/>
      <c r="EE92" s="4">
        <f>L92</f>
        <v>19</v>
      </c>
      <c r="EF92" s="4"/>
      <c r="EG92" s="4"/>
      <c r="EH92" s="4"/>
      <c r="EI92" s="4"/>
      <c r="EJ92" s="4"/>
      <c r="EK92" s="4"/>
      <c r="EL92" s="6" t="e">
        <f>EK92/(EJ92*EJ92*0.01*0.01)</f>
        <v>#DIV/0!</v>
      </c>
      <c r="EM92" s="4"/>
      <c r="EN92" s="4"/>
      <c r="EO92" s="4"/>
      <c r="EP92" s="4"/>
      <c r="EQ92" s="31"/>
      <c r="ER92" s="14"/>
      <c r="ES92" s="132">
        <f>C92</f>
        <v>15432</v>
      </c>
      <c r="ET92" s="133">
        <v>75</v>
      </c>
      <c r="EU92" s="133">
        <v>8240</v>
      </c>
      <c r="EV92" s="133">
        <v>8000</v>
      </c>
      <c r="EW92" s="133">
        <v>39780</v>
      </c>
      <c r="EX92" s="133">
        <v>2428</v>
      </c>
      <c r="EY92" s="134">
        <f>EX92/EV92*EW92/ET92</f>
        <v>160.97639999999998</v>
      </c>
      <c r="EZ92" s="39">
        <f>L92*EY92</f>
        <v>3058.5515999999998</v>
      </c>
      <c r="FA92" s="9"/>
      <c r="FE92" s="135"/>
      <c r="FF92" s="135"/>
      <c r="FH92" s="136"/>
      <c r="FK92" s="138"/>
      <c r="FL92" s="139"/>
      <c r="FM92" s="9"/>
      <c r="FN92" s="1"/>
      <c r="FO92" s="41">
        <f>AC92/1000</f>
        <v>0.157</v>
      </c>
      <c r="FQ92" s="121">
        <f>EX92*100/EU92</f>
        <v>29.466019417475728</v>
      </c>
      <c r="FR92" s="140">
        <f>EY92/1000</f>
        <v>0.16097639999999999</v>
      </c>
      <c r="FS92" s="9"/>
      <c r="FU92" s="214"/>
      <c r="FW92" s="214"/>
      <c r="GI92" s="8"/>
      <c r="GO92" s="10"/>
      <c r="GP92" s="10"/>
      <c r="GQ92" s="20"/>
      <c r="KE92" s="20">
        <f>FR92*AO92/100*1000</f>
        <v>55.053928800000008</v>
      </c>
      <c r="KF92" s="20">
        <f>FR92*AP92/100*1000</f>
        <v>87.410185199999987</v>
      </c>
      <c r="KG92" s="20">
        <f>FR92*AQ92/100*1000</f>
        <v>16.580569199999999</v>
      </c>
      <c r="KH92" s="20">
        <f>FR92*AX92/100*1000</f>
        <v>6.1492984799999988</v>
      </c>
      <c r="KI92" s="20">
        <f>FR92*BM92/100*1000</f>
        <v>0.53122212000000002</v>
      </c>
      <c r="KJ92" s="20">
        <f>FR92*BY92/100*1000</f>
        <v>12.587066668799997</v>
      </c>
      <c r="KK92" s="20">
        <f>FR92*CA92/100*1000</f>
        <v>19.142830558799997</v>
      </c>
      <c r="KL92" s="20">
        <f>FR92*CC92/100*1000</f>
        <v>55.418057416800004</v>
      </c>
    </row>
    <row r="93" spans="1:313" ht="14.4" customHeight="1">
      <c r="A93" s="1">
        <v>160</v>
      </c>
      <c r="B93" s="219">
        <f>COUNTIFS($D$3:D93,D93,$F$3:F93,F93)</f>
        <v>1</v>
      </c>
      <c r="C93" s="21">
        <v>15446</v>
      </c>
      <c r="D93" s="21" t="s">
        <v>614</v>
      </c>
      <c r="E93" s="1" t="s">
        <v>504</v>
      </c>
      <c r="F93" s="12">
        <v>9401266072</v>
      </c>
      <c r="G93" s="1">
        <v>27</v>
      </c>
      <c r="H93" s="247" t="s">
        <v>1986</v>
      </c>
      <c r="DJ93" s="209" t="s">
        <v>483</v>
      </c>
      <c r="EL93" s="6" t="e">
        <f>EK93/(EJ93*EJ93*0.01*0.01)</f>
        <v>#DIV/0!</v>
      </c>
      <c r="FV93" s="212" t="s">
        <v>785</v>
      </c>
      <c r="FX93" s="212" t="s">
        <v>785</v>
      </c>
      <c r="GI93" s="8"/>
    </row>
    <row r="94" spans="1:313" ht="14.4" customHeight="1">
      <c r="A94" s="1">
        <v>189</v>
      </c>
      <c r="B94" s="1">
        <f>COUNTIFS($D$3:D94,D94,$F$3:F94,F94)</f>
        <v>3</v>
      </c>
      <c r="C94" s="34">
        <v>15692</v>
      </c>
      <c r="D94" s="75" t="s">
        <v>614</v>
      </c>
      <c r="E94" s="76" t="s">
        <v>559</v>
      </c>
      <c r="F94" s="76">
        <v>6503270785</v>
      </c>
      <c r="G94" s="77">
        <v>56</v>
      </c>
      <c r="H94" s="248" t="s">
        <v>2043</v>
      </c>
      <c r="I94" s="29" t="s">
        <v>1268</v>
      </c>
      <c r="J94" s="24" t="s">
        <v>487</v>
      </c>
      <c r="K94" s="2" t="s">
        <v>430</v>
      </c>
      <c r="L94" s="2">
        <v>23</v>
      </c>
      <c r="M94" s="2">
        <v>3</v>
      </c>
      <c r="N94" s="2" t="s">
        <v>431</v>
      </c>
      <c r="O94" s="11"/>
      <c r="P94" s="2" t="s">
        <v>1994</v>
      </c>
      <c r="Q94" s="11"/>
      <c r="R94" s="11"/>
      <c r="S94" s="11"/>
      <c r="T94" s="42"/>
      <c r="U94" s="42"/>
      <c r="V94" s="64" t="s">
        <v>1609</v>
      </c>
      <c r="W94" s="11"/>
      <c r="X94" s="72" t="s">
        <v>2009</v>
      </c>
      <c r="Y94" s="66"/>
      <c r="Z94" s="11"/>
      <c r="AA94" s="1" t="s">
        <v>773</v>
      </c>
      <c r="AC94" s="115">
        <v>60</v>
      </c>
      <c r="AD94" s="115">
        <v>1300</v>
      </c>
      <c r="AE94" s="11"/>
      <c r="AF94" s="11"/>
      <c r="AG94" s="11" t="s">
        <v>491</v>
      </c>
      <c r="AH94" s="115">
        <v>150</v>
      </c>
      <c r="AI94" s="11"/>
      <c r="AJ94" s="11"/>
      <c r="AM94" s="11"/>
      <c r="AO94" s="116">
        <v>40.5</v>
      </c>
      <c r="AP94" s="117">
        <v>50.9</v>
      </c>
      <c r="AQ94" s="118">
        <v>7.88</v>
      </c>
      <c r="AR94" s="119">
        <f>AO94+AP94+AQ94</f>
        <v>99.28</v>
      </c>
      <c r="AS94" s="120">
        <f>AO94/AP94</f>
        <v>0.79567779960707274</v>
      </c>
      <c r="AT94" s="121">
        <f>AO94/AP94*AQ94</f>
        <v>6.2699410609037329</v>
      </c>
      <c r="AU94" s="122">
        <f>AO94/(AP94+AQ94)</f>
        <v>0.68900986730180336</v>
      </c>
      <c r="AV94" s="19">
        <f>AW94*AO94/100</f>
        <v>36.840000000000003</v>
      </c>
      <c r="AW94" s="19">
        <f>98-AY94-(CD94*100/AO94)</f>
        <v>90.962962962962976</v>
      </c>
      <c r="AX94" s="123">
        <v>2.34</v>
      </c>
      <c r="AY94" s="19">
        <f>AX94*100/AO94</f>
        <v>5.7777777777777777</v>
      </c>
      <c r="AZ94" s="1" t="s">
        <v>432</v>
      </c>
      <c r="BA94" s="58">
        <v>17.290000000000003</v>
      </c>
      <c r="BB94" s="1" t="s">
        <v>432</v>
      </c>
      <c r="BC94" s="6">
        <v>0.23</v>
      </c>
      <c r="BD94" s="6"/>
      <c r="BE94" s="19"/>
      <c r="BF94" s="19"/>
      <c r="BG94" s="67">
        <v>6443.7420986093557</v>
      </c>
      <c r="BH94" s="67">
        <v>180.34</v>
      </c>
      <c r="BI94" s="19">
        <v>0</v>
      </c>
      <c r="BJ94" s="19">
        <v>32.799999999999997</v>
      </c>
      <c r="BK94" s="19">
        <f>100-BJ94</f>
        <v>67.2</v>
      </c>
      <c r="BL94" s="124">
        <f>BJ94/BK94</f>
        <v>0.48809523809523803</v>
      </c>
      <c r="BM94" s="125">
        <v>0.39</v>
      </c>
      <c r="BN94" s="6">
        <f>BM94*100/AO94</f>
        <v>0.96296296296296291</v>
      </c>
      <c r="BO94" s="1" t="s">
        <v>432</v>
      </c>
      <c r="BP94" s="19">
        <v>29.224999999999998</v>
      </c>
      <c r="BQ94" s="19">
        <v>14.950000000000001</v>
      </c>
      <c r="BR94" s="43">
        <v>32486</v>
      </c>
      <c r="BS94" s="6">
        <f>BX94+BZ94</f>
        <v>55.3</v>
      </c>
      <c r="BT94" s="4">
        <v>82.6</v>
      </c>
      <c r="BU94" s="43">
        <v>6208.0357142857147</v>
      </c>
      <c r="BV94" s="6">
        <f>100-BT94</f>
        <v>17.400000000000006</v>
      </c>
      <c r="BW94" s="6">
        <f>BY94+CA94+CC94</f>
        <v>50.8491</v>
      </c>
      <c r="BX94" s="22">
        <v>21.2</v>
      </c>
      <c r="BY94" s="22">
        <f>BX94*AP94/100</f>
        <v>10.790799999999999</v>
      </c>
      <c r="BZ94" s="6">
        <v>34.1</v>
      </c>
      <c r="CA94" s="22">
        <f>BZ94*AP94/100</f>
        <v>17.3569</v>
      </c>
      <c r="CB94" s="6">
        <v>44.6</v>
      </c>
      <c r="CC94" s="22">
        <f>CB94*AP94/100</f>
        <v>22.7014</v>
      </c>
      <c r="CD94" s="22">
        <v>0.51</v>
      </c>
      <c r="CE94" s="126">
        <v>88.3</v>
      </c>
      <c r="CF94" s="127">
        <v>5838</v>
      </c>
      <c r="CG94" s="126">
        <v>71.400000000000006</v>
      </c>
      <c r="CH94" s="127">
        <v>4492</v>
      </c>
      <c r="CI94" s="126">
        <v>31.5</v>
      </c>
      <c r="CJ94" s="126">
        <v>57.1</v>
      </c>
      <c r="CK94" s="127">
        <v>4492</v>
      </c>
      <c r="CL94" s="19">
        <f>BX94/BZ94</f>
        <v>0.6217008797653959</v>
      </c>
      <c r="CM94" s="19"/>
      <c r="CN94" s="19"/>
      <c r="CO94" s="19"/>
      <c r="CP94" s="6">
        <v>0.28000000000000003</v>
      </c>
      <c r="CQ94" s="19"/>
      <c r="CR94" s="19"/>
      <c r="CS94" s="20"/>
      <c r="CZ94" s="22"/>
      <c r="DA94" s="16"/>
      <c r="DB94" s="129" t="s">
        <v>441</v>
      </c>
      <c r="DC94" s="130"/>
      <c r="DD94" s="131" t="s">
        <v>2044</v>
      </c>
      <c r="DI94" s="1" t="s">
        <v>434</v>
      </c>
      <c r="DJ94" s="210" t="s">
        <v>491</v>
      </c>
      <c r="DK94" s="4">
        <v>2</v>
      </c>
      <c r="DN94" s="16">
        <v>0</v>
      </c>
      <c r="DR94" s="22" t="s">
        <v>431</v>
      </c>
      <c r="DS94" s="22" t="s">
        <v>431</v>
      </c>
      <c r="DT94" s="67">
        <v>162</v>
      </c>
      <c r="DU94" s="22">
        <v>5.5</v>
      </c>
      <c r="DV94" s="22">
        <v>94.5</v>
      </c>
      <c r="DW94" s="22" t="s">
        <v>431</v>
      </c>
      <c r="DX94" s="22" t="s">
        <v>431</v>
      </c>
      <c r="DY94" s="22" t="s">
        <v>431</v>
      </c>
      <c r="DZ94" s="22" t="s">
        <v>431</v>
      </c>
      <c r="EA94" s="2">
        <v>0</v>
      </c>
      <c r="EB94" s="68"/>
      <c r="EC94" s="36"/>
      <c r="ED94" s="36"/>
      <c r="EE94" s="4">
        <f>L94</f>
        <v>23</v>
      </c>
      <c r="EF94" s="4"/>
      <c r="EG94" s="4"/>
      <c r="EH94" s="4"/>
      <c r="EI94" s="4"/>
      <c r="EJ94" s="4"/>
      <c r="EK94" s="4"/>
      <c r="EL94" s="6" t="e">
        <f>EK94/(EJ94*EJ94*0.01*0.01)</f>
        <v>#DIV/0!</v>
      </c>
      <c r="EM94" s="4"/>
      <c r="EN94" s="4"/>
      <c r="EO94" s="4"/>
      <c r="EP94" s="4"/>
      <c r="EQ94" s="31"/>
      <c r="ER94" s="14"/>
      <c r="ES94" s="132">
        <f>C94</f>
        <v>15692</v>
      </c>
      <c r="ET94" s="133">
        <v>75</v>
      </c>
      <c r="EU94" s="133">
        <v>10790</v>
      </c>
      <c r="EV94" s="133">
        <v>17581</v>
      </c>
      <c r="EW94" s="133">
        <v>39780</v>
      </c>
      <c r="EX94" s="133">
        <v>2052</v>
      </c>
      <c r="EY94" s="134">
        <f>EX94/EV94*EW94/ET94</f>
        <v>61.906649223593654</v>
      </c>
      <c r="EZ94" s="39">
        <f>L94*EY94</f>
        <v>1423.852932142654</v>
      </c>
      <c r="FA94" s="9"/>
      <c r="FE94" s="135"/>
      <c r="FF94" s="135"/>
      <c r="FH94" s="136"/>
      <c r="FK94" s="138"/>
      <c r="FL94" s="139"/>
      <c r="FM94" s="9"/>
      <c r="FN94" s="1"/>
      <c r="FO94" s="41">
        <f>AC94/1000</f>
        <v>0.06</v>
      </c>
      <c r="FQ94" s="121">
        <f>EX94*100/EU94</f>
        <v>19.017608897126969</v>
      </c>
      <c r="FR94" s="140">
        <f>EY94/1000</f>
        <v>6.1906649223593652E-2</v>
      </c>
      <c r="FS94" s="9"/>
      <c r="FU94" s="214"/>
      <c r="FW94" s="214"/>
      <c r="GI94" s="8"/>
      <c r="GO94" s="10"/>
      <c r="GP94" s="10"/>
      <c r="GQ94" s="20"/>
      <c r="KE94" s="20">
        <f>FR94*AO94/100*1000</f>
        <v>25.072192935555432</v>
      </c>
      <c r="KF94" s="20">
        <f>FR94*AP94/100*1000</f>
        <v>31.510484454809166</v>
      </c>
      <c r="KG94" s="20">
        <f>FR94*AQ94/100*1000</f>
        <v>4.878243958819179</v>
      </c>
      <c r="KH94" s="20">
        <f>FR94*AX94/100*1000</f>
        <v>1.4486155918320915</v>
      </c>
      <c r="KI94" s="20">
        <f>FR94*BM94/100*1000</f>
        <v>0.24143593197201524</v>
      </c>
      <c r="KJ94" s="20">
        <f>FR94*BY94/100*1000</f>
        <v>6.6802227044195428</v>
      </c>
      <c r="KK94" s="20">
        <f>FR94*CA94/100*1000</f>
        <v>10.745075199089927</v>
      </c>
      <c r="KL94" s="20">
        <f>FR94*CC94/100*1000</f>
        <v>14.053676066844888</v>
      </c>
    </row>
    <row r="95" spans="1:313" ht="14.4" customHeight="1">
      <c r="A95" s="1">
        <v>192</v>
      </c>
      <c r="B95" s="1">
        <f>COUNTIFS($D$3:D95,D95,$F$3:F95,F95)</f>
        <v>1</v>
      </c>
      <c r="C95" s="34">
        <v>17952</v>
      </c>
      <c r="D95" s="21" t="s">
        <v>614</v>
      </c>
      <c r="E95" s="2" t="s">
        <v>720</v>
      </c>
      <c r="F95" s="2">
        <v>5501261370</v>
      </c>
      <c r="G95" s="1">
        <v>67</v>
      </c>
      <c r="H95" s="247" t="s">
        <v>2598</v>
      </c>
      <c r="I95" s="29" t="s">
        <v>442</v>
      </c>
      <c r="J95" s="24" t="s">
        <v>487</v>
      </c>
      <c r="K95" s="2" t="s">
        <v>430</v>
      </c>
      <c r="L95" s="2">
        <v>22</v>
      </c>
      <c r="M95" s="2" t="s">
        <v>2599</v>
      </c>
      <c r="N95" s="2" t="s">
        <v>431</v>
      </c>
      <c r="O95" s="11"/>
      <c r="P95" s="2" t="s">
        <v>2571</v>
      </c>
      <c r="Q95" s="11" t="s">
        <v>2584</v>
      </c>
      <c r="R95" s="11"/>
      <c r="S95" s="11"/>
      <c r="T95" s="42"/>
      <c r="U95" s="42"/>
      <c r="V95" s="64" t="s">
        <v>2426</v>
      </c>
      <c r="W95" s="42"/>
      <c r="X95" s="42"/>
      <c r="Y95" s="42"/>
      <c r="Z95" s="29"/>
      <c r="AA95" s="1" t="s">
        <v>2166</v>
      </c>
      <c r="AC95" s="115">
        <v>886</v>
      </c>
      <c r="AD95" s="115">
        <v>19000</v>
      </c>
      <c r="AG95" s="11" t="s">
        <v>483</v>
      </c>
      <c r="AH95" s="115">
        <v>1500</v>
      </c>
      <c r="AJ95" s="11"/>
      <c r="AM95" s="11"/>
      <c r="AO95" s="116"/>
      <c r="AP95" s="117"/>
      <c r="AQ95" s="118"/>
      <c r="AR95" s="119">
        <f>AO95+AP95+AQ95</f>
        <v>0</v>
      </c>
      <c r="AS95" s="120" t="e">
        <f>AO95/AP95</f>
        <v>#DIV/0!</v>
      </c>
      <c r="AT95" s="121" t="e">
        <f>AO95/AP95*AQ95</f>
        <v>#DIV/0!</v>
      </c>
      <c r="AU95" s="122" t="e">
        <f>AO95/(AP95+AQ95)</f>
        <v>#DIV/0!</v>
      </c>
      <c r="AV95" s="19" t="e">
        <f>AW95*AO95/100</f>
        <v>#DIV/0!</v>
      </c>
      <c r="AW95" s="19" t="e">
        <f>98-AY95</f>
        <v>#DIV/0!</v>
      </c>
      <c r="AX95" s="123"/>
      <c r="AY95" s="19" t="e">
        <f>AX95*100/AO95</f>
        <v>#DIV/0!</v>
      </c>
      <c r="AZ95" s="1" t="s">
        <v>432</v>
      </c>
      <c r="BA95" s="58"/>
      <c r="BB95" s="1" t="s">
        <v>432</v>
      </c>
      <c r="BC95" s="6"/>
      <c r="BD95" s="6"/>
      <c r="BE95" s="19"/>
      <c r="BF95" s="19"/>
      <c r="BG95" s="67"/>
      <c r="BH95" s="67"/>
      <c r="BI95" s="19"/>
      <c r="BJ95" s="19"/>
      <c r="BK95" s="19">
        <f>100-BJ95</f>
        <v>100</v>
      </c>
      <c r="BL95" s="124">
        <f>BJ95/BK95</f>
        <v>0</v>
      </c>
      <c r="BM95" s="125"/>
      <c r="BN95" s="6" t="e">
        <f>BM95*100/AO95</f>
        <v>#DIV/0!</v>
      </c>
      <c r="BO95" s="1" t="s">
        <v>432</v>
      </c>
      <c r="BP95" s="19"/>
      <c r="BQ95" s="19"/>
      <c r="BR95" s="43"/>
      <c r="BS95" s="6">
        <f>BX95+BZ95</f>
        <v>0</v>
      </c>
      <c r="BU95" s="43"/>
      <c r="BV95" s="6">
        <f>100-BT95</f>
        <v>100</v>
      </c>
      <c r="BW95" s="6">
        <f>BY95+CA95+CC95</f>
        <v>0</v>
      </c>
      <c r="BX95" s="22"/>
      <c r="BY95" s="22">
        <f>BX95*AP95/100</f>
        <v>0</v>
      </c>
      <c r="BZ95" s="6"/>
      <c r="CA95" s="22">
        <f>BZ95*AP95/100</f>
        <v>0</v>
      </c>
      <c r="CB95" s="6"/>
      <c r="CC95" s="22">
        <f>CB95*AP95/100</f>
        <v>0</v>
      </c>
      <c r="CD95" s="22" t="s">
        <v>432</v>
      </c>
      <c r="CE95" s="126"/>
      <c r="CF95" s="127"/>
      <c r="CG95" s="126"/>
      <c r="CH95" s="127"/>
      <c r="CI95" s="126"/>
      <c r="CJ95" s="126"/>
      <c r="CK95" s="127"/>
      <c r="CL95" s="19" t="e">
        <f>BX95/BZ95</f>
        <v>#DIV/0!</v>
      </c>
      <c r="CM95" s="19"/>
      <c r="CN95" s="19"/>
      <c r="CO95" s="19"/>
      <c r="CP95" s="6"/>
      <c r="CQ95" s="19"/>
      <c r="CR95" s="19"/>
      <c r="CS95" s="20"/>
      <c r="CZ95" s="22"/>
      <c r="DA95" s="16"/>
      <c r="DC95" s="130"/>
      <c r="DD95" s="131"/>
      <c r="DI95" s="1"/>
      <c r="DJ95" s="209" t="s">
        <v>483</v>
      </c>
      <c r="DN95" s="16"/>
      <c r="DR95" s="58"/>
      <c r="DS95" s="22"/>
      <c r="DT95" s="22"/>
      <c r="DU95" s="22"/>
      <c r="DV95" s="22"/>
      <c r="DW95" s="22"/>
      <c r="DX95" s="22"/>
      <c r="DY95" s="22"/>
      <c r="DZ95" s="22"/>
      <c r="EB95" s="2"/>
      <c r="EC95" s="36"/>
      <c r="ED95" s="36"/>
      <c r="EE95" s="4">
        <f>L95</f>
        <v>22</v>
      </c>
      <c r="EF95" s="4"/>
      <c r="EG95" s="4"/>
      <c r="EH95" s="4"/>
      <c r="EI95" s="4"/>
      <c r="EJ95" s="4"/>
      <c r="EK95" s="4"/>
      <c r="EL95" s="6" t="e">
        <f>EK95/(EJ95*EJ95*0.01*0.01)</f>
        <v>#DIV/0!</v>
      </c>
      <c r="EM95" s="4"/>
      <c r="EN95" s="4"/>
      <c r="EO95" s="4"/>
      <c r="EP95" s="4"/>
      <c r="EQ95" s="31"/>
      <c r="ER95" s="14"/>
      <c r="ES95" s="132">
        <f>C95</f>
        <v>17952</v>
      </c>
      <c r="ET95" s="133">
        <v>75</v>
      </c>
      <c r="EU95" s="133"/>
      <c r="EV95" s="133">
        <v>4000</v>
      </c>
      <c r="EW95" s="133">
        <v>40560</v>
      </c>
      <c r="EX95" s="133"/>
      <c r="EY95" s="134">
        <f>EX95/EV95*EW95/ET95</f>
        <v>0</v>
      </c>
      <c r="EZ95" s="39">
        <f>L95*EY95</f>
        <v>0</v>
      </c>
      <c r="FA95" s="9"/>
      <c r="FE95" s="135"/>
      <c r="FF95" s="135"/>
      <c r="FH95" s="136"/>
      <c r="FK95" s="138"/>
      <c r="FL95" s="139"/>
      <c r="FM95" s="9"/>
      <c r="FN95" s="1"/>
      <c r="FO95" s="41" t="e">
        <f>#REF!/1000</f>
        <v>#REF!</v>
      </c>
      <c r="FQ95" s="121" t="e">
        <f>EX95*100/EU95</f>
        <v>#DIV/0!</v>
      </c>
      <c r="FR95" s="140">
        <f>EY95/1000</f>
        <v>0</v>
      </c>
      <c r="FS95" s="9"/>
      <c r="FV95" s="212"/>
      <c r="FX95" s="212"/>
      <c r="GI95" s="8"/>
      <c r="GO95" s="10"/>
      <c r="GP95" s="10"/>
      <c r="GQ95" s="20"/>
      <c r="KB95" s="22"/>
      <c r="KC95" s="22"/>
      <c r="KD95" s="22"/>
      <c r="KE95" s="20">
        <f>FR95*AO95/100*1000</f>
        <v>0</v>
      </c>
      <c r="KF95" s="20">
        <f>FR95*AP95/100*1000</f>
        <v>0</v>
      </c>
      <c r="KG95" s="20">
        <f>FR95*AQ95/100*1000</f>
        <v>0</v>
      </c>
      <c r="KH95" s="20">
        <f>FR95*AX95/100*1000</f>
        <v>0</v>
      </c>
      <c r="KI95" s="20">
        <f>FR95*BM95/100*1000</f>
        <v>0</v>
      </c>
      <c r="KJ95" s="20">
        <f>FR95*BY95/100*1000</f>
        <v>0</v>
      </c>
      <c r="KK95" s="20">
        <f>FR95*CA95/100*1000</f>
        <v>0</v>
      </c>
      <c r="KL95" s="20">
        <f>FR95*CC95/100*1000</f>
        <v>0</v>
      </c>
      <c r="KM95" s="1"/>
      <c r="KN95" s="1"/>
      <c r="KP95" s="22"/>
      <c r="KQ95" s="22"/>
      <c r="KR95" s="22"/>
      <c r="KS95" s="19"/>
      <c r="KY95" s="11"/>
      <c r="KZ95" s="11"/>
      <c r="LA95" s="11"/>
    </row>
    <row r="96" spans="1:313" ht="14.4" customHeight="1">
      <c r="A96" s="1">
        <v>164</v>
      </c>
      <c r="B96" s="1">
        <f>COUNTIFS($D$3:D96,D96,$F$3:F96,F96)</f>
        <v>1</v>
      </c>
      <c r="C96" s="34">
        <v>17759</v>
      </c>
      <c r="D96" s="21" t="s">
        <v>2562</v>
      </c>
      <c r="E96" s="2" t="s">
        <v>520</v>
      </c>
      <c r="F96" s="2">
        <v>7512045684</v>
      </c>
      <c r="G96" s="1">
        <v>47</v>
      </c>
      <c r="H96" s="247" t="s">
        <v>2559</v>
      </c>
      <c r="I96" s="29" t="s">
        <v>2563</v>
      </c>
      <c r="J96" s="24" t="s">
        <v>487</v>
      </c>
      <c r="K96" s="2" t="s">
        <v>430</v>
      </c>
      <c r="L96" s="2">
        <v>18</v>
      </c>
      <c r="M96" s="2">
        <v>8</v>
      </c>
      <c r="N96" s="2" t="s">
        <v>431</v>
      </c>
      <c r="O96" s="11"/>
      <c r="P96" s="2" t="s">
        <v>2532</v>
      </c>
      <c r="Q96" s="11"/>
      <c r="R96" s="11"/>
      <c r="S96" s="11"/>
      <c r="T96" s="42"/>
      <c r="U96" s="42"/>
      <c r="V96" s="64" t="s">
        <v>2426</v>
      </c>
      <c r="W96" s="42"/>
      <c r="X96" s="42"/>
      <c r="Y96" s="42"/>
      <c r="Z96" s="29"/>
      <c r="AA96" s="1" t="s">
        <v>2166</v>
      </c>
      <c r="AC96" s="115">
        <v>338</v>
      </c>
      <c r="AD96" s="115">
        <v>6000</v>
      </c>
      <c r="AE96" s="11"/>
      <c r="AF96" s="11"/>
      <c r="AG96" s="11" t="s">
        <v>483</v>
      </c>
      <c r="AH96" s="115">
        <v>450</v>
      </c>
      <c r="AJ96" s="11"/>
      <c r="AM96" s="11"/>
      <c r="AO96" s="116">
        <v>36.799999999999997</v>
      </c>
      <c r="AP96" s="117">
        <v>41.2</v>
      </c>
      <c r="AQ96" s="118">
        <v>20</v>
      </c>
      <c r="AR96" s="119">
        <f>AO96+AP96+AQ96</f>
        <v>98</v>
      </c>
      <c r="AS96" s="120">
        <f>AO96/AP96</f>
        <v>0.89320388349514546</v>
      </c>
      <c r="AT96" s="121">
        <f>AO96/AP96*AQ96</f>
        <v>17.864077669902908</v>
      </c>
      <c r="AU96" s="122">
        <f>AO96/(AP96+AQ96)</f>
        <v>0.60130718954248363</v>
      </c>
      <c r="AV96" s="19">
        <f>AW96*AO96/100</f>
        <v>32.593999999999994</v>
      </c>
      <c r="AW96" s="19">
        <f>98-AY96</f>
        <v>88.570652173913047</v>
      </c>
      <c r="AX96" s="123">
        <v>3.47</v>
      </c>
      <c r="AY96" s="19">
        <f>AX96*100/AO96</f>
        <v>9.429347826086957</v>
      </c>
      <c r="AZ96" s="1" t="s">
        <v>432</v>
      </c>
      <c r="BA96" s="58">
        <v>26.7</v>
      </c>
      <c r="BB96" s="1" t="s">
        <v>432</v>
      </c>
      <c r="BC96" s="6">
        <v>0.36</v>
      </c>
      <c r="BD96" s="6"/>
      <c r="BE96" s="19"/>
      <c r="BF96" s="19"/>
      <c r="BG96" s="67">
        <v>7793.8461538461534</v>
      </c>
      <c r="BH96" s="67">
        <v>322</v>
      </c>
      <c r="BI96" s="19">
        <v>0.87</v>
      </c>
      <c r="BJ96" s="19">
        <v>60.2</v>
      </c>
      <c r="BK96" s="19">
        <f>100-BJ96</f>
        <v>39.799999999999997</v>
      </c>
      <c r="BL96" s="124">
        <f>BJ96/BK96</f>
        <v>1.512562814070352</v>
      </c>
      <c r="BM96" s="125">
        <v>0.86</v>
      </c>
      <c r="BN96" s="6">
        <f>BM96*100/AO96</f>
        <v>2.3369565217391308</v>
      </c>
      <c r="BO96" s="1" t="s">
        <v>432</v>
      </c>
      <c r="BP96" s="19">
        <v>41.949152542372886</v>
      </c>
      <c r="BQ96" s="19">
        <v>61.2</v>
      </c>
      <c r="BR96" s="43">
        <v>46892.800000000003</v>
      </c>
      <c r="BS96" s="6">
        <f>BX96+BZ96</f>
        <v>67.099999999999994</v>
      </c>
      <c r="BT96" s="4">
        <v>81.8</v>
      </c>
      <c r="BU96" s="43">
        <v>11875.396825396825</v>
      </c>
      <c r="BV96" s="6">
        <f>100-BT96</f>
        <v>18.200000000000003</v>
      </c>
      <c r="BW96" s="6">
        <f>BY96+CA96+CC96</f>
        <v>40.911600000000007</v>
      </c>
      <c r="BX96" s="22">
        <v>31.6</v>
      </c>
      <c r="BY96" s="22">
        <f>BX96*AP96/100</f>
        <v>13.019200000000001</v>
      </c>
      <c r="BZ96" s="6">
        <v>35.5</v>
      </c>
      <c r="CA96" s="22">
        <f>BZ96*AP96/100</f>
        <v>14.626000000000001</v>
      </c>
      <c r="CB96" s="6">
        <v>32.200000000000003</v>
      </c>
      <c r="CC96" s="22">
        <f>CB96*AP96/100</f>
        <v>13.266400000000001</v>
      </c>
      <c r="CD96" s="22" t="s">
        <v>432</v>
      </c>
      <c r="CE96" s="126">
        <v>99.5</v>
      </c>
      <c r="CF96" s="127">
        <v>11550</v>
      </c>
      <c r="CG96" s="126">
        <v>98.3</v>
      </c>
      <c r="CH96" s="127">
        <v>8543</v>
      </c>
      <c r="CI96" s="126">
        <v>73.400000000000006</v>
      </c>
      <c r="CJ96" s="126">
        <v>90.1</v>
      </c>
      <c r="CK96" s="127">
        <v>8595</v>
      </c>
      <c r="CL96" s="19">
        <f>BX96/BZ96</f>
        <v>0.89014084507042257</v>
      </c>
      <c r="CM96" s="19"/>
      <c r="CN96" s="19"/>
      <c r="CO96" s="19"/>
      <c r="CP96" s="6"/>
      <c r="CQ96" s="19"/>
      <c r="CR96" s="19"/>
      <c r="CS96" s="20"/>
      <c r="CZ96" s="22"/>
      <c r="DA96" s="16"/>
      <c r="DC96" s="130"/>
      <c r="DD96" s="131"/>
      <c r="DI96" s="1" t="s">
        <v>434</v>
      </c>
      <c r="DJ96" s="209" t="s">
        <v>483</v>
      </c>
      <c r="DK96" s="4">
        <v>2</v>
      </c>
      <c r="DN96" s="16">
        <v>0</v>
      </c>
      <c r="DR96" s="58" t="s">
        <v>431</v>
      </c>
      <c r="DS96" s="22" t="s">
        <v>431</v>
      </c>
      <c r="DT96" s="22">
        <v>370</v>
      </c>
      <c r="DU96" s="22">
        <v>16.3</v>
      </c>
      <c r="DV96" s="22">
        <v>83.7</v>
      </c>
      <c r="DW96" s="22" t="s">
        <v>431</v>
      </c>
      <c r="DX96" s="22" t="s">
        <v>431</v>
      </c>
      <c r="DY96" s="22" t="s">
        <v>431</v>
      </c>
      <c r="DZ96" s="22" t="s">
        <v>431</v>
      </c>
      <c r="EA96" s="2">
        <v>0</v>
      </c>
      <c r="EB96" s="2"/>
      <c r="EC96" s="36"/>
      <c r="ED96" s="36"/>
      <c r="EE96" s="4">
        <f>L96</f>
        <v>18</v>
      </c>
      <c r="EF96" s="4"/>
      <c r="EG96" s="4"/>
      <c r="EH96" s="4"/>
      <c r="EI96" s="4"/>
      <c r="EJ96" s="4"/>
      <c r="EK96" s="4"/>
      <c r="EL96" s="6" t="e">
        <f>EK96/(EJ96*EJ96*0.01*0.01)</f>
        <v>#DIV/0!</v>
      </c>
      <c r="EM96" s="4"/>
      <c r="EN96" s="4"/>
      <c r="EO96" s="4"/>
      <c r="EP96" s="4"/>
      <c r="EQ96" s="31"/>
      <c r="ER96" s="14"/>
      <c r="ES96" s="132">
        <f>C96</f>
        <v>17759</v>
      </c>
      <c r="ET96" s="133">
        <v>75</v>
      </c>
      <c r="EU96" s="133">
        <v>21431</v>
      </c>
      <c r="EV96" s="133">
        <v>4000</v>
      </c>
      <c r="EW96" s="133">
        <v>40560</v>
      </c>
      <c r="EX96" s="133">
        <v>2539</v>
      </c>
      <c r="EY96" s="134">
        <f>EX96/EV96*EW96/ET96</f>
        <v>343.27280000000002</v>
      </c>
      <c r="EZ96" s="39">
        <f>L96*EY96</f>
        <v>6178.9104000000007</v>
      </c>
      <c r="FA96" s="9"/>
      <c r="FE96" s="135"/>
      <c r="FF96" s="135"/>
      <c r="FH96" s="136"/>
      <c r="FK96" s="138"/>
      <c r="FL96" s="139"/>
      <c r="FM96" s="9"/>
      <c r="FN96" s="1"/>
      <c r="FO96" s="41">
        <f>AC96/1000</f>
        <v>0.33800000000000002</v>
      </c>
      <c r="FQ96" s="121">
        <f>EX96*100/EU96</f>
        <v>11.847323969950072</v>
      </c>
      <c r="FR96" s="140">
        <f>EY96/1000</f>
        <v>0.34327280000000004</v>
      </c>
      <c r="FS96" s="9"/>
      <c r="FV96" s="212"/>
      <c r="FX96" s="212"/>
      <c r="GI96" s="8"/>
      <c r="GO96" s="10">
        <v>44762</v>
      </c>
      <c r="GP96" s="10"/>
      <c r="GQ96" s="20"/>
      <c r="KB96" s="22"/>
      <c r="KC96" s="22"/>
      <c r="KD96" s="22"/>
      <c r="KE96" s="20">
        <f>FR96*AO96/100*1000</f>
        <v>126.32439040000001</v>
      </c>
      <c r="KF96" s="20">
        <f>FR96*AP96/100*1000</f>
        <v>141.42839360000005</v>
      </c>
      <c r="KG96" s="20">
        <f>FR96*AQ96/100*1000</f>
        <v>68.654560000000004</v>
      </c>
      <c r="KH96" s="20">
        <f>FR96*AX96/100*1000</f>
        <v>11.911566160000003</v>
      </c>
      <c r="KI96" s="20">
        <f>FR96*BM96/100*1000</f>
        <v>2.9521460800000008</v>
      </c>
      <c r="KJ96" s="20">
        <f>FR96*BY96/100*1000</f>
        <v>44.691372377600004</v>
      </c>
      <c r="KK96" s="20">
        <f>FR96*CA96/100*1000</f>
        <v>50.207079728000011</v>
      </c>
      <c r="KL96" s="20">
        <f>FR96*CC96/100*1000</f>
        <v>45.539942739200008</v>
      </c>
      <c r="KM96" s="1">
        <v>86.3</v>
      </c>
      <c r="KN96" s="1">
        <v>86.5</v>
      </c>
      <c r="KP96" s="22"/>
      <c r="KQ96" s="22"/>
      <c r="KR96" s="22"/>
      <c r="KS96" s="19"/>
      <c r="KY96" s="11"/>
      <c r="KZ96" s="11"/>
      <c r="LA96" s="11"/>
    </row>
    <row r="97" spans="1:313" ht="14.4" customHeight="1">
      <c r="A97" s="1">
        <v>23</v>
      </c>
      <c r="B97" s="1">
        <f>COUNTIFS($D$3:D97,D97,$F$3:F97,F97)</f>
        <v>1</v>
      </c>
      <c r="C97" s="34">
        <v>16861</v>
      </c>
      <c r="D97" s="21" t="s">
        <v>2357</v>
      </c>
      <c r="E97" s="2" t="s">
        <v>779</v>
      </c>
      <c r="F97" s="2">
        <v>6761121664</v>
      </c>
      <c r="G97" s="1">
        <v>55</v>
      </c>
      <c r="H97" s="247" t="s">
        <v>2354</v>
      </c>
      <c r="I97" s="29" t="s">
        <v>2358</v>
      </c>
      <c r="J97" s="24" t="s">
        <v>487</v>
      </c>
      <c r="K97" s="2" t="s">
        <v>430</v>
      </c>
      <c r="L97" s="2">
        <v>10</v>
      </c>
      <c r="M97" s="2">
        <v>2</v>
      </c>
      <c r="N97" s="2" t="s">
        <v>431</v>
      </c>
      <c r="O97" s="11"/>
      <c r="P97" s="2" t="s">
        <v>1670</v>
      </c>
      <c r="Q97" s="11"/>
      <c r="R97" s="11"/>
      <c r="S97" s="11"/>
      <c r="T97" s="42"/>
      <c r="U97" s="42"/>
      <c r="V97" s="64" t="s">
        <v>1609</v>
      </c>
      <c r="W97" s="42"/>
      <c r="X97" s="42"/>
      <c r="Y97" s="66" t="s">
        <v>2349</v>
      </c>
      <c r="Z97" s="11"/>
      <c r="AA97" s="1" t="s">
        <v>2166</v>
      </c>
      <c r="AC97" s="115">
        <v>164</v>
      </c>
      <c r="AD97" s="115">
        <v>1800</v>
      </c>
      <c r="AE97" s="11"/>
      <c r="AF97" s="11"/>
      <c r="AG97" s="11" t="s">
        <v>491</v>
      </c>
      <c r="AH97" s="115">
        <v>150</v>
      </c>
      <c r="AI97" s="11"/>
      <c r="AJ97" s="11"/>
      <c r="AM97" s="11"/>
      <c r="AO97" s="116">
        <v>25.2</v>
      </c>
      <c r="AP97" s="117">
        <v>69.099999999999994</v>
      </c>
      <c r="AQ97" s="118">
        <v>4.95</v>
      </c>
      <c r="AR97" s="119">
        <f>AO97+AP97+AQ97</f>
        <v>99.25</v>
      </c>
      <c r="AS97" s="120">
        <f>AO97/AP97</f>
        <v>0.36468885672937773</v>
      </c>
      <c r="AT97" s="121">
        <f>AO97/AP97*AQ97</f>
        <v>1.8052098408104198</v>
      </c>
      <c r="AU97" s="122">
        <f>AO97/(AP97+AQ97)</f>
        <v>0.34031060094530724</v>
      </c>
      <c r="AV97" s="19">
        <f>AW97*AO97/100</f>
        <v>21.855999999999998</v>
      </c>
      <c r="AW97" s="19">
        <f>98-AY97-(CD97*100/AO97)</f>
        <v>86.73015873015872</v>
      </c>
      <c r="AX97" s="123">
        <v>1.76</v>
      </c>
      <c r="AY97" s="19">
        <f>AX97*100/AO97</f>
        <v>6.9841269841269842</v>
      </c>
      <c r="AZ97" s="1" t="s">
        <v>432</v>
      </c>
      <c r="BA97" s="58">
        <v>7.6859999999999991</v>
      </c>
      <c r="BB97" s="1" t="s">
        <v>432</v>
      </c>
      <c r="BC97" s="6">
        <v>1.4E-2</v>
      </c>
      <c r="BD97" s="6"/>
      <c r="BE97" s="19"/>
      <c r="BF97" s="19"/>
      <c r="BG97" s="67">
        <v>3942.608695652174</v>
      </c>
      <c r="BH97" s="67">
        <v>285</v>
      </c>
      <c r="BI97" s="19">
        <v>1.66</v>
      </c>
      <c r="BJ97" s="19">
        <v>25.3</v>
      </c>
      <c r="BK97" s="19">
        <f>100-BJ97</f>
        <v>74.7</v>
      </c>
      <c r="BL97" s="124">
        <f>BJ97/BK97</f>
        <v>0.33868808567603748</v>
      </c>
      <c r="BM97" s="125">
        <v>0.33</v>
      </c>
      <c r="BN97" s="6">
        <f>BM97*100/AO97</f>
        <v>1.3095238095238095</v>
      </c>
      <c r="BO97" s="1" t="s">
        <v>432</v>
      </c>
      <c r="BP97" s="19">
        <v>20.925000000000001</v>
      </c>
      <c r="BQ97" s="19">
        <v>6.88</v>
      </c>
      <c r="BR97" s="43">
        <v>26768</v>
      </c>
      <c r="BS97" s="6">
        <f>BX97+BZ97</f>
        <v>38.799999999999997</v>
      </c>
      <c r="BT97" s="4">
        <v>89.3</v>
      </c>
      <c r="BU97" s="43">
        <v>6696</v>
      </c>
      <c r="BV97" s="6">
        <f>100-BT97</f>
        <v>10.700000000000003</v>
      </c>
      <c r="BW97" s="6">
        <f>BY97+CA97+CC97</f>
        <v>68.961799999999997</v>
      </c>
      <c r="BX97" s="22">
        <v>25.5</v>
      </c>
      <c r="BY97" s="22">
        <f>BX97*AP97/100</f>
        <v>17.6205</v>
      </c>
      <c r="BZ97" s="6">
        <v>13.3</v>
      </c>
      <c r="CA97" s="22">
        <f>BZ97*AP97/100</f>
        <v>9.1903000000000006</v>
      </c>
      <c r="CB97" s="6">
        <v>61</v>
      </c>
      <c r="CC97" s="22">
        <f>CB97*AP97/100</f>
        <v>42.150999999999996</v>
      </c>
      <c r="CD97" s="22">
        <v>1.08</v>
      </c>
      <c r="CE97" s="126">
        <v>98.9</v>
      </c>
      <c r="CF97" s="127">
        <v>7869</v>
      </c>
      <c r="CG97" s="126">
        <v>93.3</v>
      </c>
      <c r="CH97" s="127">
        <v>6281</v>
      </c>
      <c r="CI97" s="126">
        <v>69.900000000000006</v>
      </c>
      <c r="CJ97" s="126">
        <v>80.400000000000006</v>
      </c>
      <c r="CK97" s="127">
        <v>5200</v>
      </c>
      <c r="CL97" s="19">
        <f>BX97/BZ97</f>
        <v>1.9172932330827066</v>
      </c>
      <c r="CM97" s="19"/>
      <c r="CN97" s="19"/>
      <c r="CO97" s="19"/>
      <c r="CP97" s="6"/>
      <c r="CQ97" s="19"/>
      <c r="CR97" s="19"/>
      <c r="CS97" s="20"/>
      <c r="CZ97" s="22"/>
      <c r="DA97" s="16"/>
      <c r="DB97" s="129" t="s">
        <v>257</v>
      </c>
      <c r="DC97" s="130"/>
      <c r="DD97" s="131" t="s">
        <v>2359</v>
      </c>
      <c r="DI97" s="1" t="s">
        <v>436</v>
      </c>
      <c r="DJ97" s="210" t="s">
        <v>491</v>
      </c>
      <c r="DK97" s="4">
        <v>2</v>
      </c>
      <c r="DN97" s="16">
        <v>0</v>
      </c>
      <c r="DR97" s="58" t="s">
        <v>431</v>
      </c>
      <c r="DS97" s="22" t="s">
        <v>431</v>
      </c>
      <c r="DT97" s="22">
        <v>388</v>
      </c>
      <c r="DU97" s="22">
        <v>4.9000000000000004</v>
      </c>
      <c r="DV97" s="22">
        <v>95.1</v>
      </c>
      <c r="DW97" s="22" t="s">
        <v>431</v>
      </c>
      <c r="DX97" s="22" t="s">
        <v>431</v>
      </c>
      <c r="DY97" s="22" t="s">
        <v>431</v>
      </c>
      <c r="DZ97" s="22" t="s">
        <v>431</v>
      </c>
      <c r="EA97" s="2">
        <v>0</v>
      </c>
      <c r="EB97" s="2"/>
      <c r="EC97" s="36"/>
      <c r="ED97" s="36"/>
      <c r="EE97" s="4">
        <f>L97</f>
        <v>10</v>
      </c>
      <c r="EF97" s="4"/>
      <c r="EG97" s="4"/>
      <c r="EH97" s="4"/>
      <c r="EI97" s="4"/>
      <c r="EJ97" s="4"/>
      <c r="EK97" s="4"/>
      <c r="EL97" s="6" t="e">
        <f>EK97/(EJ97*EJ97*0.01*0.01)</f>
        <v>#DIV/0!</v>
      </c>
      <c r="EM97" s="4"/>
      <c r="EN97" s="4"/>
      <c r="EO97" s="4"/>
      <c r="EP97" s="4"/>
      <c r="EQ97" s="31"/>
      <c r="ER97" s="14"/>
      <c r="ES97" s="132">
        <f>C97</f>
        <v>16861</v>
      </c>
      <c r="ET97" s="133">
        <v>75</v>
      </c>
      <c r="EU97" s="133">
        <v>10710</v>
      </c>
      <c r="EV97" s="133">
        <v>7572</v>
      </c>
      <c r="EW97" s="133">
        <v>37440</v>
      </c>
      <c r="EX97" s="133">
        <v>2461</v>
      </c>
      <c r="EY97" s="134">
        <f>EX97/EV97*EW97/ET97</f>
        <v>162.24659270998416</v>
      </c>
      <c r="EZ97" s="39">
        <f>L97*EY97</f>
        <v>1622.4659270998416</v>
      </c>
      <c r="FA97" s="9"/>
      <c r="FE97" s="135"/>
      <c r="FF97" s="135"/>
      <c r="FH97" s="136"/>
      <c r="FK97" s="138"/>
      <c r="FL97" s="139"/>
      <c r="FM97" s="9"/>
      <c r="FN97" s="1"/>
      <c r="FO97" s="41">
        <f>AC97/1000</f>
        <v>0.16400000000000001</v>
      </c>
      <c r="FQ97" s="121">
        <f>EX97*100/EU97</f>
        <v>22.978524743230626</v>
      </c>
      <c r="FR97" s="140">
        <f>EY97/1000</f>
        <v>0.16224659270998415</v>
      </c>
      <c r="FS97" s="9"/>
      <c r="FU97" s="214"/>
      <c r="FW97" s="214"/>
      <c r="GI97" s="8"/>
      <c r="GO97" s="10"/>
      <c r="GP97" s="10"/>
      <c r="GQ97" s="20"/>
      <c r="KB97" s="22">
        <v>85.3</v>
      </c>
      <c r="KC97" s="22">
        <v>16.100000000000001</v>
      </c>
      <c r="KD97" s="22">
        <v>3.17</v>
      </c>
      <c r="KE97" s="20">
        <f>FR97*AO97/100*1000</f>
        <v>40.886141362916014</v>
      </c>
      <c r="KF97" s="20">
        <f>FR97*AP97/100*1000</f>
        <v>112.11239556259903</v>
      </c>
      <c r="KG97" s="20">
        <f>FR97*AQ97/100*1000</f>
        <v>8.0312063391442159</v>
      </c>
      <c r="KH97" s="20">
        <f>FR97*AX97/100*1000</f>
        <v>2.8555400316957207</v>
      </c>
      <c r="KI97" s="20">
        <f>FR97*BM97/100*1000</f>
        <v>0.53541375594294782</v>
      </c>
      <c r="KJ97" s="20">
        <f>FR97*BY97/100*1000</f>
        <v>28.588660868462757</v>
      </c>
      <c r="KK97" s="20">
        <f>FR97*CA97/100*1000</f>
        <v>14.910948609825674</v>
      </c>
      <c r="KL97" s="20">
        <f>FR97*CC97/100*1000</f>
        <v>68.388561293185418</v>
      </c>
    </row>
    <row r="98" spans="1:313" ht="14.4" customHeight="1">
      <c r="A98" s="1">
        <v>107</v>
      </c>
      <c r="B98" s="1">
        <f>COUNTIFS($D$3:D98,D98,$F$3:F98,F98)</f>
        <v>1</v>
      </c>
      <c r="C98" s="34">
        <v>15097</v>
      </c>
      <c r="D98" s="21" t="s">
        <v>1905</v>
      </c>
      <c r="E98" s="2" t="s">
        <v>615</v>
      </c>
      <c r="F98" s="12">
        <v>7502235334</v>
      </c>
      <c r="G98" s="1">
        <f>LEFT(H98,4)-CONCATENATE(IF(LEFT(F98, 2)&lt;MID(H98, 3, 4), 20, 19),LEFT(F98,2))</f>
        <v>46</v>
      </c>
      <c r="H98" s="247" t="s">
        <v>1906</v>
      </c>
      <c r="I98" s="29" t="s">
        <v>442</v>
      </c>
      <c r="J98" s="24" t="s">
        <v>487</v>
      </c>
      <c r="K98" s="2" t="s">
        <v>430</v>
      </c>
      <c r="L98" s="2">
        <v>5</v>
      </c>
      <c r="M98" s="2" t="s">
        <v>600</v>
      </c>
      <c r="N98" s="2" t="s">
        <v>647</v>
      </c>
      <c r="O98" s="11"/>
      <c r="P98" s="2" t="s">
        <v>1907</v>
      </c>
      <c r="Q98" s="11"/>
      <c r="R98" s="11"/>
      <c r="S98" s="11"/>
      <c r="T98" s="42"/>
      <c r="U98" s="42"/>
      <c r="V98" s="64" t="s">
        <v>1609</v>
      </c>
      <c r="W98" s="42"/>
      <c r="X98" s="44" t="s">
        <v>1872</v>
      </c>
      <c r="Y98" s="71"/>
      <c r="Z98" s="11"/>
      <c r="AA98" s="1" t="s">
        <v>812</v>
      </c>
      <c r="AC98" s="115">
        <v>569</v>
      </c>
      <c r="AD98" s="115">
        <v>2800</v>
      </c>
      <c r="AE98" s="11"/>
      <c r="AF98" s="11"/>
      <c r="AG98" s="11" t="s">
        <v>483</v>
      </c>
      <c r="AH98" s="115">
        <v>150</v>
      </c>
      <c r="AI98" s="11"/>
      <c r="AJ98" s="11"/>
      <c r="AM98" s="11"/>
      <c r="AO98" s="116">
        <v>68.5</v>
      </c>
      <c r="AP98" s="117">
        <v>28.1</v>
      </c>
      <c r="AQ98" s="118">
        <v>2.1</v>
      </c>
      <c r="AR98" s="119">
        <f>AO98+AP98+AQ98</f>
        <v>98.699999999999989</v>
      </c>
      <c r="AS98" s="120">
        <f>AO98/AP98</f>
        <v>2.4377224199288254</v>
      </c>
      <c r="AT98" s="121">
        <f>AO98/AP98*AQ98</f>
        <v>5.1192170818505334</v>
      </c>
      <c r="AU98" s="122">
        <f>AO98/(AP98+AQ98)</f>
        <v>2.2682119205298013</v>
      </c>
      <c r="AV98" s="19">
        <f>AW98*AO98/100</f>
        <v>64.33</v>
      </c>
      <c r="AW98" s="19">
        <f>98-AY98-(CD98*100/AO98)</f>
        <v>93.912408759124091</v>
      </c>
      <c r="AX98" s="123">
        <v>0.9</v>
      </c>
      <c r="AY98" s="19">
        <f>AX98*100/AO98</f>
        <v>1.3138686131386861</v>
      </c>
      <c r="AZ98" s="1" t="s">
        <v>432</v>
      </c>
      <c r="BA98" s="58">
        <v>14.3</v>
      </c>
      <c r="BB98" s="1" t="s">
        <v>432</v>
      </c>
      <c r="BC98" s="6">
        <v>6.3E-2</v>
      </c>
      <c r="BD98" s="6"/>
      <c r="BE98" s="19"/>
      <c r="BF98" s="19"/>
      <c r="BG98" s="67">
        <v>8076.7543859649131</v>
      </c>
      <c r="BH98" s="67">
        <v>436.36363636363632</v>
      </c>
      <c r="BI98" s="19">
        <v>2.21</v>
      </c>
      <c r="BJ98" s="19">
        <v>47.4</v>
      </c>
      <c r="BK98" s="19">
        <f>100-BJ98</f>
        <v>52.6</v>
      </c>
      <c r="BL98" s="124">
        <f>BJ98/BK98</f>
        <v>0.90114068441064632</v>
      </c>
      <c r="BM98" s="125">
        <v>0.92</v>
      </c>
      <c r="BN98" s="6">
        <f>BM98*100/AO98</f>
        <v>1.3430656934306568</v>
      </c>
      <c r="BO98" s="1" t="s">
        <v>432</v>
      </c>
      <c r="BP98" s="19">
        <v>25.359000000000002</v>
      </c>
      <c r="BQ98" s="19">
        <v>47.5</v>
      </c>
      <c r="BR98" s="43">
        <v>44054</v>
      </c>
      <c r="BS98" s="6">
        <f>BX98+BZ98</f>
        <v>30.599999999999998</v>
      </c>
      <c r="BT98" s="4">
        <v>97.4</v>
      </c>
      <c r="BU98" s="43">
        <v>6116.8</v>
      </c>
      <c r="BV98" s="6">
        <f>100-BT98</f>
        <v>2.5999999999999943</v>
      </c>
      <c r="BW98" s="6">
        <f>BY98+CA98+CC98</f>
        <v>27.6785</v>
      </c>
      <c r="BX98" s="22">
        <v>11.2</v>
      </c>
      <c r="BY98" s="22">
        <f>BX98*AP98/100</f>
        <v>3.1471999999999998</v>
      </c>
      <c r="BZ98" s="6">
        <v>19.399999999999999</v>
      </c>
      <c r="CA98" s="22">
        <f>BZ98*AP98/100</f>
        <v>5.4513999999999996</v>
      </c>
      <c r="CB98" s="6">
        <v>67.900000000000006</v>
      </c>
      <c r="CC98" s="22">
        <f>CB98*AP98/100</f>
        <v>19.079900000000002</v>
      </c>
      <c r="CD98" s="22">
        <v>1.9</v>
      </c>
      <c r="CE98" s="126">
        <v>89.2</v>
      </c>
      <c r="CF98" s="127">
        <v>5393</v>
      </c>
      <c r="CG98" s="126">
        <v>85</v>
      </c>
      <c r="CH98" s="127">
        <v>3855</v>
      </c>
      <c r="CI98" s="126">
        <v>15</v>
      </c>
      <c r="CJ98" s="126">
        <v>31.2</v>
      </c>
      <c r="CK98" s="127">
        <v>3959</v>
      </c>
      <c r="CL98" s="19">
        <f>BX98/BZ98</f>
        <v>0.57731958762886604</v>
      </c>
      <c r="CM98" s="19">
        <v>0.43</v>
      </c>
      <c r="CN98" s="19">
        <v>0.17</v>
      </c>
      <c r="CO98" s="19">
        <v>1.56</v>
      </c>
      <c r="CP98" s="6"/>
      <c r="CQ98" s="19"/>
      <c r="CR98" s="19"/>
      <c r="CS98" s="20"/>
      <c r="CZ98" s="22"/>
      <c r="DA98" s="16"/>
      <c r="DB98" s="129" t="s">
        <v>447</v>
      </c>
      <c r="DC98" s="130"/>
      <c r="DD98" s="131" t="s">
        <v>1389</v>
      </c>
      <c r="DI98" s="1" t="s">
        <v>434</v>
      </c>
      <c r="DJ98" s="209" t="s">
        <v>483</v>
      </c>
      <c r="DK98" s="4">
        <v>2</v>
      </c>
      <c r="DN98" s="16">
        <v>0</v>
      </c>
      <c r="DR98" s="58" t="s">
        <v>1692</v>
      </c>
      <c r="DS98" s="22" t="s">
        <v>431</v>
      </c>
      <c r="DT98" s="67">
        <v>665</v>
      </c>
      <c r="DU98" s="22">
        <v>8.9</v>
      </c>
      <c r="DV98" s="22">
        <v>91.1</v>
      </c>
      <c r="DW98" s="22" t="s">
        <v>431</v>
      </c>
      <c r="DX98" s="22" t="s">
        <v>431</v>
      </c>
      <c r="DY98" s="22" t="s">
        <v>431</v>
      </c>
      <c r="DZ98" s="22" t="s">
        <v>431</v>
      </c>
      <c r="EA98" s="2">
        <v>0</v>
      </c>
      <c r="EB98" s="68"/>
      <c r="EC98" s="36"/>
      <c r="ED98" s="36"/>
      <c r="EE98" s="4">
        <f>L98</f>
        <v>5</v>
      </c>
      <c r="EF98" s="4"/>
      <c r="EG98" s="4"/>
      <c r="EH98" s="4"/>
      <c r="EI98" s="4"/>
      <c r="EJ98" s="4"/>
      <c r="EK98" s="4"/>
      <c r="EL98" s="6" t="e">
        <f>EK98/(EJ98*EJ98*0.01*0.01)</f>
        <v>#DIV/0!</v>
      </c>
      <c r="EM98" s="4"/>
      <c r="EN98" s="4"/>
      <c r="EO98" s="4"/>
      <c r="EP98" s="4"/>
      <c r="EQ98" s="31"/>
      <c r="ER98" s="14"/>
      <c r="ES98" s="132">
        <v>15097</v>
      </c>
      <c r="ET98" s="133">
        <v>75</v>
      </c>
      <c r="EU98" s="133">
        <v>27031</v>
      </c>
      <c r="EV98" s="133">
        <v>4000</v>
      </c>
      <c r="EW98" s="133">
        <v>39780</v>
      </c>
      <c r="EX98" s="133">
        <v>4302</v>
      </c>
      <c r="EY98" s="134">
        <f>EX98/EV98*EW98/ET98</f>
        <v>570.4452</v>
      </c>
      <c r="EZ98" s="39">
        <f>L98*EY98</f>
        <v>2852.2260000000001</v>
      </c>
      <c r="FA98" s="9"/>
      <c r="FE98" s="135"/>
      <c r="FF98" s="135"/>
      <c r="FH98" s="136"/>
      <c r="FK98" s="138"/>
      <c r="FL98" s="139"/>
      <c r="FM98" s="9"/>
      <c r="FN98" s="1"/>
      <c r="FO98" s="41">
        <f>AC98/1000</f>
        <v>0.56899999999999995</v>
      </c>
      <c r="FQ98" s="121">
        <f>EX98*100/EU98</f>
        <v>15.915060486108542</v>
      </c>
      <c r="FR98" s="140">
        <f>EY98/1000</f>
        <v>0.57044519999999999</v>
      </c>
      <c r="FS98" s="9"/>
      <c r="FV98" s="212"/>
      <c r="FX98" s="212"/>
      <c r="GI98" s="8"/>
      <c r="GO98" s="10">
        <v>44307</v>
      </c>
      <c r="GP98" s="10"/>
      <c r="GQ98" s="20"/>
      <c r="KE98" s="20">
        <f>FR98*AO98/100*1000</f>
        <v>390.75496199999998</v>
      </c>
      <c r="KF98" s="20">
        <f>FR98*AP98/100*1000</f>
        <v>160.2951012</v>
      </c>
      <c r="KG98" s="20">
        <f>FR98*AQ98/100*1000</f>
        <v>11.9793492</v>
      </c>
      <c r="KH98" s="20">
        <f>FR98*AX98/100*1000</f>
        <v>5.1340067999999999</v>
      </c>
      <c r="KI98" s="20">
        <f>FR98*BM98/100*1000</f>
        <v>5.2480958399999995</v>
      </c>
      <c r="KJ98" s="20">
        <f>FR98*BY98/100*1000</f>
        <v>17.953051334399998</v>
      </c>
      <c r="KK98" s="20">
        <f>FR98*CA98/100*1000</f>
        <v>31.097249632799997</v>
      </c>
      <c r="KL98" s="20">
        <f>FR98*CC98/100*1000</f>
        <v>108.84037371480001</v>
      </c>
    </row>
    <row r="99" spans="1:313" ht="14.4" customHeight="1">
      <c r="A99" s="1">
        <v>48</v>
      </c>
      <c r="B99" s="219">
        <f>COUNTIFS($D$3:D99,D99,$F$3:F99,F99)</f>
        <v>1</v>
      </c>
      <c r="C99" s="21">
        <v>17042</v>
      </c>
      <c r="D99" s="21" t="s">
        <v>2949</v>
      </c>
      <c r="E99" s="1" t="s">
        <v>2885</v>
      </c>
      <c r="F99" s="12">
        <v>8802055768</v>
      </c>
      <c r="G99" s="1">
        <v>34</v>
      </c>
      <c r="H99" s="247" t="s">
        <v>2396</v>
      </c>
      <c r="DJ99" s="209" t="s">
        <v>483</v>
      </c>
      <c r="EL99" s="6" t="e">
        <f>EK99/(EJ99*EJ99*0.01*0.01)</f>
        <v>#DIV/0!</v>
      </c>
      <c r="FV99" s="212" t="s">
        <v>785</v>
      </c>
      <c r="FX99" s="212" t="s">
        <v>785</v>
      </c>
      <c r="GI99" s="8"/>
    </row>
    <row r="100" spans="1:313" ht="14.4" customHeight="1">
      <c r="A100" s="1">
        <v>214</v>
      </c>
      <c r="B100" s="1">
        <f>COUNTIFS($D$3:D100,D100,$F$3:F100,F100)</f>
        <v>1</v>
      </c>
      <c r="C100" s="34">
        <v>15874</v>
      </c>
      <c r="D100" s="21" t="s">
        <v>2091</v>
      </c>
      <c r="E100" s="2" t="s">
        <v>593</v>
      </c>
      <c r="F100" s="12">
        <v>495611228</v>
      </c>
      <c r="G100" s="1">
        <v>72</v>
      </c>
      <c r="H100" s="247" t="s">
        <v>2090</v>
      </c>
      <c r="I100" s="29" t="s">
        <v>2092</v>
      </c>
      <c r="J100" s="24" t="s">
        <v>487</v>
      </c>
      <c r="K100" s="2" t="s">
        <v>430</v>
      </c>
      <c r="L100" s="2">
        <v>10</v>
      </c>
      <c r="M100" s="2" t="s">
        <v>664</v>
      </c>
      <c r="N100" s="2" t="s">
        <v>647</v>
      </c>
      <c r="O100" s="11"/>
      <c r="P100" s="2" t="s">
        <v>2046</v>
      </c>
      <c r="Q100" s="11"/>
      <c r="R100" s="11"/>
      <c r="S100" s="11"/>
      <c r="T100" s="42"/>
      <c r="U100" s="42"/>
      <c r="V100" s="64" t="s">
        <v>1609</v>
      </c>
      <c r="W100" s="42"/>
      <c r="X100" s="72" t="s">
        <v>2009</v>
      </c>
      <c r="Y100" s="66"/>
      <c r="Z100" s="11"/>
      <c r="AA100" s="1" t="s">
        <v>812</v>
      </c>
      <c r="AC100" s="115">
        <v>182</v>
      </c>
      <c r="AD100" s="115">
        <v>1800</v>
      </c>
      <c r="AE100" s="11"/>
      <c r="AF100" s="11"/>
      <c r="AG100" s="11" t="s">
        <v>491</v>
      </c>
      <c r="AH100" s="115">
        <v>150</v>
      </c>
      <c r="AI100" s="11"/>
      <c r="AJ100" s="11"/>
      <c r="AM100" s="11"/>
      <c r="AO100" s="116">
        <v>34.1</v>
      </c>
      <c r="AP100" s="117">
        <v>39.4</v>
      </c>
      <c r="AQ100" s="118">
        <v>25.1</v>
      </c>
      <c r="AR100" s="119">
        <f>AO100+AP100+AQ100</f>
        <v>98.6</v>
      </c>
      <c r="AS100" s="120">
        <f>AO100/AP100</f>
        <v>0.86548223350253817</v>
      </c>
      <c r="AT100" s="121">
        <f>AO100/AP100*AQ100</f>
        <v>21.723604060913708</v>
      </c>
      <c r="AU100" s="122">
        <f>AO100/(AP100+AQ100)</f>
        <v>0.52868217054263567</v>
      </c>
      <c r="AV100" s="19">
        <f>AW100*AO100/100</f>
        <v>29.428000000000001</v>
      </c>
      <c r="AW100" s="19">
        <f>98-AY100-(CD100*100/AO100)</f>
        <v>86.299120234604104</v>
      </c>
      <c r="AX100" s="123">
        <v>2.33</v>
      </c>
      <c r="AY100" s="19">
        <f>AX100*100/AO100</f>
        <v>6.8328445747800588</v>
      </c>
      <c r="AZ100" s="1" t="s">
        <v>432</v>
      </c>
      <c r="BA100" s="58">
        <v>15.990000000000002</v>
      </c>
      <c r="BB100" s="1" t="s">
        <v>432</v>
      </c>
      <c r="BC100" s="6">
        <v>0.37</v>
      </c>
      <c r="BD100" s="6"/>
      <c r="BE100" s="19"/>
      <c r="BF100" s="19"/>
      <c r="BG100" s="67">
        <v>4449.5575221238942</v>
      </c>
      <c r="BH100" s="67">
        <v>263.77999999999997</v>
      </c>
      <c r="BI100" s="19">
        <v>8.7999999999999995E-2</v>
      </c>
      <c r="BJ100" s="19">
        <v>43.5</v>
      </c>
      <c r="BK100" s="19">
        <f>100-BJ100</f>
        <v>56.5</v>
      </c>
      <c r="BL100" s="124">
        <f>BJ100/BK100</f>
        <v>0.76991150442477874</v>
      </c>
      <c r="BM100" s="125">
        <v>0.93</v>
      </c>
      <c r="BN100" s="6">
        <f>BM100*100/AO100</f>
        <v>2.7272727272727271</v>
      </c>
      <c r="BO100" s="1" t="s">
        <v>432</v>
      </c>
      <c r="BP100" s="19">
        <v>21</v>
      </c>
      <c r="BQ100" s="19">
        <v>24.795000000000002</v>
      </c>
      <c r="BR100" s="43">
        <v>40433.040000000001</v>
      </c>
      <c r="BS100" s="6">
        <f>BX100+BZ100</f>
        <v>22.6</v>
      </c>
      <c r="BT100" s="4">
        <v>85.2</v>
      </c>
      <c r="BU100" s="43">
        <v>3411.9</v>
      </c>
      <c r="BV100" s="6">
        <f>100-BT100</f>
        <v>14.799999999999997</v>
      </c>
      <c r="BW100" s="6">
        <f>BY100+CA100+CC100</f>
        <v>39.242399999999996</v>
      </c>
      <c r="BX100" s="22">
        <v>11.1</v>
      </c>
      <c r="BY100" s="22">
        <f>BX100*AP100/100</f>
        <v>4.3734000000000002</v>
      </c>
      <c r="BZ100" s="6">
        <v>11.5</v>
      </c>
      <c r="CA100" s="22">
        <f>BZ100*AP100/100</f>
        <v>4.5309999999999997</v>
      </c>
      <c r="CB100" s="6">
        <v>77</v>
      </c>
      <c r="CC100" s="22">
        <f>CB100*AP100/100</f>
        <v>30.337999999999997</v>
      </c>
      <c r="CD100" s="22">
        <v>1.66</v>
      </c>
      <c r="CE100" s="126">
        <v>69.2</v>
      </c>
      <c r="CF100" s="127">
        <v>6037</v>
      </c>
      <c r="CG100" s="126">
        <v>36.700000000000003</v>
      </c>
      <c r="CH100" s="127">
        <v>4305</v>
      </c>
      <c r="CI100" s="126">
        <v>1.62</v>
      </c>
      <c r="CJ100" s="126">
        <v>13.2</v>
      </c>
      <c r="CK100" s="127">
        <v>5028</v>
      </c>
      <c r="CL100" s="19">
        <f>BX100/BZ100</f>
        <v>0.9652173913043478</v>
      </c>
      <c r="CM100" s="19"/>
      <c r="CN100" s="19"/>
      <c r="CO100" s="19"/>
      <c r="CP100" s="6"/>
      <c r="CQ100" s="19"/>
      <c r="CR100" s="19"/>
      <c r="CS100" s="20"/>
      <c r="CZ100" s="22"/>
      <c r="DA100" s="16"/>
      <c r="DB100" s="129" t="s">
        <v>257</v>
      </c>
      <c r="DC100" s="130"/>
      <c r="DD100" s="131" t="s">
        <v>2093</v>
      </c>
      <c r="DI100" s="1" t="s">
        <v>436</v>
      </c>
      <c r="DJ100" s="210" t="s">
        <v>491</v>
      </c>
      <c r="DK100" s="4">
        <v>2</v>
      </c>
      <c r="DN100" s="16">
        <v>0</v>
      </c>
      <c r="DR100" s="22" t="s">
        <v>431</v>
      </c>
      <c r="DS100" s="22" t="s">
        <v>431</v>
      </c>
      <c r="DT100" s="67">
        <v>127</v>
      </c>
      <c r="DU100" s="22">
        <v>26.8</v>
      </c>
      <c r="DV100" s="22">
        <v>73.2</v>
      </c>
      <c r="DW100" s="22" t="s">
        <v>431</v>
      </c>
      <c r="DX100" s="22" t="s">
        <v>431</v>
      </c>
      <c r="DY100" s="22" t="s">
        <v>431</v>
      </c>
      <c r="DZ100" s="22" t="s">
        <v>431</v>
      </c>
      <c r="EA100" s="2">
        <v>0</v>
      </c>
      <c r="EB100" s="68"/>
      <c r="EC100" s="36"/>
      <c r="ED100" s="36"/>
      <c r="EE100" s="4">
        <f>L100</f>
        <v>10</v>
      </c>
      <c r="EF100" s="4"/>
      <c r="EG100" s="4"/>
      <c r="EH100" s="4"/>
      <c r="EI100" s="4"/>
      <c r="EJ100" s="4"/>
      <c r="EK100" s="4"/>
      <c r="EL100" s="6" t="e">
        <f>EK100/(EJ100*EJ100*0.01*0.01)</f>
        <v>#DIV/0!</v>
      </c>
      <c r="EM100" s="4"/>
      <c r="EN100" s="4"/>
      <c r="EO100" s="4"/>
      <c r="EP100" s="4"/>
      <c r="EQ100" s="31"/>
      <c r="ER100" s="14"/>
      <c r="ES100" s="132">
        <f>C100</f>
        <v>15874</v>
      </c>
      <c r="ET100" s="133">
        <v>75</v>
      </c>
      <c r="EU100" s="133">
        <v>6594</v>
      </c>
      <c r="EV100" s="133">
        <v>8000</v>
      </c>
      <c r="EW100" s="133">
        <v>37440</v>
      </c>
      <c r="EX100" s="133">
        <v>2792</v>
      </c>
      <c r="EY100" s="134">
        <f>EX100/EV100*EW100/ET100</f>
        <v>174.2208</v>
      </c>
      <c r="EZ100" s="39">
        <f>L100*EY100</f>
        <v>1742.2080000000001</v>
      </c>
      <c r="FA100" s="9"/>
      <c r="FE100" s="135"/>
      <c r="FF100" s="135"/>
      <c r="FH100" s="136"/>
      <c r="FK100" s="138"/>
      <c r="FL100" s="139"/>
      <c r="FM100" s="9"/>
      <c r="FN100" s="1"/>
      <c r="FO100" s="41">
        <f>AC100/1000</f>
        <v>0.182</v>
      </c>
      <c r="FQ100" s="121">
        <f>EX100*100/EU100</f>
        <v>42.341522596299669</v>
      </c>
      <c r="FR100" s="140">
        <f>EY100/1000</f>
        <v>0.17422080000000001</v>
      </c>
      <c r="FS100" s="9"/>
      <c r="FU100" s="214"/>
      <c r="FW100" s="214"/>
      <c r="GI100" s="8"/>
      <c r="GO100" s="10"/>
      <c r="GP100" s="10"/>
      <c r="GQ100" s="20"/>
      <c r="KE100" s="20">
        <f>FR100*AO100/100*1000</f>
        <v>59.409292800000003</v>
      </c>
      <c r="KF100" s="20">
        <f>FR100*AP100/100*1000</f>
        <v>68.642995200000001</v>
      </c>
      <c r="KG100" s="20">
        <f>FR100*AQ100/100*1000</f>
        <v>43.7294208</v>
      </c>
      <c r="KH100" s="20">
        <f>FR100*AX100/100*1000</f>
        <v>4.0593446399999999</v>
      </c>
      <c r="KI100" s="20">
        <f>FR100*BM100/100*1000</f>
        <v>1.6202534400000002</v>
      </c>
      <c r="KJ100" s="20">
        <f>FR100*BY100/100*1000</f>
        <v>7.6193724672000007</v>
      </c>
      <c r="KK100" s="20">
        <f>FR100*CA100/100*1000</f>
        <v>7.8939444480000001</v>
      </c>
      <c r="KL100" s="20">
        <f>FR100*CC100/100*1000</f>
        <v>52.855106304000003</v>
      </c>
    </row>
    <row r="101" spans="1:313" ht="14.4" customHeight="1">
      <c r="A101" s="1">
        <v>172</v>
      </c>
      <c r="B101" s="1">
        <f>COUNTIFS($D$3:D101,D101,$F$3:F101,F101)</f>
        <v>1</v>
      </c>
      <c r="C101" s="34">
        <v>13019</v>
      </c>
      <c r="D101" s="21" t="s">
        <v>1386</v>
      </c>
      <c r="E101" s="2" t="s">
        <v>521</v>
      </c>
      <c r="F101" s="12">
        <v>5605020509</v>
      </c>
      <c r="G101" s="1">
        <f>LEFT(H101,4)-CONCATENATE(IF(LEFT(F101, 2)&lt;MID(H101, 3, 4), 20, 19),LEFT(F101,2))</f>
        <v>64</v>
      </c>
      <c r="H101" s="247" t="s">
        <v>1387</v>
      </c>
      <c r="I101" s="29" t="s">
        <v>1388</v>
      </c>
      <c r="J101" s="24" t="s">
        <v>487</v>
      </c>
      <c r="K101" s="2" t="s">
        <v>430</v>
      </c>
      <c r="L101" s="1">
        <v>24</v>
      </c>
      <c r="M101" s="2" t="s">
        <v>694</v>
      </c>
      <c r="N101" s="2" t="s">
        <v>647</v>
      </c>
      <c r="P101" s="1" t="s">
        <v>1377</v>
      </c>
      <c r="S101" s="2"/>
      <c r="T101" s="52" t="s">
        <v>1103</v>
      </c>
      <c r="U101" s="52"/>
      <c r="V101" s="57" t="s">
        <v>1245</v>
      </c>
      <c r="X101" s="59"/>
      <c r="Y101" s="59"/>
      <c r="Z101" s="29" t="s">
        <v>1086</v>
      </c>
      <c r="AA101" s="1" t="s">
        <v>812</v>
      </c>
      <c r="AC101" s="115">
        <v>711</v>
      </c>
      <c r="AD101" s="115">
        <v>17000</v>
      </c>
      <c r="AE101" s="11"/>
      <c r="AF101" s="11"/>
      <c r="AG101" s="11" t="s">
        <v>491</v>
      </c>
      <c r="AH101" s="115">
        <v>1500</v>
      </c>
      <c r="AI101" s="11"/>
      <c r="AJ101" s="11"/>
      <c r="AM101" s="11"/>
      <c r="AO101" s="116">
        <v>68.599999999999994</v>
      </c>
      <c r="AP101" s="117">
        <v>25</v>
      </c>
      <c r="AQ101" s="118">
        <v>6.04</v>
      </c>
      <c r="AR101" s="119">
        <f>AO101+AP101+AQ101</f>
        <v>99.64</v>
      </c>
      <c r="AS101" s="120">
        <f>AO101/AP101</f>
        <v>2.7439999999999998</v>
      </c>
      <c r="AT101" s="121">
        <f>AO101/AP101*AQ101</f>
        <v>16.57376</v>
      </c>
      <c r="AU101" s="122">
        <f>AO101/(AP101+AQ101)</f>
        <v>2.2100515463917523</v>
      </c>
      <c r="AV101" s="19">
        <f>AW101*AO101/100</f>
        <v>60.467999999999989</v>
      </c>
      <c r="AW101" s="19">
        <f>98-AY101-(CD101*100/AO101)</f>
        <v>88.145772594752188</v>
      </c>
      <c r="AX101" s="123">
        <v>5.85</v>
      </c>
      <c r="AY101" s="19">
        <f>AX101*100/AO101</f>
        <v>8.5276967930029155</v>
      </c>
      <c r="AZ101" s="1" t="s">
        <v>432</v>
      </c>
      <c r="BA101" s="58">
        <v>26.9</v>
      </c>
      <c r="BB101" s="1" t="s">
        <v>432</v>
      </c>
      <c r="BC101" s="6">
        <v>0.41</v>
      </c>
      <c r="BD101" s="6"/>
      <c r="BE101" s="19"/>
      <c r="BF101" s="19"/>
      <c r="BG101" s="2">
        <v>6416</v>
      </c>
      <c r="BH101" s="67">
        <v>866.4</v>
      </c>
      <c r="BI101" s="19">
        <v>4.8600000000000003</v>
      </c>
      <c r="BJ101" s="19">
        <v>59.7</v>
      </c>
      <c r="BK101" s="19">
        <f>100-BJ101</f>
        <v>40.299999999999997</v>
      </c>
      <c r="BL101" s="124">
        <f>BJ101/BK101</f>
        <v>1.4813895781637718</v>
      </c>
      <c r="BM101" s="125">
        <v>1.08</v>
      </c>
      <c r="BN101" s="6">
        <f>BM101*100/AO101</f>
        <v>1.5743440233236152</v>
      </c>
      <c r="BO101" s="1" t="s">
        <v>432</v>
      </c>
      <c r="BP101" s="19">
        <v>26.8</v>
      </c>
      <c r="BQ101" s="19">
        <v>36.57</v>
      </c>
      <c r="BR101" s="4">
        <v>24046</v>
      </c>
      <c r="BS101" s="6">
        <f>BX101+BZ101</f>
        <v>63.099999999999994</v>
      </c>
      <c r="BT101" s="4">
        <v>85.4</v>
      </c>
      <c r="BU101" s="43">
        <v>9361.3793103448279</v>
      </c>
      <c r="BV101" s="6">
        <f>100-BT101</f>
        <v>14.599999999999994</v>
      </c>
      <c r="BW101" s="6">
        <f>BY101+CA101+CC101</f>
        <v>24.5</v>
      </c>
      <c r="BX101" s="2">
        <v>44.3</v>
      </c>
      <c r="BY101" s="22">
        <f>BX101*AP101/100</f>
        <v>11.074999999999999</v>
      </c>
      <c r="BZ101" s="4">
        <v>18.8</v>
      </c>
      <c r="CA101" s="22">
        <f>BZ101*AP101/100</f>
        <v>4.7</v>
      </c>
      <c r="CB101" s="4">
        <v>34.9</v>
      </c>
      <c r="CC101" s="22">
        <f>CB101*AP101/100</f>
        <v>8.7249999999999996</v>
      </c>
      <c r="CD101" s="22">
        <v>0.91</v>
      </c>
      <c r="CE101" s="126">
        <v>99.8</v>
      </c>
      <c r="CF101" s="126">
        <v>7517</v>
      </c>
      <c r="CG101" s="126">
        <v>98.9</v>
      </c>
      <c r="CH101" s="126">
        <v>6000</v>
      </c>
      <c r="CI101" s="126">
        <v>79.099999999999994</v>
      </c>
      <c r="CJ101" s="126">
        <v>92.3</v>
      </c>
      <c r="CK101" s="126">
        <v>5964</v>
      </c>
      <c r="CL101" s="19">
        <f>BX101/BZ101</f>
        <v>2.3563829787234041</v>
      </c>
      <c r="CM101" s="22"/>
      <c r="CN101" s="22"/>
      <c r="CO101" s="22"/>
      <c r="CP101" s="6">
        <v>0.14000000000000001</v>
      </c>
      <c r="CQ101" s="19"/>
      <c r="CR101" s="19"/>
      <c r="CS101" s="19"/>
      <c r="CT101" s="22"/>
      <c r="CU101" s="142"/>
      <c r="CV101" s="142"/>
      <c r="CW101" s="22"/>
      <c r="CX101" s="22"/>
      <c r="CZ101" s="22"/>
      <c r="DA101" s="16"/>
      <c r="DB101" s="129" t="s">
        <v>447</v>
      </c>
      <c r="DC101" s="130"/>
      <c r="DD101" s="131" t="s">
        <v>1389</v>
      </c>
      <c r="DI101" s="1" t="s">
        <v>434</v>
      </c>
      <c r="DJ101" s="210" t="s">
        <v>491</v>
      </c>
      <c r="DK101" s="4">
        <v>2</v>
      </c>
      <c r="DL101" s="4" t="s">
        <v>457</v>
      </c>
      <c r="DM101" s="4" t="s">
        <v>471</v>
      </c>
      <c r="DN101" s="16">
        <v>0</v>
      </c>
      <c r="DR101" s="22" t="s">
        <v>431</v>
      </c>
      <c r="DS101" s="22" t="s">
        <v>431</v>
      </c>
      <c r="DT101" s="22">
        <v>879</v>
      </c>
      <c r="DU101" s="22">
        <v>100</v>
      </c>
      <c r="DV101" s="22">
        <v>0</v>
      </c>
      <c r="DW101" s="22" t="s">
        <v>431</v>
      </c>
      <c r="DX101" s="22" t="s">
        <v>431</v>
      </c>
      <c r="DY101" s="22" t="s">
        <v>431</v>
      </c>
      <c r="DZ101" s="22" t="s">
        <v>431</v>
      </c>
      <c r="EA101" s="2">
        <v>0</v>
      </c>
      <c r="EB101" s="2"/>
      <c r="EC101" s="36"/>
      <c r="ED101" s="36"/>
      <c r="EE101" s="4">
        <v>24</v>
      </c>
      <c r="EF101" s="4">
        <v>60</v>
      </c>
      <c r="EG101" s="4">
        <v>3</v>
      </c>
      <c r="EH101" s="4"/>
      <c r="EI101" s="4"/>
      <c r="EJ101" s="4">
        <v>183</v>
      </c>
      <c r="EK101" s="4">
        <v>117</v>
      </c>
      <c r="EL101" s="6">
        <f>EK101/(EJ101*EJ101*0.01*0.01)</f>
        <v>34.936844934157484</v>
      </c>
      <c r="EM101" s="4">
        <v>1</v>
      </c>
      <c r="EN101" s="1">
        <v>1</v>
      </c>
      <c r="EO101" s="4">
        <v>2</v>
      </c>
      <c r="EP101" s="4">
        <v>2</v>
      </c>
      <c r="EQ101" s="31" t="s">
        <v>1390</v>
      </c>
      <c r="ER101" s="14">
        <v>43983</v>
      </c>
      <c r="ES101" s="132">
        <v>13019</v>
      </c>
      <c r="ET101" s="133">
        <v>75</v>
      </c>
      <c r="EU101" s="133">
        <v>23671</v>
      </c>
      <c r="EV101" s="133">
        <v>4000</v>
      </c>
      <c r="EW101" s="133">
        <v>40560</v>
      </c>
      <c r="EX101" s="133">
        <v>5112</v>
      </c>
      <c r="EY101" s="134">
        <f>EX101/EV101*EW101/ET101</f>
        <v>691.14239999999995</v>
      </c>
      <c r="EZ101" s="39">
        <f>L101*EY101</f>
        <v>16587.417600000001</v>
      </c>
      <c r="FA101" s="9"/>
      <c r="FE101" s="135"/>
      <c r="FF101" s="135"/>
      <c r="FH101" s="136"/>
      <c r="FI101" s="11"/>
      <c r="FK101" s="138"/>
      <c r="FL101" s="139"/>
      <c r="FM101" s="9"/>
      <c r="FN101" s="1"/>
      <c r="FO101" s="41">
        <f>AC101/1000</f>
        <v>0.71099999999999997</v>
      </c>
      <c r="FQ101" s="121">
        <f>EX101*100/EU101</f>
        <v>21.596045794432005</v>
      </c>
      <c r="FR101" s="140">
        <f>EY101/1000</f>
        <v>0.69114239999999993</v>
      </c>
      <c r="FS101" s="143">
        <f>DT101/EY101</f>
        <v>1.2718073728366253</v>
      </c>
      <c r="FT101" s="43">
        <v>20</v>
      </c>
      <c r="FU101" s="215" t="s">
        <v>1391</v>
      </c>
      <c r="FV101" s="130" t="s">
        <v>1123</v>
      </c>
      <c r="FW101" s="215" t="s">
        <v>1391</v>
      </c>
      <c r="FX101" s="29"/>
      <c r="FY101" s="11" t="s">
        <v>1216</v>
      </c>
      <c r="FZ101" s="1">
        <v>0</v>
      </c>
      <c r="GA101" s="1">
        <v>2</v>
      </c>
      <c r="GB101" s="11" t="s">
        <v>501</v>
      </c>
      <c r="GC101" s="11"/>
      <c r="GG101" s="1">
        <v>1</v>
      </c>
      <c r="GH101" s="226" t="s">
        <v>1392</v>
      </c>
      <c r="GI101" s="1"/>
      <c r="GJ101" s="29" t="s">
        <v>1393</v>
      </c>
      <c r="GK101" s="1">
        <v>0</v>
      </c>
      <c r="GL101" s="8">
        <v>0</v>
      </c>
      <c r="GM101" s="11" t="s">
        <v>1394</v>
      </c>
      <c r="GO101" s="10">
        <v>44006</v>
      </c>
      <c r="GP101" s="23" t="s">
        <v>523</v>
      </c>
      <c r="GQ101" s="20">
        <f>DATEDIF(ER101,GO101,"m")</f>
        <v>0</v>
      </c>
      <c r="GR101" s="141" t="s">
        <v>1108</v>
      </c>
      <c r="GT101" s="19">
        <v>0.70914853825000002</v>
      </c>
      <c r="GV101" s="148">
        <v>0.52525596080000003</v>
      </c>
      <c r="GY101" s="11"/>
      <c r="GZ101" s="11">
        <v>1</v>
      </c>
      <c r="HA101" s="32">
        <v>0.92</v>
      </c>
      <c r="HB101" s="32">
        <v>0.94</v>
      </c>
      <c r="HC101" s="33">
        <v>3695.38</v>
      </c>
      <c r="HD101" s="32">
        <v>1</v>
      </c>
      <c r="HE101" s="32">
        <v>1.89</v>
      </c>
      <c r="HF101" s="32">
        <v>0</v>
      </c>
      <c r="HG101" s="33">
        <v>6280.82</v>
      </c>
      <c r="HH101" s="32">
        <v>12.66</v>
      </c>
      <c r="HI101" s="33">
        <v>79.260000000000005</v>
      </c>
      <c r="HJ101" s="32">
        <v>216.41</v>
      </c>
      <c r="HK101" s="32">
        <v>3.81</v>
      </c>
      <c r="HL101" s="32">
        <v>0</v>
      </c>
      <c r="HM101" s="32">
        <v>293.68</v>
      </c>
      <c r="HN101" s="32">
        <v>0</v>
      </c>
      <c r="HO101" s="32">
        <v>252.11</v>
      </c>
      <c r="HP101" s="33">
        <v>5871.92</v>
      </c>
      <c r="HQ101" s="32">
        <v>23.35</v>
      </c>
      <c r="HR101" s="32">
        <v>0</v>
      </c>
      <c r="HS101" s="32">
        <v>411.61</v>
      </c>
      <c r="HT101" s="32">
        <v>3655.41</v>
      </c>
      <c r="HU101" s="32">
        <v>842.02</v>
      </c>
      <c r="HV101" s="32">
        <v>13.58</v>
      </c>
      <c r="HW101" s="32">
        <v>355.45</v>
      </c>
      <c r="HX101" s="32">
        <v>6.39</v>
      </c>
      <c r="HY101" s="32">
        <v>0</v>
      </c>
      <c r="HZ101" s="32">
        <v>0</v>
      </c>
      <c r="IA101" s="22">
        <f>HU101/HP101</f>
        <v>0.1433977302143081</v>
      </c>
      <c r="IB101" s="20"/>
      <c r="IC101" s="20"/>
      <c r="ID101" s="11"/>
      <c r="IE101" s="11"/>
      <c r="IF101" s="20"/>
      <c r="KE101" s="20">
        <f>FR101*AO101/100*1000</f>
        <v>474.12368639999988</v>
      </c>
      <c r="KF101" s="20">
        <f>FR101*AP101/100*1000</f>
        <v>172.78559999999999</v>
      </c>
      <c r="KG101" s="20">
        <f>FR101*AQ101/100*1000</f>
        <v>41.745000959999999</v>
      </c>
      <c r="KH101" s="20">
        <f>FR101*AX101/100*1000</f>
        <v>40.431830400000003</v>
      </c>
      <c r="KI101" s="20">
        <f>FR101*BM101/100*1000</f>
        <v>7.4643379199999993</v>
      </c>
      <c r="KJ101" s="20">
        <f>FR101*BY101/100*1000</f>
        <v>76.544020799999984</v>
      </c>
      <c r="KK101" s="20">
        <f>FR101*CA101/100*1000</f>
        <v>32.4836928</v>
      </c>
      <c r="KL101" s="20">
        <f>FR101*CC101/100*1000</f>
        <v>60.302174399999991</v>
      </c>
      <c r="KS101" s="23">
        <v>44027</v>
      </c>
      <c r="KT101" s="1">
        <v>1</v>
      </c>
      <c r="KV101" s="11" t="s">
        <v>1394</v>
      </c>
    </row>
    <row r="102" spans="1:313" ht="14.4" customHeight="1">
      <c r="A102" s="1">
        <v>339</v>
      </c>
      <c r="B102" s="219">
        <f>COUNTIFS($D$3:D102,D102,$F$3:F102,F102)</f>
        <v>1</v>
      </c>
      <c r="C102" s="21">
        <v>9987</v>
      </c>
      <c r="D102" s="21" t="s">
        <v>2844</v>
      </c>
      <c r="E102" s="1" t="s">
        <v>2799</v>
      </c>
      <c r="F102" s="12">
        <v>9211286227</v>
      </c>
      <c r="G102" s="1">
        <v>26</v>
      </c>
      <c r="H102" s="247" t="s">
        <v>2845</v>
      </c>
      <c r="DJ102" s="210" t="s">
        <v>491</v>
      </c>
      <c r="EL102" s="6" t="e">
        <f>EK102/((EJ102/100)*(EJ102/100))</f>
        <v>#DIV/0!</v>
      </c>
      <c r="FU102" s="214" t="s">
        <v>785</v>
      </c>
      <c r="FW102" s="214" t="s">
        <v>785</v>
      </c>
      <c r="GI102" s="8"/>
    </row>
    <row r="103" spans="1:313" ht="14.4" customHeight="1">
      <c r="A103" s="1">
        <v>122</v>
      </c>
      <c r="B103" s="1">
        <f>COUNTIFS($D$3:D103,D103,$F$3:F103,F103)</f>
        <v>1</v>
      </c>
      <c r="C103" s="34">
        <v>17475</v>
      </c>
      <c r="D103" s="21" t="s">
        <v>2496</v>
      </c>
      <c r="E103" s="2" t="s">
        <v>2497</v>
      </c>
      <c r="F103" s="2">
        <v>8058081306</v>
      </c>
      <c r="G103" s="1">
        <v>42</v>
      </c>
      <c r="H103" s="247" t="s">
        <v>2498</v>
      </c>
      <c r="I103" s="29" t="s">
        <v>538</v>
      </c>
      <c r="J103" s="24" t="s">
        <v>487</v>
      </c>
      <c r="K103" s="2" t="s">
        <v>430</v>
      </c>
      <c r="L103" s="2">
        <v>5</v>
      </c>
      <c r="M103" s="2">
        <v>9</v>
      </c>
      <c r="N103" s="2" t="s">
        <v>647</v>
      </c>
      <c r="O103" s="11"/>
      <c r="P103" s="2" t="s">
        <v>2485</v>
      </c>
      <c r="Q103" s="11"/>
      <c r="R103" s="11"/>
      <c r="S103" s="11"/>
      <c r="T103" s="42"/>
      <c r="U103" s="42" t="s">
        <v>2489</v>
      </c>
      <c r="V103" s="64" t="s">
        <v>2426</v>
      </c>
      <c r="W103" s="42"/>
      <c r="X103" s="42"/>
      <c r="Y103" s="42" t="s">
        <v>2490</v>
      </c>
      <c r="Z103" s="29"/>
      <c r="AA103" s="1" t="s">
        <v>2495</v>
      </c>
      <c r="AC103" s="115">
        <v>1413</v>
      </c>
      <c r="AD103" s="115">
        <v>7100</v>
      </c>
      <c r="AE103" s="11"/>
      <c r="AF103" s="11"/>
      <c r="AG103" s="11" t="s">
        <v>491</v>
      </c>
      <c r="AH103" s="115">
        <v>550</v>
      </c>
      <c r="AJ103" s="11"/>
      <c r="AM103" s="11"/>
      <c r="AO103" s="116">
        <v>50.8</v>
      </c>
      <c r="AP103" s="117">
        <v>45.3</v>
      </c>
      <c r="AQ103" s="118">
        <v>2</v>
      </c>
      <c r="AR103" s="119">
        <f>AO103+AP103+AQ103</f>
        <v>98.1</v>
      </c>
      <c r="AS103" s="120">
        <f>AO103/AP103</f>
        <v>1.1214128035320088</v>
      </c>
      <c r="AT103" s="121">
        <f>AO103/AP103*AQ103</f>
        <v>2.2428256070640176</v>
      </c>
      <c r="AU103" s="122">
        <f>AO103/(AP103+AQ103)</f>
        <v>1.0739957716701902</v>
      </c>
      <c r="AV103" s="19">
        <f>AW103*AO103/100</f>
        <v>42.603999999999999</v>
      </c>
      <c r="AW103" s="19">
        <f>98-AY103</f>
        <v>83.866141732283467</v>
      </c>
      <c r="AX103" s="123">
        <v>7.18</v>
      </c>
      <c r="AY103" s="19">
        <f>AX103*100/AO103</f>
        <v>14.133858267716537</v>
      </c>
      <c r="AZ103" s="1" t="s">
        <v>432</v>
      </c>
      <c r="BA103" s="58">
        <v>4.0199999999999996</v>
      </c>
      <c r="BB103" s="1" t="s">
        <v>432</v>
      </c>
      <c r="BC103" s="6">
        <v>3.4000000000000002E-2</v>
      </c>
      <c r="BD103" s="6"/>
      <c r="BE103" s="19"/>
      <c r="BF103" s="19"/>
      <c r="BG103" s="67">
        <v>8233.076923076922</v>
      </c>
      <c r="BH103" s="67">
        <v>197</v>
      </c>
      <c r="BI103" s="19">
        <v>0.18</v>
      </c>
      <c r="BJ103" s="19">
        <v>29.8</v>
      </c>
      <c r="BK103" s="19">
        <f>100-BJ103</f>
        <v>70.2</v>
      </c>
      <c r="BL103" s="124">
        <f>BJ103/BK103</f>
        <v>0.42450142450142447</v>
      </c>
      <c r="BM103" s="125">
        <v>0.12</v>
      </c>
      <c r="BN103" s="6">
        <f>BM103*100/AO103</f>
        <v>0.23622047244094491</v>
      </c>
      <c r="BO103" s="1" t="s">
        <v>432</v>
      </c>
      <c r="BP103" s="19">
        <v>48.644067796610173</v>
      </c>
      <c r="BQ103" s="19">
        <v>27.9</v>
      </c>
      <c r="BR103" s="43">
        <v>15207.68</v>
      </c>
      <c r="BS103" s="6">
        <f>BX103+BZ103</f>
        <v>29.81</v>
      </c>
      <c r="BT103" s="4">
        <v>82.1</v>
      </c>
      <c r="BU103" s="43">
        <v>4399.2063492063489</v>
      </c>
      <c r="BV103" s="6">
        <f>100-BT103</f>
        <v>17.900000000000006</v>
      </c>
      <c r="BW103" s="6">
        <f>BY103+CA103+CC103</f>
        <v>45.259229999999995</v>
      </c>
      <c r="BX103" s="22">
        <v>9.61</v>
      </c>
      <c r="BY103" s="22">
        <f>BX103*AP103/100</f>
        <v>4.3533299999999997</v>
      </c>
      <c r="BZ103" s="6">
        <v>20.2</v>
      </c>
      <c r="CA103" s="22">
        <f>BZ103*AP103/100</f>
        <v>9.150599999999999</v>
      </c>
      <c r="CB103" s="6">
        <v>70.099999999999994</v>
      </c>
      <c r="CC103" s="22">
        <f>CB103*AP103/100</f>
        <v>31.755299999999998</v>
      </c>
      <c r="CD103" s="22" t="s">
        <v>432</v>
      </c>
      <c r="CE103" s="126">
        <v>89.5</v>
      </c>
      <c r="CF103" s="127">
        <v>5594</v>
      </c>
      <c r="CG103" s="126">
        <v>76.599999999999994</v>
      </c>
      <c r="CH103" s="127">
        <v>4674</v>
      </c>
      <c r="CI103" s="126">
        <v>12.2</v>
      </c>
      <c r="CJ103" s="126">
        <v>32.700000000000003</v>
      </c>
      <c r="CK103" s="127">
        <v>4465</v>
      </c>
      <c r="CL103" s="19">
        <f>BX103/BZ103</f>
        <v>0.47574257425742572</v>
      </c>
      <c r="CM103" s="19"/>
      <c r="CN103" s="19"/>
      <c r="CO103" s="19"/>
      <c r="CP103" s="6"/>
      <c r="CQ103" s="19"/>
      <c r="CR103" s="19"/>
      <c r="CS103" s="20"/>
      <c r="CZ103" s="22"/>
      <c r="DA103" s="16"/>
      <c r="DC103" s="130"/>
      <c r="DD103" s="131"/>
      <c r="DI103" s="108" t="s">
        <v>436</v>
      </c>
      <c r="DJ103" s="210" t="s">
        <v>491</v>
      </c>
      <c r="DK103" s="4">
        <v>2</v>
      </c>
      <c r="DN103" s="16" t="s">
        <v>2464</v>
      </c>
      <c r="DR103" s="58" t="s">
        <v>1692</v>
      </c>
      <c r="DS103" s="22" t="s">
        <v>431</v>
      </c>
      <c r="DT103" s="22">
        <v>1413</v>
      </c>
      <c r="DU103" s="22">
        <v>4.8</v>
      </c>
      <c r="DV103" s="22">
        <v>95.2</v>
      </c>
      <c r="DW103" s="22" t="s">
        <v>431</v>
      </c>
      <c r="DX103" s="22" t="s">
        <v>431</v>
      </c>
      <c r="DY103" s="22" t="s">
        <v>431</v>
      </c>
      <c r="DZ103" s="22" t="s">
        <v>431</v>
      </c>
      <c r="EA103" s="2">
        <v>0</v>
      </c>
      <c r="EB103" s="2"/>
      <c r="EC103" s="36"/>
      <c r="ED103" s="36"/>
      <c r="EE103" s="4">
        <f>L103</f>
        <v>5</v>
      </c>
      <c r="EF103" s="4"/>
      <c r="EG103" s="4"/>
      <c r="EH103" s="4"/>
      <c r="EI103" s="4"/>
      <c r="EJ103" s="4"/>
      <c r="EK103" s="4"/>
      <c r="EL103" s="6" t="e">
        <f>EK103/(EJ103*EJ103*0.01*0.01)</f>
        <v>#DIV/0!</v>
      </c>
      <c r="EM103" s="4"/>
      <c r="EN103" s="4"/>
      <c r="EO103" s="4"/>
      <c r="EP103" s="4"/>
      <c r="EQ103" s="31"/>
      <c r="ER103" s="14"/>
      <c r="ES103" s="132">
        <f>C103</f>
        <v>17475</v>
      </c>
      <c r="ET103" s="133">
        <v>75</v>
      </c>
      <c r="EU103" s="133">
        <v>266196</v>
      </c>
      <c r="EV103" s="133">
        <v>4000</v>
      </c>
      <c r="EW103" s="133">
        <v>40560</v>
      </c>
      <c r="EX103" s="133">
        <v>10713</v>
      </c>
      <c r="EY103" s="134">
        <f>EX103/EV103*EW103/ET103</f>
        <v>1448.3976</v>
      </c>
      <c r="EZ103" s="39">
        <f>L103*EY103</f>
        <v>7241.9880000000003</v>
      </c>
      <c r="FA103" s="9"/>
      <c r="FE103" s="135"/>
      <c r="FF103" s="135"/>
      <c r="FH103" s="136"/>
      <c r="FK103" s="138"/>
      <c r="FL103" s="139"/>
      <c r="FM103" s="9"/>
      <c r="FN103" s="1"/>
      <c r="FO103" s="41">
        <f>AC103/1000</f>
        <v>1.413</v>
      </c>
      <c r="FQ103" s="121">
        <f>EX103*100/EU103</f>
        <v>4.024478204030113</v>
      </c>
      <c r="FR103" s="140">
        <f>EY103/1000</f>
        <v>1.4483976000000001</v>
      </c>
      <c r="FS103" s="9"/>
      <c r="FU103" s="214"/>
      <c r="FW103" s="214"/>
      <c r="GI103" s="8"/>
      <c r="GO103" s="10">
        <v>44713</v>
      </c>
      <c r="GP103" s="10"/>
      <c r="GQ103" s="20"/>
      <c r="KB103" s="22"/>
      <c r="KC103" s="22"/>
      <c r="KD103" s="22"/>
      <c r="KE103" s="20">
        <f>FR103*AO103/100*1000</f>
        <v>735.78598080000006</v>
      </c>
      <c r="KF103" s="20">
        <f>FR103*AP103/100*1000</f>
        <v>656.12411280000003</v>
      </c>
      <c r="KG103" s="20">
        <f>FR103*AQ103/100*1000</f>
        <v>28.967952</v>
      </c>
      <c r="KH103" s="20">
        <f>FR103*AX103/100*1000</f>
        <v>103.99494768000001</v>
      </c>
      <c r="KI103" s="20">
        <f>FR103*BM103/100*1000</f>
        <v>1.73807712</v>
      </c>
      <c r="KJ103" s="20">
        <f>FR103*BY103/100*1000</f>
        <v>63.053527240079994</v>
      </c>
      <c r="KK103" s="20">
        <f>FR103*CA103/100*1000</f>
        <v>132.53707078560001</v>
      </c>
      <c r="KL103" s="20">
        <f>FR103*CC103/100*1000</f>
        <v>459.94300307280002</v>
      </c>
      <c r="KM103" s="1">
        <v>88.8</v>
      </c>
      <c r="KN103" s="1">
        <v>29.8</v>
      </c>
      <c r="KP103" s="22"/>
      <c r="KQ103" s="22"/>
      <c r="KR103" s="22"/>
      <c r="KS103" s="19"/>
      <c r="KY103" s="11"/>
      <c r="KZ103" s="11"/>
      <c r="LA103" s="11"/>
    </row>
    <row r="104" spans="1:313" ht="14.4" customHeight="1">
      <c r="A104" s="1">
        <v>151</v>
      </c>
      <c r="B104" s="1">
        <f>COUNTIFS($D$3:D104,D104,$F$3:F104,F104)</f>
        <v>1</v>
      </c>
      <c r="C104" s="34">
        <v>12877</v>
      </c>
      <c r="D104" s="21" t="s">
        <v>1338</v>
      </c>
      <c r="E104" s="2" t="s">
        <v>1203</v>
      </c>
      <c r="F104" s="12">
        <v>526030006</v>
      </c>
      <c r="G104" s="1">
        <f>LEFT(H104,4)-CONCATENATE(IF(LEFT(F104, 2)&lt;MID(H104, 3, 4), 20, 19),LEFT(F104,2))</f>
        <v>68</v>
      </c>
      <c r="H104" s="247" t="s">
        <v>1339</v>
      </c>
      <c r="I104" s="29" t="s">
        <v>676</v>
      </c>
      <c r="J104" s="24" t="s">
        <v>487</v>
      </c>
      <c r="K104" s="2" t="s">
        <v>430</v>
      </c>
      <c r="L104" s="1">
        <v>6</v>
      </c>
      <c r="M104" s="2" t="s">
        <v>542</v>
      </c>
      <c r="N104" s="2" t="s">
        <v>431</v>
      </c>
      <c r="P104" s="1" t="s">
        <v>1323</v>
      </c>
      <c r="S104" s="2"/>
      <c r="T104" s="42"/>
      <c r="U104" s="42"/>
      <c r="V104" s="57" t="s">
        <v>1245</v>
      </c>
      <c r="X104" s="59"/>
      <c r="Y104" s="59"/>
      <c r="Z104" s="29"/>
      <c r="AA104" s="1" t="s">
        <v>812</v>
      </c>
      <c r="AC104" s="115">
        <v>169</v>
      </c>
      <c r="AD104" s="115">
        <v>1000</v>
      </c>
      <c r="AE104" s="11"/>
      <c r="AF104" s="11"/>
      <c r="AG104" s="11" t="s">
        <v>483</v>
      </c>
      <c r="AH104" s="115">
        <v>50</v>
      </c>
      <c r="AI104" s="11"/>
      <c r="AJ104" s="11"/>
      <c r="AM104" s="11"/>
      <c r="AO104" s="116">
        <v>52.1</v>
      </c>
      <c r="AP104" s="117">
        <v>43.1</v>
      </c>
      <c r="AQ104" s="118">
        <v>2.4500000000000002</v>
      </c>
      <c r="AR104" s="119">
        <f>AO104+AP104+AQ104</f>
        <v>97.65</v>
      </c>
      <c r="AS104" s="120">
        <f>AO104/AP104</f>
        <v>1.2088167053364269</v>
      </c>
      <c r="AT104" s="121">
        <f>AO104/AP104*AQ104</f>
        <v>2.9616009280742461</v>
      </c>
      <c r="AU104" s="122">
        <f>AO104/(AP104+AQ104)</f>
        <v>1.1437980241492864</v>
      </c>
      <c r="AV104" s="19">
        <f>AW104*AO104/100</f>
        <v>49.167999999999999</v>
      </c>
      <c r="AW104" s="19">
        <f>98-AY104-(CD104*100/AO104)</f>
        <v>94.372360844529751</v>
      </c>
      <c r="AX104" s="123">
        <v>1.44</v>
      </c>
      <c r="AY104" s="19">
        <f>AX104*100/AO104</f>
        <v>2.7639155470249519</v>
      </c>
      <c r="AZ104" s="1" t="s">
        <v>432</v>
      </c>
      <c r="BA104" s="58">
        <v>39.4</v>
      </c>
      <c r="BB104" s="1" t="s">
        <v>432</v>
      </c>
      <c r="BC104" s="6">
        <v>0.37</v>
      </c>
      <c r="BD104" s="6"/>
      <c r="BE104" s="19"/>
      <c r="BF104" s="19"/>
      <c r="BG104" s="67">
        <v>6374.6153846153848</v>
      </c>
      <c r="BH104" s="67">
        <v>558.6</v>
      </c>
      <c r="BI104" s="19" t="s">
        <v>432</v>
      </c>
      <c r="BJ104" s="19">
        <v>52</v>
      </c>
      <c r="BK104" s="19">
        <f>100-BJ104</f>
        <v>48</v>
      </c>
      <c r="BL104" s="124">
        <f>BJ104/BK104</f>
        <v>1.0833333333333333</v>
      </c>
      <c r="BM104" s="125">
        <v>2.2400000000000002</v>
      </c>
      <c r="BN104" s="6">
        <f>BM104*100/AO104</f>
        <v>4.2994241842610368</v>
      </c>
      <c r="BO104" s="1" t="s">
        <v>432</v>
      </c>
      <c r="BP104" s="19">
        <v>51.4</v>
      </c>
      <c r="BQ104" s="19">
        <v>51.519999999999996</v>
      </c>
      <c r="BR104" s="4">
        <v>31565</v>
      </c>
      <c r="BS104" s="6">
        <f>BX104+BZ104</f>
        <v>31.07</v>
      </c>
      <c r="BT104" s="4">
        <v>66.599999999999994</v>
      </c>
      <c r="BU104" s="43">
        <v>7075.5</v>
      </c>
      <c r="BV104" s="6">
        <f>100-BT104</f>
        <v>33.400000000000006</v>
      </c>
      <c r="BW104" s="6">
        <f>BY104+CA104+CC104</f>
        <v>42.78537</v>
      </c>
      <c r="BX104" s="2">
        <v>2.37</v>
      </c>
      <c r="BY104" s="22">
        <f>BX104*AP104/100</f>
        <v>1.0214700000000001</v>
      </c>
      <c r="BZ104" s="4">
        <v>28.7</v>
      </c>
      <c r="CA104" s="22">
        <f>BZ104*AP104/100</f>
        <v>12.3697</v>
      </c>
      <c r="CB104" s="4">
        <v>68.2</v>
      </c>
      <c r="CC104" s="22">
        <f>CB104*AP104/100</f>
        <v>29.394200000000001</v>
      </c>
      <c r="CD104" s="22">
        <v>0.45</v>
      </c>
      <c r="CE104" s="126">
        <v>96.3</v>
      </c>
      <c r="CF104" s="126">
        <v>7064</v>
      </c>
      <c r="CG104" s="126">
        <v>77.3</v>
      </c>
      <c r="CH104" s="126">
        <v>4032</v>
      </c>
      <c r="CI104" s="126">
        <v>59.2</v>
      </c>
      <c r="CJ104" s="126">
        <v>65.599999999999994</v>
      </c>
      <c r="CK104" s="126">
        <v>3234</v>
      </c>
      <c r="CL104" s="146">
        <f>BX104/BZ104</f>
        <v>8.2578397212543564E-2</v>
      </c>
      <c r="CM104" s="22"/>
      <c r="CN104" s="22"/>
      <c r="CO104" s="22"/>
      <c r="CP104" s="6">
        <v>0.34</v>
      </c>
      <c r="CQ104" s="19"/>
      <c r="CR104" s="19"/>
      <c r="CS104" s="19"/>
      <c r="CT104" s="22"/>
      <c r="CU104" s="142"/>
      <c r="CV104" s="142"/>
      <c r="CW104" s="22"/>
      <c r="CX104" s="22"/>
      <c r="CZ104" s="22"/>
      <c r="DA104" s="16"/>
      <c r="DB104" s="129" t="s">
        <v>258</v>
      </c>
      <c r="DC104" s="130"/>
      <c r="DD104" s="131" t="s">
        <v>1340</v>
      </c>
      <c r="DI104" s="1" t="s">
        <v>436</v>
      </c>
      <c r="DJ104" s="209" t="s">
        <v>483</v>
      </c>
      <c r="DK104" s="4">
        <v>2</v>
      </c>
      <c r="DN104" s="16">
        <v>0</v>
      </c>
      <c r="DR104" s="22" t="s">
        <v>431</v>
      </c>
      <c r="DS104" s="22" t="s">
        <v>431</v>
      </c>
      <c r="DT104" s="22">
        <v>2148</v>
      </c>
      <c r="DU104" s="22">
        <v>56.7</v>
      </c>
      <c r="DV104" s="22">
        <v>43.3</v>
      </c>
      <c r="DW104" s="22" t="s">
        <v>431</v>
      </c>
      <c r="DX104" s="22" t="s">
        <v>431</v>
      </c>
      <c r="DY104" s="22" t="s">
        <v>431</v>
      </c>
      <c r="DZ104" s="22" t="s">
        <v>431</v>
      </c>
      <c r="EA104" s="2">
        <v>0</v>
      </c>
      <c r="EB104" s="2"/>
      <c r="EC104" s="36"/>
      <c r="ED104" s="36"/>
      <c r="EE104" s="4">
        <v>6</v>
      </c>
      <c r="EF104" s="4"/>
      <c r="EG104" s="4">
        <v>2</v>
      </c>
      <c r="EH104" s="4"/>
      <c r="EI104" s="4"/>
      <c r="EJ104" s="4"/>
      <c r="EK104" s="4"/>
      <c r="EL104" s="6" t="e">
        <f>EK104/(EJ104*EJ104*0.01*0.01)</f>
        <v>#DIV/0!</v>
      </c>
      <c r="EM104" s="4"/>
      <c r="EN104" s="4"/>
      <c r="EO104" s="4"/>
      <c r="EP104" s="4"/>
      <c r="EQ104" s="31"/>
      <c r="ER104" s="14"/>
      <c r="ES104" s="132">
        <v>12877</v>
      </c>
      <c r="ET104" s="133">
        <v>75</v>
      </c>
      <c r="EU104" s="133">
        <v>37728</v>
      </c>
      <c r="EV104" s="133">
        <v>16000</v>
      </c>
      <c r="EW104" s="133">
        <v>40560</v>
      </c>
      <c r="EX104" s="133">
        <v>4966</v>
      </c>
      <c r="EY104" s="134">
        <f>EX104/EV104*EW104/ET104</f>
        <v>167.85080000000002</v>
      </c>
      <c r="EZ104" s="39">
        <f>L104*EY104</f>
        <v>1007.1048000000001</v>
      </c>
      <c r="FA104" s="9"/>
      <c r="FE104" s="135"/>
      <c r="FF104" s="135"/>
      <c r="FH104" s="136"/>
      <c r="FI104" s="11"/>
      <c r="FK104" s="138"/>
      <c r="FL104" s="139"/>
      <c r="FM104" s="9"/>
      <c r="FN104" s="1"/>
      <c r="FO104" s="41">
        <f>AC104/1000</f>
        <v>0.16900000000000001</v>
      </c>
      <c r="FQ104" s="121">
        <f>EX104*100/EU104</f>
        <v>13.162637828668363</v>
      </c>
      <c r="FR104" s="140">
        <f>EY104/1000</f>
        <v>0.16785080000000002</v>
      </c>
      <c r="FS104" s="143">
        <f>DT104/EY104</f>
        <v>12.797079310911831</v>
      </c>
      <c r="FT104" s="143"/>
      <c r="FV104" s="212"/>
      <c r="FX104" s="212"/>
      <c r="GI104" s="8"/>
      <c r="GO104" s="10">
        <v>43985</v>
      </c>
      <c r="GP104" s="10"/>
      <c r="GQ104" s="20"/>
      <c r="KE104" s="20">
        <f>FR104*AO104/100*1000</f>
        <v>87.450266800000023</v>
      </c>
      <c r="KF104" s="20">
        <f>FR104*AP104/100*1000</f>
        <v>72.343694800000009</v>
      </c>
      <c r="KG104" s="20">
        <f>FR104*AQ104/100*1000</f>
        <v>4.112344600000001</v>
      </c>
      <c r="KH104" s="20">
        <f>FR104*AX104/100*1000</f>
        <v>2.4170515200000002</v>
      </c>
      <c r="KI104" s="20">
        <f>FR104*BM104/100*1000</f>
        <v>3.7598579200000009</v>
      </c>
      <c r="KJ104" s="20">
        <f>FR104*BY104/100*1000</f>
        <v>1.7145455667600005</v>
      </c>
      <c r="KK104" s="20">
        <f>FR104*CA104/100*1000</f>
        <v>20.762640407600006</v>
      </c>
      <c r="KL104" s="20">
        <f>FR104*CC104/100*1000</f>
        <v>49.338399853600009</v>
      </c>
    </row>
    <row r="105" spans="1:313" ht="14.4" customHeight="1">
      <c r="A105" s="1">
        <v>356</v>
      </c>
      <c r="B105" s="1">
        <f>COUNTIFS($D$3:D105,D105,$F$3:F105,F105)</f>
        <v>1</v>
      </c>
      <c r="C105" s="34">
        <v>11925</v>
      </c>
      <c r="D105" s="21" t="s">
        <v>968</v>
      </c>
      <c r="E105" s="2" t="s">
        <v>969</v>
      </c>
      <c r="F105" s="2">
        <v>6012180581</v>
      </c>
      <c r="G105" s="1">
        <f>LEFT(H105,4)-CONCATENATE(IF(LEFT(F105, 2)&lt;MID(H105, 3, 4), 20, 19),LEFT(F105,2))</f>
        <v>59</v>
      </c>
      <c r="H105" s="247" t="s">
        <v>963</v>
      </c>
      <c r="I105" s="29" t="s">
        <v>650</v>
      </c>
      <c r="J105" s="24" t="s">
        <v>487</v>
      </c>
      <c r="K105" s="2" t="s">
        <v>430</v>
      </c>
      <c r="L105" s="1">
        <v>3</v>
      </c>
      <c r="M105" s="2" t="s">
        <v>601</v>
      </c>
      <c r="N105" s="2" t="s">
        <v>431</v>
      </c>
      <c r="P105" s="1" t="s">
        <v>943</v>
      </c>
      <c r="S105" s="2"/>
      <c r="T105" s="46"/>
      <c r="U105" s="46"/>
      <c r="V105" s="51" t="s">
        <v>780</v>
      </c>
      <c r="X105" s="59"/>
      <c r="Y105" s="59"/>
      <c r="Z105" s="29"/>
      <c r="AA105" s="1" t="s">
        <v>817</v>
      </c>
      <c r="AC105" s="115">
        <v>112</v>
      </c>
      <c r="AD105" s="115">
        <v>300</v>
      </c>
      <c r="AE105" s="11"/>
      <c r="AF105" s="11"/>
      <c r="AG105" s="11" t="s">
        <v>491</v>
      </c>
      <c r="AH105" s="115">
        <v>50</v>
      </c>
      <c r="AI105" s="8" t="s">
        <v>878</v>
      </c>
      <c r="AO105" s="116">
        <v>62.6</v>
      </c>
      <c r="AP105" s="117">
        <v>17</v>
      </c>
      <c r="AQ105" s="118">
        <v>20</v>
      </c>
      <c r="AR105" s="119">
        <f>AO105+AP105+AQ105</f>
        <v>99.6</v>
      </c>
      <c r="AS105" s="120">
        <f>AO105/AP105</f>
        <v>3.6823529411764708</v>
      </c>
      <c r="AT105" s="121">
        <f>AO105/AP105*AQ105</f>
        <v>73.64705882352942</v>
      </c>
      <c r="AU105" s="122">
        <f>AO105/(AP105+AQ105)</f>
        <v>1.6918918918918919</v>
      </c>
      <c r="AV105" s="19">
        <v>58.656199999999998</v>
      </c>
      <c r="AW105" s="19">
        <f>95-AY105</f>
        <v>93.7</v>
      </c>
      <c r="AX105" s="123">
        <v>0.81380000000000008</v>
      </c>
      <c r="AY105" s="19">
        <v>1.3</v>
      </c>
      <c r="AZ105" s="1" t="s">
        <v>432</v>
      </c>
      <c r="BA105" s="58">
        <v>51.480000000000004</v>
      </c>
      <c r="BB105" s="1" t="s">
        <v>432</v>
      </c>
      <c r="BC105" s="6">
        <v>0.1</v>
      </c>
      <c r="BD105" s="6" t="s">
        <v>432</v>
      </c>
      <c r="BE105" s="19" t="s">
        <v>432</v>
      </c>
      <c r="BF105" s="19" t="s">
        <v>432</v>
      </c>
      <c r="BG105" s="67">
        <v>7941.6666666666661</v>
      </c>
      <c r="BH105" s="20">
        <v>432</v>
      </c>
      <c r="BI105" s="19">
        <v>1</v>
      </c>
      <c r="BJ105" s="19">
        <v>29.3</v>
      </c>
      <c r="BK105" s="1">
        <v>70.7</v>
      </c>
      <c r="BL105" s="147">
        <f>BJ105/BK105</f>
        <v>0.41442715700141441</v>
      </c>
      <c r="BM105" s="125">
        <v>1.9</v>
      </c>
      <c r="BN105" s="6">
        <f>BM105*100/AO105</f>
        <v>3.0351437699680512</v>
      </c>
      <c r="BO105" s="1" t="s">
        <v>432</v>
      </c>
      <c r="BP105" s="1">
        <v>53</v>
      </c>
      <c r="BQ105" s="19">
        <v>39.101999999999997</v>
      </c>
      <c r="BR105" s="4">
        <v>58606</v>
      </c>
      <c r="BS105" s="6">
        <f>BX105+BZ105</f>
        <v>44.5</v>
      </c>
      <c r="BT105" s="4">
        <v>85.5</v>
      </c>
      <c r="BU105" s="43">
        <v>9954.5600000000013</v>
      </c>
      <c r="BV105" s="6">
        <f>100-BT105</f>
        <v>14.5</v>
      </c>
      <c r="BW105" s="6">
        <f>BY105+CA105+CC105</f>
        <v>16.184000000000001</v>
      </c>
      <c r="BX105" s="4">
        <v>7.7</v>
      </c>
      <c r="BY105" s="22">
        <f>BX105*AP105/100</f>
        <v>1.3090000000000002</v>
      </c>
      <c r="BZ105" s="4">
        <v>36.799999999999997</v>
      </c>
      <c r="CA105" s="22">
        <f>BZ105*AP105/100</f>
        <v>6.2559999999999993</v>
      </c>
      <c r="CB105" s="4">
        <v>50.7</v>
      </c>
      <c r="CC105" s="22">
        <f>CB105*AP105/100</f>
        <v>8.6190000000000015</v>
      </c>
      <c r="CD105" s="6">
        <v>0.5</v>
      </c>
      <c r="CE105" s="126">
        <v>97</v>
      </c>
      <c r="CF105" s="127">
        <v>9945.1999999999989</v>
      </c>
      <c r="CG105" s="126">
        <v>99.4</v>
      </c>
      <c r="CH105" s="126">
        <v>6514</v>
      </c>
      <c r="CI105" s="126">
        <v>61.8</v>
      </c>
      <c r="CJ105" s="126">
        <v>77.8</v>
      </c>
      <c r="CK105" s="127">
        <v>6090</v>
      </c>
      <c r="CL105" s="146">
        <f>BX105/BZ105</f>
        <v>0.20923913043478262</v>
      </c>
      <c r="CM105" s="22"/>
      <c r="CN105" s="22"/>
      <c r="CO105" s="22"/>
      <c r="CP105" s="6"/>
      <c r="CQ105" s="19"/>
      <c r="CR105" s="19"/>
      <c r="CS105" s="19"/>
      <c r="CT105" s="22"/>
      <c r="CU105" s="142"/>
      <c r="CV105" s="142"/>
      <c r="CW105" s="22"/>
      <c r="CX105" s="22"/>
      <c r="CZ105" s="22"/>
      <c r="DB105" s="129" t="s">
        <v>447</v>
      </c>
      <c r="DC105" s="130"/>
      <c r="DD105" s="131" t="s">
        <v>932</v>
      </c>
      <c r="DI105" s="1" t="s">
        <v>434</v>
      </c>
      <c r="DJ105" s="210" t="s">
        <v>491</v>
      </c>
      <c r="DK105" s="4">
        <v>2</v>
      </c>
      <c r="DN105" s="16">
        <v>0</v>
      </c>
      <c r="DR105" s="1" t="s">
        <v>431</v>
      </c>
      <c r="DS105" s="1" t="s">
        <v>431</v>
      </c>
      <c r="DT105" s="1">
        <v>216</v>
      </c>
      <c r="DU105" s="1">
        <v>25.9</v>
      </c>
      <c r="DV105" s="1">
        <v>74.099999999999994</v>
      </c>
      <c r="DW105" s="1" t="s">
        <v>431</v>
      </c>
      <c r="DX105" s="1" t="s">
        <v>431</v>
      </c>
      <c r="DY105" s="1" t="s">
        <v>431</v>
      </c>
      <c r="DZ105" s="1" t="s">
        <v>431</v>
      </c>
      <c r="EA105" s="1">
        <v>0</v>
      </c>
      <c r="EC105" s="36"/>
      <c r="ED105" s="36"/>
      <c r="EE105" s="4">
        <v>3</v>
      </c>
      <c r="EF105" s="4"/>
      <c r="EG105" s="4"/>
      <c r="EH105" s="4"/>
      <c r="EI105" s="4"/>
      <c r="EJ105" s="4"/>
      <c r="EK105" s="4"/>
      <c r="EL105" s="6" t="e">
        <f>EK105/(EJ105*EJ105*0.01*0.01)</f>
        <v>#DIV/0!</v>
      </c>
      <c r="EM105" s="4"/>
      <c r="EN105" s="4"/>
      <c r="EO105" s="4"/>
      <c r="EP105" s="4"/>
      <c r="EQ105" s="31"/>
      <c r="ER105" s="14"/>
      <c r="ES105" s="132">
        <v>11925</v>
      </c>
      <c r="ET105" s="133">
        <v>75</v>
      </c>
      <c r="EU105" s="133">
        <v>112330</v>
      </c>
      <c r="EV105" s="133">
        <v>12000</v>
      </c>
      <c r="EW105" s="133">
        <v>40560</v>
      </c>
      <c r="EX105" s="133">
        <v>2356</v>
      </c>
      <c r="EY105" s="134">
        <f>EX105/EV105*EW105/ET105</f>
        <v>106.17706666666666</v>
      </c>
      <c r="EZ105" s="39">
        <f>L105*EY105</f>
        <v>318.53120000000001</v>
      </c>
      <c r="FA105" s="9"/>
      <c r="FE105" s="135"/>
      <c r="FF105" s="135"/>
      <c r="FH105" s="136"/>
      <c r="FK105" s="138"/>
      <c r="FL105" s="139"/>
      <c r="FM105" s="9"/>
      <c r="FN105" s="1"/>
      <c r="FO105" s="41">
        <f>AC105/1000</f>
        <v>0.112</v>
      </c>
      <c r="FQ105" s="121">
        <f>EX105*100/EU105</f>
        <v>2.0973916139944806</v>
      </c>
      <c r="FR105" s="140">
        <f>EY105/1000</f>
        <v>0.10617706666666667</v>
      </c>
      <c r="FS105" s="9"/>
      <c r="FU105" s="214"/>
      <c r="FW105" s="214"/>
      <c r="GI105" s="8"/>
      <c r="GO105" s="10">
        <v>43790</v>
      </c>
      <c r="GP105" s="10"/>
      <c r="GQ105" s="20"/>
      <c r="KE105" s="20">
        <f>FR105*AO105/100*1000</f>
        <v>66.466843733333334</v>
      </c>
      <c r="KF105" s="20">
        <f>FR105*AP105/100*1000</f>
        <v>18.05010133333333</v>
      </c>
      <c r="KG105" s="20">
        <f>FR105*AQ105/100*1000</f>
        <v>21.23541333333333</v>
      </c>
      <c r="KH105" s="20">
        <f>FR105*AX105/100*1000</f>
        <v>0.86406896853333348</v>
      </c>
      <c r="KI105" s="20">
        <f>FR105*BM105/100*1000</f>
        <v>2.0173642666666667</v>
      </c>
      <c r="KJ105" s="20">
        <f>FR105*BY105/100*1000</f>
        <v>1.3898578026666668</v>
      </c>
      <c r="KK105" s="20">
        <f>FR105*CA105/100*1000</f>
        <v>6.642437290666666</v>
      </c>
      <c r="KL105" s="20">
        <f>FR105*CC105/100*1000</f>
        <v>9.1514013760000026</v>
      </c>
    </row>
    <row r="106" spans="1:313" ht="14.4" customHeight="1">
      <c r="A106" s="1">
        <v>155</v>
      </c>
      <c r="B106" s="1">
        <f>COUNTIFS($D$3:D106,D106,$F$3:F106,F106)</f>
        <v>1</v>
      </c>
      <c r="C106" s="34">
        <v>12886</v>
      </c>
      <c r="D106" s="21" t="s">
        <v>588</v>
      </c>
      <c r="E106" s="2" t="s">
        <v>452</v>
      </c>
      <c r="F106" s="12">
        <v>491010075</v>
      </c>
      <c r="G106" s="1">
        <f>LEFT(H106,4)-CONCATENATE(IF(LEFT(F106, 2)&lt;MID(H106, 3, 4), 20, 19),LEFT(F106,2))</f>
        <v>71</v>
      </c>
      <c r="H106" s="247" t="s">
        <v>1343</v>
      </c>
      <c r="I106" s="29" t="s">
        <v>1346</v>
      </c>
      <c r="J106" s="24" t="s">
        <v>487</v>
      </c>
      <c r="K106" s="2" t="s">
        <v>430</v>
      </c>
      <c r="L106" s="1">
        <v>27</v>
      </c>
      <c r="M106" s="2" t="s">
        <v>664</v>
      </c>
      <c r="N106" s="2" t="s">
        <v>431</v>
      </c>
      <c r="P106" s="1" t="s">
        <v>1323</v>
      </c>
      <c r="S106" s="2"/>
      <c r="T106" s="52" t="s">
        <v>1103</v>
      </c>
      <c r="U106" s="52"/>
      <c r="V106" s="57" t="s">
        <v>1245</v>
      </c>
      <c r="X106" s="59"/>
      <c r="Y106" s="59"/>
      <c r="Z106" s="29"/>
      <c r="AA106" s="1" t="s">
        <v>812</v>
      </c>
      <c r="AC106" s="115">
        <v>102</v>
      </c>
      <c r="AD106" s="115">
        <v>2700</v>
      </c>
      <c r="AE106" s="11"/>
      <c r="AF106" s="11"/>
      <c r="AG106" s="11" t="s">
        <v>491</v>
      </c>
      <c r="AH106" s="115">
        <v>150</v>
      </c>
      <c r="AI106" s="11"/>
      <c r="AJ106" s="11"/>
      <c r="AM106" s="11"/>
      <c r="AO106" s="116">
        <v>47.5</v>
      </c>
      <c r="AP106" s="117">
        <v>49.7</v>
      </c>
      <c r="AQ106" s="118">
        <v>1.66</v>
      </c>
      <c r="AR106" s="119">
        <f>AO106+AP106+AQ106</f>
        <v>98.86</v>
      </c>
      <c r="AS106" s="120">
        <f>AO106/AP106</f>
        <v>0.95573440643863172</v>
      </c>
      <c r="AT106" s="121">
        <f>AO106/AP106*AQ106</f>
        <v>1.5865191146881286</v>
      </c>
      <c r="AU106" s="122">
        <f>AO106/(AP106+AQ106)</f>
        <v>0.92484423676012462</v>
      </c>
      <c r="AV106" s="19">
        <f>AW106*AO106/100</f>
        <v>37.97</v>
      </c>
      <c r="AW106" s="19">
        <f>98-AY106-(CD106*100/AO106)</f>
        <v>79.936842105263153</v>
      </c>
      <c r="AX106" s="151">
        <v>6.95</v>
      </c>
      <c r="AY106" s="19">
        <f>AX106*100/AO106</f>
        <v>14.631578947368421</v>
      </c>
      <c r="AZ106" s="1" t="s">
        <v>432</v>
      </c>
      <c r="BA106" s="58">
        <v>35.4</v>
      </c>
      <c r="BB106" s="1" t="s">
        <v>432</v>
      </c>
      <c r="BC106" s="6">
        <v>1.6E-2</v>
      </c>
      <c r="BD106" s="6"/>
      <c r="BE106" s="19"/>
      <c r="BF106" s="19"/>
      <c r="BG106" s="67">
        <v>6472.3076923076924</v>
      </c>
      <c r="BH106" s="67">
        <v>387.59999999999997</v>
      </c>
      <c r="BI106" s="19">
        <v>3.4</v>
      </c>
      <c r="BJ106" s="19">
        <v>38.299999999999997</v>
      </c>
      <c r="BK106" s="19">
        <f>100-BJ106</f>
        <v>61.7</v>
      </c>
      <c r="BL106" s="124">
        <f>BJ106/BK106</f>
        <v>0.62074554294975681</v>
      </c>
      <c r="BM106" s="125">
        <v>1.22</v>
      </c>
      <c r="BN106" s="6">
        <f>BM106*100/AO106</f>
        <v>2.5684210526315789</v>
      </c>
      <c r="BO106" s="1" t="s">
        <v>432</v>
      </c>
      <c r="BP106" s="19">
        <v>47.8</v>
      </c>
      <c r="BQ106" s="19">
        <v>62.559999999999995</v>
      </c>
      <c r="BR106" s="4">
        <v>40933</v>
      </c>
      <c r="BS106" s="6">
        <f>BX106+BZ106</f>
        <v>68.2</v>
      </c>
      <c r="BT106" s="4">
        <v>90.3</v>
      </c>
      <c r="BU106" s="43">
        <v>11102.068965517241</v>
      </c>
      <c r="BV106" s="6">
        <f>100-BT106</f>
        <v>9.7000000000000028</v>
      </c>
      <c r="BW106" s="6">
        <f>BY106+CA106+CC106</f>
        <v>49.600600000000014</v>
      </c>
      <c r="BX106" s="2">
        <v>19.5</v>
      </c>
      <c r="BY106" s="22">
        <f>BX106*AP106/100</f>
        <v>9.6915000000000013</v>
      </c>
      <c r="BZ106" s="4">
        <v>48.7</v>
      </c>
      <c r="CA106" s="22">
        <f>BZ106*AP106/100</f>
        <v>24.203900000000004</v>
      </c>
      <c r="CB106" s="4">
        <v>31.6</v>
      </c>
      <c r="CC106" s="22">
        <f>CB106*AP106/100</f>
        <v>15.705200000000001</v>
      </c>
      <c r="CD106" s="22">
        <v>1.63</v>
      </c>
      <c r="CE106" s="126">
        <v>99.8</v>
      </c>
      <c r="CF106" s="126">
        <v>12353</v>
      </c>
      <c r="CG106" s="126">
        <v>99.4</v>
      </c>
      <c r="CH106" s="126">
        <v>8081</v>
      </c>
      <c r="CI106" s="126">
        <v>82.9</v>
      </c>
      <c r="CJ106" s="126">
        <v>94.2</v>
      </c>
      <c r="CK106" s="126">
        <v>7317</v>
      </c>
      <c r="CL106" s="19">
        <f>BX106/BZ106</f>
        <v>0.40041067761806981</v>
      </c>
      <c r="CM106" s="22"/>
      <c r="CN106" s="22"/>
      <c r="CO106" s="22"/>
      <c r="CP106" s="6">
        <v>1.1000000000000001</v>
      </c>
      <c r="CQ106" s="19"/>
      <c r="CR106" s="19"/>
      <c r="CS106" s="19"/>
      <c r="CT106" s="22"/>
      <c r="CU106" s="142"/>
      <c r="CV106" s="142"/>
      <c r="CW106" s="22"/>
      <c r="CX106" s="22"/>
      <c r="CZ106" s="22"/>
      <c r="DA106" s="16"/>
      <c r="DB106" s="129" t="s">
        <v>441</v>
      </c>
      <c r="DC106" s="130"/>
      <c r="DD106" s="131" t="s">
        <v>1347</v>
      </c>
      <c r="DI106" s="1" t="s">
        <v>434</v>
      </c>
      <c r="DJ106" s="210" t="s">
        <v>491</v>
      </c>
      <c r="DK106" s="4">
        <v>2</v>
      </c>
      <c r="DL106" s="4" t="s">
        <v>457</v>
      </c>
      <c r="DM106" s="4" t="s">
        <v>538</v>
      </c>
      <c r="DN106" s="16">
        <v>0</v>
      </c>
      <c r="DR106" s="22" t="s">
        <v>431</v>
      </c>
      <c r="DS106" s="22" t="s">
        <v>431</v>
      </c>
      <c r="DT106" s="22">
        <v>193</v>
      </c>
      <c r="DU106" s="22">
        <v>9.8000000000000007</v>
      </c>
      <c r="DV106" s="22">
        <v>90.2</v>
      </c>
      <c r="DW106" s="22" t="s">
        <v>431</v>
      </c>
      <c r="DX106" s="22" t="s">
        <v>431</v>
      </c>
      <c r="DY106" s="22" t="s">
        <v>431</v>
      </c>
      <c r="DZ106" s="22" t="s">
        <v>431</v>
      </c>
      <c r="EA106" s="2">
        <v>0</v>
      </c>
      <c r="EB106" s="2"/>
      <c r="EC106" s="36"/>
      <c r="ED106" s="36"/>
      <c r="EE106" s="4">
        <v>27</v>
      </c>
      <c r="EF106" s="4" t="s">
        <v>560</v>
      </c>
      <c r="EG106" s="5">
        <v>3</v>
      </c>
      <c r="EH106" s="4"/>
      <c r="EI106" s="4"/>
      <c r="EJ106" s="4">
        <v>178</v>
      </c>
      <c r="EK106" s="4">
        <v>130</v>
      </c>
      <c r="EL106" s="6">
        <f>EK106/((EJ106/100)*(EJ106/100))</f>
        <v>41.030172957959849</v>
      </c>
      <c r="EM106" s="4">
        <v>1</v>
      </c>
      <c r="EN106" s="1">
        <v>1</v>
      </c>
      <c r="EO106" s="4">
        <v>2</v>
      </c>
      <c r="EP106" s="4">
        <v>1</v>
      </c>
      <c r="EQ106" s="31"/>
      <c r="ER106" s="14"/>
      <c r="ES106" s="132">
        <v>12886</v>
      </c>
      <c r="ET106" s="133">
        <v>75</v>
      </c>
      <c r="EU106" s="133">
        <v>7640</v>
      </c>
      <c r="EV106" s="133">
        <v>12000</v>
      </c>
      <c r="EW106" s="133">
        <v>40560</v>
      </c>
      <c r="EX106" s="133">
        <v>2706</v>
      </c>
      <c r="EY106" s="134">
        <f>EX106/EV106*EW106/ET106</f>
        <v>121.9504</v>
      </c>
      <c r="EZ106" s="39">
        <f>L106*EY106</f>
        <v>3292.6608000000001</v>
      </c>
      <c r="FA106" s="9"/>
      <c r="FE106" s="135"/>
      <c r="FF106" s="135"/>
      <c r="FH106" s="136"/>
      <c r="FI106" s="11"/>
      <c r="FK106" s="138"/>
      <c r="FL106" s="139"/>
      <c r="FM106" s="9"/>
      <c r="FN106" s="1"/>
      <c r="FO106" s="41">
        <f>AC106/1000</f>
        <v>0.10199999999999999</v>
      </c>
      <c r="FQ106" s="121">
        <f>EX106*100/EU106</f>
        <v>35.418848167539267</v>
      </c>
      <c r="FR106" s="140">
        <f>EY106/1000</f>
        <v>0.1219504</v>
      </c>
      <c r="FS106" s="143">
        <f>DT106/EY106</f>
        <v>1.5826106351434681</v>
      </c>
      <c r="FT106" s="43">
        <v>10</v>
      </c>
      <c r="FU106" s="215" t="s">
        <v>610</v>
      </c>
      <c r="FV106" s="130" t="s">
        <v>610</v>
      </c>
      <c r="FW106" s="215" t="s">
        <v>610</v>
      </c>
      <c r="FX106" s="29"/>
      <c r="FY106" s="11" t="s">
        <v>431</v>
      </c>
      <c r="FZ106" s="1">
        <v>0</v>
      </c>
      <c r="GA106" s="2" t="s">
        <v>560</v>
      </c>
      <c r="GB106" s="11" t="s">
        <v>501</v>
      </c>
      <c r="GC106" s="11"/>
      <c r="GG106" s="1">
        <v>0</v>
      </c>
      <c r="GH106" s="8" t="s">
        <v>431</v>
      </c>
      <c r="GI106" s="8"/>
      <c r="GJ106" s="8" t="s">
        <v>431</v>
      </c>
      <c r="GK106" s="1">
        <v>0</v>
      </c>
      <c r="GL106" s="8">
        <v>0</v>
      </c>
      <c r="GM106" s="11" t="s">
        <v>1348</v>
      </c>
      <c r="GO106" s="10">
        <v>43986</v>
      </c>
      <c r="GP106" s="10"/>
      <c r="GQ106" s="20"/>
      <c r="GR106" s="141" t="s">
        <v>1108</v>
      </c>
      <c r="GT106" s="19"/>
      <c r="GV106" s="11"/>
      <c r="GZ106" s="11">
        <v>1</v>
      </c>
      <c r="HA106" s="54">
        <v>0</v>
      </c>
      <c r="HB106" s="54">
        <v>0</v>
      </c>
      <c r="HC106" s="55">
        <v>3857.46</v>
      </c>
      <c r="HD106" s="54">
        <v>0</v>
      </c>
      <c r="HE106" s="54">
        <v>0</v>
      </c>
      <c r="HF106" s="54">
        <v>0</v>
      </c>
      <c r="HG106" s="55">
        <v>0</v>
      </c>
      <c r="HH106" s="54">
        <v>0</v>
      </c>
      <c r="HI106" s="55">
        <v>0</v>
      </c>
      <c r="HJ106" s="54">
        <v>0</v>
      </c>
      <c r="HK106" s="54">
        <v>0</v>
      </c>
      <c r="HL106" s="54">
        <v>0</v>
      </c>
      <c r="HM106" s="54">
        <v>285.52</v>
      </c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20"/>
      <c r="IC106" s="20"/>
      <c r="ID106" s="11"/>
      <c r="IE106" s="11"/>
      <c r="IF106" s="20"/>
      <c r="KE106" s="20">
        <f>FR106*AO106/100*1000</f>
        <v>57.926439999999999</v>
      </c>
      <c r="KF106" s="20">
        <f>FR106*AP106/100*1000</f>
        <v>60.609348800000006</v>
      </c>
      <c r="KG106" s="20">
        <f>FR106*AQ106/100*1000</f>
        <v>2.0243766400000003</v>
      </c>
      <c r="KH106" s="20">
        <f>FR106*AX106/100*1000</f>
        <v>8.4755528000000009</v>
      </c>
      <c r="KI106" s="20">
        <f>FR106*BM106/100*1000</f>
        <v>1.4877948799999998</v>
      </c>
      <c r="KJ106" s="20">
        <f>FR106*BY106/100*1000</f>
        <v>11.818823016000003</v>
      </c>
      <c r="KK106" s="20">
        <f>FR106*CA106/100*1000</f>
        <v>29.516752865600004</v>
      </c>
      <c r="KL106" s="20">
        <f>FR106*CC106/100*1000</f>
        <v>19.152554220800003</v>
      </c>
      <c r="KS106" s="23">
        <v>44028</v>
      </c>
      <c r="KT106" s="1">
        <v>1</v>
      </c>
      <c r="KV106" s="11" t="s">
        <v>1348</v>
      </c>
    </row>
    <row r="107" spans="1:313" ht="14.4" customHeight="1">
      <c r="A107" s="1">
        <v>171</v>
      </c>
      <c r="B107" s="1">
        <f>COUNTIFS($D$3:D107,D107,$F$3:F107,F107)</f>
        <v>1</v>
      </c>
      <c r="C107" s="34">
        <v>17785</v>
      </c>
      <c r="D107" s="21" t="s">
        <v>2572</v>
      </c>
      <c r="E107" s="2" t="s">
        <v>683</v>
      </c>
      <c r="F107" s="2">
        <v>5704211315</v>
      </c>
      <c r="G107" s="1">
        <v>65</v>
      </c>
      <c r="H107" s="247" t="s">
        <v>2569</v>
      </c>
      <c r="I107" s="29" t="s">
        <v>2573</v>
      </c>
      <c r="J107" s="24" t="s">
        <v>487</v>
      </c>
      <c r="K107" s="2" t="s">
        <v>430</v>
      </c>
      <c r="L107" s="2">
        <v>14</v>
      </c>
      <c r="M107" s="2">
        <v>2</v>
      </c>
      <c r="N107" s="2" t="s">
        <v>431</v>
      </c>
      <c r="O107" s="11"/>
      <c r="P107" s="2" t="s">
        <v>2571</v>
      </c>
      <c r="Q107" s="11"/>
      <c r="R107" s="11"/>
      <c r="S107" s="11"/>
      <c r="T107" s="42"/>
      <c r="U107" s="42"/>
      <c r="V107" s="64" t="s">
        <v>2426</v>
      </c>
      <c r="W107" s="42"/>
      <c r="X107" s="42"/>
      <c r="Y107" s="42"/>
      <c r="Z107" s="29"/>
      <c r="AA107" s="1" t="s">
        <v>2166</v>
      </c>
      <c r="AC107" s="115">
        <v>71</v>
      </c>
      <c r="AD107" s="115">
        <v>1000</v>
      </c>
      <c r="AE107" s="11"/>
      <c r="AF107" s="11"/>
      <c r="AG107" s="11" t="s">
        <v>483</v>
      </c>
      <c r="AH107" s="115">
        <v>50</v>
      </c>
      <c r="AJ107" s="11"/>
      <c r="AM107" s="11"/>
      <c r="AO107" s="116">
        <v>47.4</v>
      </c>
      <c r="AP107" s="117">
        <v>45.6</v>
      </c>
      <c r="AQ107" s="118">
        <v>6.23</v>
      </c>
      <c r="AR107" s="119">
        <f>AO107+AP107+AQ107</f>
        <v>99.23</v>
      </c>
      <c r="AS107" s="120">
        <f>AO107/AP107</f>
        <v>1.0394736842105263</v>
      </c>
      <c r="AT107" s="121">
        <f>AO107/AP107*AQ107</f>
        <v>6.4759210526315796</v>
      </c>
      <c r="AU107" s="122">
        <f>AO107/(AP107+AQ107)</f>
        <v>0.91452826548331079</v>
      </c>
      <c r="AV107" s="19">
        <f>AW107*AO107/100</f>
        <v>42.271999999999998</v>
      </c>
      <c r="AW107" s="19">
        <f>98-AY107</f>
        <v>89.18143459915612</v>
      </c>
      <c r="AX107" s="123">
        <v>4.18</v>
      </c>
      <c r="AY107" s="19">
        <f>AX107*100/AO107</f>
        <v>8.8185654008438821</v>
      </c>
      <c r="AZ107" s="1" t="s">
        <v>432</v>
      </c>
      <c r="BA107" s="58">
        <v>19.600000000000001</v>
      </c>
      <c r="BB107" s="1" t="s">
        <v>432</v>
      </c>
      <c r="BC107" s="6">
        <v>1.6E-2</v>
      </c>
      <c r="BD107" s="6"/>
      <c r="BE107" s="19"/>
      <c r="BF107" s="19"/>
      <c r="BG107" s="67">
        <v>5660.7692307692305</v>
      </c>
      <c r="BH107" s="67">
        <v>298</v>
      </c>
      <c r="BI107" s="19">
        <v>0.94</v>
      </c>
      <c r="BJ107" s="19">
        <v>40.6</v>
      </c>
      <c r="BK107" s="19">
        <f>100-BJ107</f>
        <v>59.4</v>
      </c>
      <c r="BL107" s="124">
        <f>BJ107/BK107</f>
        <v>0.6835016835016835</v>
      </c>
      <c r="BM107" s="125">
        <v>0.44</v>
      </c>
      <c r="BN107" s="6">
        <f>BM107*100/AO107</f>
        <v>0.92827004219409281</v>
      </c>
      <c r="BO107" s="1" t="s">
        <v>432</v>
      </c>
      <c r="BP107" s="19">
        <v>45.254237288135592</v>
      </c>
      <c r="BQ107" s="19">
        <v>51.5</v>
      </c>
      <c r="BR107" s="43">
        <v>52775.68</v>
      </c>
      <c r="BS107" s="6">
        <f>BX107+BZ107</f>
        <v>65.400000000000006</v>
      </c>
      <c r="BT107" s="4">
        <v>90.7</v>
      </c>
      <c r="BU107" s="43">
        <v>10513.492063492064</v>
      </c>
      <c r="BV107" s="6">
        <f>100-BT107</f>
        <v>9.2999999999999972</v>
      </c>
      <c r="BW107" s="6">
        <f>BY107+CA107+CC107</f>
        <v>45.508800000000001</v>
      </c>
      <c r="BX107" s="22">
        <v>30.1</v>
      </c>
      <c r="BY107" s="22">
        <f>BX107*AP107/100</f>
        <v>13.725600000000002</v>
      </c>
      <c r="BZ107" s="6">
        <v>35.299999999999997</v>
      </c>
      <c r="CA107" s="22">
        <f>BZ107*AP107/100</f>
        <v>16.096799999999998</v>
      </c>
      <c r="CB107" s="6">
        <v>34.4</v>
      </c>
      <c r="CC107" s="22">
        <f>CB107*AP107/100</f>
        <v>15.686399999999999</v>
      </c>
      <c r="CD107" s="22" t="s">
        <v>432</v>
      </c>
      <c r="CE107" s="126">
        <v>97.4</v>
      </c>
      <c r="CF107" s="127">
        <v>8087</v>
      </c>
      <c r="CG107" s="126">
        <v>88.5</v>
      </c>
      <c r="CH107" s="127">
        <v>6111</v>
      </c>
      <c r="CI107" s="126">
        <v>58.6</v>
      </c>
      <c r="CJ107" s="126">
        <v>80.8</v>
      </c>
      <c r="CK107" s="127">
        <v>6074</v>
      </c>
      <c r="CL107" s="19">
        <f>BX107/BZ107</f>
        <v>0.85269121813031168</v>
      </c>
      <c r="CM107" s="19"/>
      <c r="CN107" s="19"/>
      <c r="CO107" s="19"/>
      <c r="CP107" s="6"/>
      <c r="CQ107" s="19"/>
      <c r="CR107" s="19"/>
      <c r="CS107" s="20"/>
      <c r="CZ107" s="22"/>
      <c r="DA107" s="16"/>
      <c r="DC107" s="130"/>
      <c r="DD107" s="131"/>
      <c r="DI107" s="1" t="s">
        <v>434</v>
      </c>
      <c r="DJ107" s="209" t="s">
        <v>483</v>
      </c>
      <c r="DK107" s="4">
        <v>2</v>
      </c>
      <c r="DN107" s="16">
        <v>0</v>
      </c>
      <c r="DR107" s="58" t="s">
        <v>431</v>
      </c>
      <c r="DS107" s="22" t="s">
        <v>431</v>
      </c>
      <c r="DT107" s="22">
        <v>206</v>
      </c>
      <c r="DU107" s="22">
        <v>5.3</v>
      </c>
      <c r="DV107" s="22">
        <v>94.7</v>
      </c>
      <c r="DW107" s="22" t="s">
        <v>431</v>
      </c>
      <c r="DX107" s="22" t="s">
        <v>431</v>
      </c>
      <c r="DY107" s="22" t="s">
        <v>431</v>
      </c>
      <c r="DZ107" s="22" t="s">
        <v>431</v>
      </c>
      <c r="EA107" s="2">
        <v>0</v>
      </c>
      <c r="EB107" s="2"/>
      <c r="EC107" s="36"/>
      <c r="ED107" s="36"/>
      <c r="EE107" s="4">
        <f>L107</f>
        <v>14</v>
      </c>
      <c r="EF107" s="4"/>
      <c r="EG107" s="4"/>
      <c r="EH107" s="4"/>
      <c r="EI107" s="4"/>
      <c r="EJ107" s="4"/>
      <c r="EK107" s="4"/>
      <c r="EL107" s="6" t="e">
        <f>EK107/(EJ107*EJ107*0.01*0.01)</f>
        <v>#DIV/0!</v>
      </c>
      <c r="EM107" s="4"/>
      <c r="EN107" s="4"/>
      <c r="EO107" s="4"/>
      <c r="EP107" s="4"/>
      <c r="EQ107" s="31"/>
      <c r="ER107" s="14"/>
      <c r="ES107" s="132">
        <f>C107</f>
        <v>17785</v>
      </c>
      <c r="ET107" s="133">
        <v>75</v>
      </c>
      <c r="EU107" s="133">
        <v>12001</v>
      </c>
      <c r="EV107" s="133">
        <v>16000</v>
      </c>
      <c r="EW107" s="133">
        <v>40560</v>
      </c>
      <c r="EX107" s="133">
        <v>2283</v>
      </c>
      <c r="EY107" s="134">
        <f>EX107/EV107*EW107/ET107</f>
        <v>77.165399999999991</v>
      </c>
      <c r="EZ107" s="39">
        <f>L107*EY107</f>
        <v>1080.3155999999999</v>
      </c>
      <c r="FA107" s="9"/>
      <c r="FE107" s="135"/>
      <c r="FF107" s="135"/>
      <c r="FH107" s="136"/>
      <c r="FK107" s="138"/>
      <c r="FL107" s="139"/>
      <c r="FM107" s="9"/>
      <c r="FN107" s="1"/>
      <c r="FO107" s="41">
        <f>AC107/1000</f>
        <v>7.0999999999999994E-2</v>
      </c>
      <c r="FQ107" s="121">
        <f>EX107*100/EU107</f>
        <v>19.023414715440381</v>
      </c>
      <c r="FR107" s="140">
        <f>EY107/1000</f>
        <v>7.7165399999999995E-2</v>
      </c>
      <c r="FS107" s="9"/>
      <c r="FV107" s="212"/>
      <c r="FX107" s="212"/>
      <c r="GI107" s="8"/>
      <c r="GO107" s="10">
        <v>44768</v>
      </c>
      <c r="GP107" s="10"/>
      <c r="GQ107" s="20"/>
      <c r="KB107" s="22"/>
      <c r="KC107" s="22"/>
      <c r="KD107" s="22"/>
      <c r="KE107" s="20">
        <f>FR107*AO107/100*1000</f>
        <v>36.576399599999995</v>
      </c>
      <c r="KF107" s="20">
        <f>FR107*AP107/100*1000</f>
        <v>35.187422400000003</v>
      </c>
      <c r="KG107" s="20">
        <f>FR107*AQ107/100*1000</f>
        <v>4.8074044199999992</v>
      </c>
      <c r="KH107" s="20">
        <f>FR107*AX107/100*1000</f>
        <v>3.2255137199999995</v>
      </c>
      <c r="KI107" s="20">
        <f>FR107*BM107/100*1000</f>
        <v>0.33952775999999996</v>
      </c>
      <c r="KJ107" s="20">
        <f>FR107*BY107/100*1000</f>
        <v>10.5914141424</v>
      </c>
      <c r="KK107" s="20">
        <f>FR107*CA107/100*1000</f>
        <v>12.421160107199997</v>
      </c>
      <c r="KL107" s="20">
        <f>FR107*CC107/100*1000</f>
        <v>12.104473305599999</v>
      </c>
      <c r="KM107" s="1">
        <v>81.599999999999994</v>
      </c>
      <c r="KN107" s="1">
        <v>90</v>
      </c>
      <c r="KP107" s="22"/>
      <c r="KQ107" s="22"/>
      <c r="KR107" s="22"/>
      <c r="KS107" s="19"/>
      <c r="KY107" s="11"/>
      <c r="KZ107" s="11"/>
      <c r="LA107" s="11"/>
    </row>
    <row r="108" spans="1:313" ht="14.4" customHeight="1">
      <c r="A108" s="1">
        <v>209</v>
      </c>
      <c r="B108" s="219">
        <f>COUNTIFS($D$3:D108,D108,$F$3:F108,F108)</f>
        <v>1</v>
      </c>
      <c r="C108" s="21">
        <v>9277</v>
      </c>
      <c r="D108" s="21" t="s">
        <v>2819</v>
      </c>
      <c r="E108" s="1" t="s">
        <v>496</v>
      </c>
      <c r="F108" s="12">
        <v>6311261902</v>
      </c>
      <c r="G108" s="1">
        <v>55</v>
      </c>
      <c r="H108" s="247" t="s">
        <v>2820</v>
      </c>
      <c r="DJ108" s="210" t="s">
        <v>491</v>
      </c>
      <c r="EL108" s="6" t="e">
        <f>EK108/((EJ108/100)*(EJ108/100))</f>
        <v>#DIV/0!</v>
      </c>
      <c r="FU108" s="214" t="s">
        <v>785</v>
      </c>
      <c r="FW108" s="214" t="s">
        <v>785</v>
      </c>
      <c r="GI108" s="8"/>
    </row>
    <row r="109" spans="1:313" ht="14.4" customHeight="1">
      <c r="A109" s="1">
        <v>61</v>
      </c>
      <c r="B109" s="1">
        <f>COUNTIFS($D$3:D109,D109,$F$3:F109,F109)</f>
        <v>1</v>
      </c>
      <c r="C109" s="34">
        <v>14749</v>
      </c>
      <c r="D109" s="21" t="s">
        <v>1812</v>
      </c>
      <c r="E109" s="2" t="s">
        <v>584</v>
      </c>
      <c r="F109" s="12">
        <v>405405729</v>
      </c>
      <c r="G109" s="1">
        <f>LEFT(H109,4)-CONCATENATE(IF(LEFT(F109, 2)&lt;MID(H109, 3, 4), 20, 19),LEFT(F109,2))</f>
        <v>81</v>
      </c>
      <c r="H109" s="247" t="s">
        <v>1807</v>
      </c>
      <c r="I109" s="29" t="s">
        <v>1813</v>
      </c>
      <c r="J109" s="24" t="s">
        <v>487</v>
      </c>
      <c r="K109" s="2" t="s">
        <v>430</v>
      </c>
      <c r="L109" s="2">
        <v>17</v>
      </c>
      <c r="M109" s="2" t="s">
        <v>631</v>
      </c>
      <c r="N109" s="2" t="s">
        <v>431</v>
      </c>
      <c r="O109" s="11"/>
      <c r="P109" s="2" t="s">
        <v>1794</v>
      </c>
      <c r="Q109" s="11"/>
      <c r="R109" s="11"/>
      <c r="S109" s="11"/>
      <c r="T109" s="42"/>
      <c r="U109" s="42"/>
      <c r="V109" s="64" t="s">
        <v>1609</v>
      </c>
      <c r="W109" s="42"/>
      <c r="X109" s="66"/>
      <c r="Y109" s="66"/>
      <c r="Z109" s="11"/>
      <c r="AA109" s="1" t="s">
        <v>812</v>
      </c>
      <c r="AC109" s="115">
        <v>864</v>
      </c>
      <c r="AD109" s="115">
        <v>14600</v>
      </c>
      <c r="AE109" s="11"/>
      <c r="AF109" s="11"/>
      <c r="AG109" s="11" t="s">
        <v>491</v>
      </c>
      <c r="AH109" s="115">
        <v>1000</v>
      </c>
      <c r="AI109" s="11"/>
      <c r="AJ109" s="11"/>
      <c r="AM109" s="11"/>
      <c r="AO109" s="116">
        <v>33.1</v>
      </c>
      <c r="AP109" s="117">
        <v>49.9</v>
      </c>
      <c r="AQ109" s="118">
        <v>16.100000000000001</v>
      </c>
      <c r="AR109" s="119">
        <f>AO109+AP109+AQ109</f>
        <v>99.1</v>
      </c>
      <c r="AS109" s="120">
        <f>AO109/AP109</f>
        <v>0.66332665330661322</v>
      </c>
      <c r="AT109" s="121">
        <f>AO109/AP109*AQ109</f>
        <v>10.679559118236474</v>
      </c>
      <c r="AU109" s="122">
        <f>AO109/(AP109+AQ109)</f>
        <v>0.50151515151515158</v>
      </c>
      <c r="AV109" s="19">
        <f>AW109*AO109/100</f>
        <v>27.238000000000003</v>
      </c>
      <c r="AW109" s="19">
        <f>98-AY109-(CD109*100/AO109)</f>
        <v>82.290030211480371</v>
      </c>
      <c r="AX109" s="123">
        <v>4.5999999999999996</v>
      </c>
      <c r="AY109" s="19">
        <f>AX109*100/AO109</f>
        <v>13.897280966767369</v>
      </c>
      <c r="AZ109" s="1" t="s">
        <v>432</v>
      </c>
      <c r="BA109" s="58">
        <v>16.5</v>
      </c>
      <c r="BB109" s="1" t="s">
        <v>432</v>
      </c>
      <c r="BC109" s="6">
        <v>0.28000000000000003</v>
      </c>
      <c r="BD109" s="6"/>
      <c r="BE109" s="19"/>
      <c r="BF109" s="19"/>
      <c r="BG109" s="2">
        <v>4789</v>
      </c>
      <c r="BH109" s="2">
        <v>260</v>
      </c>
      <c r="BI109" s="19">
        <v>0.24</v>
      </c>
      <c r="BJ109" s="19">
        <v>45.3</v>
      </c>
      <c r="BK109" s="1">
        <v>54.7</v>
      </c>
      <c r="BL109" s="124">
        <f>BJ109/BK109</f>
        <v>0.82815356489945147</v>
      </c>
      <c r="BM109" s="125">
        <v>1.8</v>
      </c>
      <c r="BN109" s="6">
        <f>BM109*100/AO109</f>
        <v>5.4380664652567976</v>
      </c>
      <c r="BO109" s="1" t="s">
        <v>432</v>
      </c>
      <c r="BP109" s="19">
        <v>41.7</v>
      </c>
      <c r="BQ109" s="19">
        <v>48.3</v>
      </c>
      <c r="BR109" s="6">
        <v>51410.1</v>
      </c>
      <c r="BS109" s="6">
        <f>BX109+BZ109</f>
        <v>34.4</v>
      </c>
      <c r="BT109" s="4">
        <v>82.2</v>
      </c>
      <c r="BU109" s="4">
        <v>7073</v>
      </c>
      <c r="BV109" s="6">
        <f>100-BT109</f>
        <v>17.799999999999997</v>
      </c>
      <c r="BW109" s="6">
        <f>BY109+CA109+CC109</f>
        <v>49.700399999999995</v>
      </c>
      <c r="BX109" s="22">
        <v>20.399999999999999</v>
      </c>
      <c r="BY109" s="22">
        <f>BX109*AP109/100</f>
        <v>10.179599999999999</v>
      </c>
      <c r="BZ109" s="4">
        <v>14</v>
      </c>
      <c r="CA109" s="22">
        <f>BZ109*AP109/100</f>
        <v>6.9860000000000007</v>
      </c>
      <c r="CB109" s="4">
        <v>65.2</v>
      </c>
      <c r="CC109" s="22">
        <f>CB109*AP109/100</f>
        <v>32.534799999999997</v>
      </c>
      <c r="CD109" s="22">
        <v>0.6</v>
      </c>
      <c r="CE109" s="126">
        <v>74.3</v>
      </c>
      <c r="CF109" s="126">
        <v>5232</v>
      </c>
      <c r="CG109" s="126">
        <v>31.4</v>
      </c>
      <c r="CH109" s="126">
        <v>4176</v>
      </c>
      <c r="CI109" s="126">
        <v>7.49</v>
      </c>
      <c r="CJ109" s="126">
        <v>24.7</v>
      </c>
      <c r="CK109" s="126">
        <v>4646</v>
      </c>
      <c r="CL109" s="19">
        <f>BX109/BZ109</f>
        <v>1.4571428571428571</v>
      </c>
      <c r="CM109" s="19">
        <v>2.95</v>
      </c>
      <c r="CN109" s="19">
        <v>3.61</v>
      </c>
      <c r="CO109" s="19">
        <v>7.97</v>
      </c>
      <c r="CP109" s="6"/>
      <c r="CQ109" s="19"/>
      <c r="CR109" s="19"/>
      <c r="CS109" s="20"/>
      <c r="CZ109" s="22"/>
      <c r="DA109" s="16"/>
      <c r="DB109" s="129" t="s">
        <v>257</v>
      </c>
      <c r="DC109" s="130"/>
      <c r="DD109" s="131" t="s">
        <v>1814</v>
      </c>
      <c r="DI109" s="1" t="s">
        <v>436</v>
      </c>
      <c r="DJ109" s="209" t="s">
        <v>483</v>
      </c>
      <c r="DK109" s="4">
        <v>2</v>
      </c>
      <c r="DN109" s="16">
        <v>0</v>
      </c>
      <c r="DR109" s="1" t="s">
        <v>431</v>
      </c>
      <c r="DS109" s="1" t="s">
        <v>431</v>
      </c>
      <c r="DT109" s="1">
        <v>60</v>
      </c>
      <c r="DU109" s="1">
        <v>51.7</v>
      </c>
      <c r="DV109" s="1">
        <v>48.3</v>
      </c>
      <c r="DW109" s="1" t="s">
        <v>431</v>
      </c>
      <c r="DX109" s="1" t="s">
        <v>431</v>
      </c>
      <c r="DY109" s="1" t="s">
        <v>431</v>
      </c>
      <c r="DZ109" s="1" t="s">
        <v>431</v>
      </c>
      <c r="EA109" s="1">
        <v>0</v>
      </c>
      <c r="EC109" s="36"/>
      <c r="ED109" s="36"/>
      <c r="EE109" s="4">
        <f>L109</f>
        <v>17</v>
      </c>
      <c r="EF109" s="4"/>
      <c r="EG109" s="4"/>
      <c r="EH109" s="4"/>
      <c r="EI109" s="4"/>
      <c r="EJ109" s="4"/>
      <c r="EK109" s="4"/>
      <c r="EL109" s="6" t="e">
        <f>EK109/(EJ109*EJ109*0.01*0.01)</f>
        <v>#DIV/0!</v>
      </c>
      <c r="EM109" s="4"/>
      <c r="EN109" s="4"/>
      <c r="EO109" s="4"/>
      <c r="EP109" s="4"/>
      <c r="EQ109" s="31"/>
      <c r="ER109" s="14"/>
      <c r="ES109" s="132">
        <v>14749</v>
      </c>
      <c r="ET109" s="133">
        <v>75</v>
      </c>
      <c r="EU109" s="133">
        <v>54242</v>
      </c>
      <c r="EV109" s="133">
        <v>4000</v>
      </c>
      <c r="EW109" s="133">
        <v>39780</v>
      </c>
      <c r="EX109" s="133">
        <v>6002</v>
      </c>
      <c r="EY109" s="134">
        <f>EX109/EV109*EW109/ET109</f>
        <v>795.86519999999996</v>
      </c>
      <c r="EZ109" s="39">
        <f>L109*EY109</f>
        <v>13529.7084</v>
      </c>
      <c r="FA109" s="9"/>
      <c r="FE109" s="135"/>
      <c r="FF109" s="135"/>
      <c r="FH109" s="136"/>
      <c r="FK109" s="138"/>
      <c r="FL109" s="139"/>
      <c r="FM109" s="9"/>
      <c r="FN109" s="1"/>
      <c r="FO109" s="41">
        <f>AC109/1000</f>
        <v>0.86399999999999999</v>
      </c>
      <c r="FQ109" s="121">
        <f>EX109*100/EU109</f>
        <v>11.065226208473138</v>
      </c>
      <c r="FR109" s="140">
        <f>EY109/1000</f>
        <v>0.79586519999999994</v>
      </c>
      <c r="FS109" s="9"/>
      <c r="FV109" s="212"/>
      <c r="FX109" s="212"/>
      <c r="GI109" s="8"/>
      <c r="GO109" s="10">
        <v>44265</v>
      </c>
      <c r="GP109" s="10"/>
      <c r="GQ109" s="20"/>
      <c r="KE109" s="20">
        <f>FR109*AO109/100*1000</f>
        <v>263.43138119999998</v>
      </c>
      <c r="KF109" s="20">
        <f>FR109*AP109/100*1000</f>
        <v>397.13673479999994</v>
      </c>
      <c r="KG109" s="20">
        <f>FR109*AQ109/100*1000</f>
        <v>128.13429719999999</v>
      </c>
      <c r="KH109" s="20">
        <f>FR109*AX109/100*1000</f>
        <v>36.609799199999998</v>
      </c>
      <c r="KI109" s="20">
        <f>FR109*BM109/100*1000</f>
        <v>14.325573599999998</v>
      </c>
      <c r="KJ109" s="20">
        <f>FR109*BY109/100*1000</f>
        <v>81.015893899199995</v>
      </c>
      <c r="KK109" s="20">
        <f>FR109*CA109/100*1000</f>
        <v>55.599142871999994</v>
      </c>
      <c r="KL109" s="20">
        <f>FR109*CC109/100*1000</f>
        <v>258.93315108959996</v>
      </c>
    </row>
    <row r="110" spans="1:313" ht="14.4" customHeight="1">
      <c r="A110" s="1">
        <v>271</v>
      </c>
      <c r="B110" s="1">
        <f>COUNTIFS($D$3:D110,D110,$F$3:F110,F110)</f>
        <v>1</v>
      </c>
      <c r="C110" s="34">
        <v>16150</v>
      </c>
      <c r="D110" s="21" t="s">
        <v>686</v>
      </c>
      <c r="E110" s="2" t="s">
        <v>497</v>
      </c>
      <c r="F110" s="2">
        <v>490809113</v>
      </c>
      <c r="G110" s="1">
        <f>LEFT(H110,4)-CONCATENATE(IF(LEFT(F110, 2)&lt;MID(H110, 3, 4), 20, 19),LEFT(F110,2))</f>
        <v>72</v>
      </c>
      <c r="H110" s="247" t="s">
        <v>2197</v>
      </c>
      <c r="I110" s="29" t="s">
        <v>442</v>
      </c>
      <c r="J110" s="24" t="s">
        <v>487</v>
      </c>
      <c r="K110" s="2" t="s">
        <v>430</v>
      </c>
      <c r="L110" s="2">
        <v>6</v>
      </c>
      <c r="M110" s="2" t="s">
        <v>664</v>
      </c>
      <c r="N110" s="2" t="s">
        <v>431</v>
      </c>
      <c r="O110" s="11"/>
      <c r="P110" s="2" t="s">
        <v>2143</v>
      </c>
      <c r="Q110" s="11"/>
      <c r="R110" s="11"/>
      <c r="S110" s="11"/>
      <c r="T110" s="42"/>
      <c r="U110" s="42"/>
      <c r="V110" s="64" t="s">
        <v>1609</v>
      </c>
      <c r="W110" s="42"/>
      <c r="X110" s="42"/>
      <c r="Y110" s="66"/>
      <c r="Z110" s="11"/>
      <c r="AA110" s="1" t="s">
        <v>812</v>
      </c>
      <c r="AC110" s="115">
        <v>206</v>
      </c>
      <c r="AD110" s="115">
        <v>1200</v>
      </c>
      <c r="AE110" s="11"/>
      <c r="AF110" s="11"/>
      <c r="AG110" s="11" t="s">
        <v>483</v>
      </c>
      <c r="AH110" s="115">
        <v>50</v>
      </c>
      <c r="AI110" s="11"/>
      <c r="AJ110" s="11"/>
      <c r="AM110" s="11"/>
      <c r="AO110" s="116">
        <v>6.42</v>
      </c>
      <c r="AP110" s="117">
        <v>67.8</v>
      </c>
      <c r="AQ110" s="118">
        <v>23.1</v>
      </c>
      <c r="AR110" s="119">
        <f>AO110+AP110+AQ110</f>
        <v>97.32</v>
      </c>
      <c r="AS110" s="120">
        <f>AO110/AP110</f>
        <v>9.4690265486725669E-2</v>
      </c>
      <c r="AT110" s="121">
        <f>AO110/AP110*AQ110</f>
        <v>2.1873451327433631</v>
      </c>
      <c r="AU110" s="122">
        <f>AO110/(AP110+AQ110)</f>
        <v>7.0627062706270616E-2</v>
      </c>
      <c r="AV110" s="19">
        <f>AW110*AO110/100</f>
        <v>6.0215999999999994</v>
      </c>
      <c r="AW110" s="19">
        <f>98-AY110-(CD110*100/AO110)</f>
        <v>93.794392523364479</v>
      </c>
      <c r="AX110" s="123">
        <v>0.27</v>
      </c>
      <c r="AY110" s="19">
        <f>AX110*100/AO110</f>
        <v>4.2056074766355138</v>
      </c>
      <c r="AZ110" s="1" t="s">
        <v>432</v>
      </c>
      <c r="BA110" s="58" t="s">
        <v>432</v>
      </c>
      <c r="BB110" s="1" t="s">
        <v>432</v>
      </c>
      <c r="BC110" s="6">
        <v>0.13</v>
      </c>
      <c r="BD110" s="6"/>
      <c r="BE110" s="19"/>
      <c r="BF110" s="19"/>
      <c r="BG110" s="67">
        <v>5412.5</v>
      </c>
      <c r="BH110" s="67" t="s">
        <v>432</v>
      </c>
      <c r="BI110" s="19">
        <v>0</v>
      </c>
      <c r="BJ110" s="19">
        <v>69</v>
      </c>
      <c r="BK110" s="19">
        <f>100-BJ110</f>
        <v>31</v>
      </c>
      <c r="BL110" s="124">
        <f>BJ110/BK110</f>
        <v>2.225806451612903</v>
      </c>
      <c r="BM110" s="125">
        <v>0.13</v>
      </c>
      <c r="BN110" s="6">
        <f>BM110*100/AO110</f>
        <v>2.0249221183800623</v>
      </c>
      <c r="BO110" s="1" t="s">
        <v>432</v>
      </c>
      <c r="BP110" s="19">
        <v>75</v>
      </c>
      <c r="BQ110" s="19">
        <v>59.94</v>
      </c>
      <c r="BR110" s="43">
        <v>45398.880000000005</v>
      </c>
      <c r="BS110" s="6">
        <f>BX110+BZ110</f>
        <v>74.099999999999994</v>
      </c>
      <c r="BT110" s="4">
        <v>92.9</v>
      </c>
      <c r="BU110" s="43">
        <v>14811.25</v>
      </c>
      <c r="BV110" s="6">
        <f>100-BT110</f>
        <v>7.0999999999999943</v>
      </c>
      <c r="BW110" s="6">
        <f>BY110+CA110+CC110</f>
        <v>65.630400000000009</v>
      </c>
      <c r="BX110" s="22">
        <v>42</v>
      </c>
      <c r="BY110" s="22">
        <f>BX110*AP110/100</f>
        <v>28.475999999999999</v>
      </c>
      <c r="BZ110" s="6">
        <v>32.1</v>
      </c>
      <c r="CA110" s="22">
        <f>BZ110*AP110/100</f>
        <v>21.7638</v>
      </c>
      <c r="CB110" s="6">
        <v>22.7</v>
      </c>
      <c r="CC110" s="22">
        <f>CB110*AP110/100</f>
        <v>15.390599999999999</v>
      </c>
      <c r="CD110" s="22">
        <v>0</v>
      </c>
      <c r="CE110" s="126">
        <v>95.5</v>
      </c>
      <c r="CF110" s="127">
        <v>13368</v>
      </c>
      <c r="CG110" s="126">
        <v>84.8</v>
      </c>
      <c r="CH110" s="127">
        <v>6655</v>
      </c>
      <c r="CI110" s="126">
        <v>72</v>
      </c>
      <c r="CJ110" s="126">
        <v>86.6</v>
      </c>
      <c r="CK110" s="127">
        <v>8162</v>
      </c>
      <c r="CL110" s="19">
        <f>BX110/BZ110</f>
        <v>1.308411214953271</v>
      </c>
      <c r="CM110" s="19"/>
      <c r="CN110" s="19"/>
      <c r="CO110" s="19"/>
      <c r="CP110" s="6"/>
      <c r="CQ110" s="19"/>
      <c r="CR110" s="19"/>
      <c r="CS110" s="20"/>
      <c r="CZ110" s="22"/>
      <c r="DA110" s="16"/>
      <c r="DB110" s="129" t="s">
        <v>441</v>
      </c>
      <c r="DC110" s="130"/>
      <c r="DD110" s="131" t="s">
        <v>2028</v>
      </c>
      <c r="DI110" s="1" t="s">
        <v>434</v>
      </c>
      <c r="DJ110" s="209" t="s">
        <v>483</v>
      </c>
      <c r="DK110" s="4">
        <v>2</v>
      </c>
      <c r="DN110" s="16">
        <v>0</v>
      </c>
      <c r="DR110" s="22" t="s">
        <v>431</v>
      </c>
      <c r="DS110" s="22" t="s">
        <v>431</v>
      </c>
      <c r="DT110" s="22">
        <v>99</v>
      </c>
      <c r="DU110" s="22">
        <v>47.5</v>
      </c>
      <c r="DV110" s="22">
        <v>52.5</v>
      </c>
      <c r="DW110" s="40" t="s">
        <v>431</v>
      </c>
      <c r="DX110" s="40" t="s">
        <v>431</v>
      </c>
      <c r="DY110" s="40" t="s">
        <v>431</v>
      </c>
      <c r="DZ110" s="40" t="s">
        <v>431</v>
      </c>
      <c r="EA110" s="2">
        <v>0</v>
      </c>
      <c r="EB110" s="2"/>
      <c r="EC110" s="36"/>
      <c r="ED110" s="36"/>
      <c r="EE110" s="4">
        <f>L110</f>
        <v>6</v>
      </c>
      <c r="EF110" s="4"/>
      <c r="EG110" s="4"/>
      <c r="EH110" s="4"/>
      <c r="EI110" s="4"/>
      <c r="EJ110" s="4"/>
      <c r="EK110" s="4"/>
      <c r="EL110" s="6" t="e">
        <f>EK110/(EJ110*EJ110*0.01*0.01)</f>
        <v>#DIV/0!</v>
      </c>
      <c r="EM110" s="4"/>
      <c r="EN110" s="4"/>
      <c r="EO110" s="4"/>
      <c r="EP110" s="4"/>
      <c r="EQ110" s="31"/>
      <c r="ER110" s="14"/>
      <c r="ES110" s="132">
        <f>C110</f>
        <v>16150</v>
      </c>
      <c r="ET110" s="133">
        <v>75</v>
      </c>
      <c r="EU110" s="133">
        <v>6200</v>
      </c>
      <c r="EV110" s="133">
        <v>6020</v>
      </c>
      <c r="EW110" s="133">
        <v>37440</v>
      </c>
      <c r="EX110" s="133">
        <v>2641</v>
      </c>
      <c r="EY110" s="134">
        <f>EX110/EV110*EW110/ET110</f>
        <v>219.00119601328902</v>
      </c>
      <c r="EZ110" s="39">
        <f>L110*EY110</f>
        <v>1314.0071760797341</v>
      </c>
      <c r="FA110" s="9"/>
      <c r="FE110" s="135"/>
      <c r="FF110" s="135"/>
      <c r="FH110" s="136"/>
      <c r="FK110" s="138"/>
      <c r="FL110" s="139"/>
      <c r="FM110" s="9"/>
      <c r="FN110" s="1"/>
      <c r="FO110" s="41">
        <f>AC110/1000</f>
        <v>0.20599999999999999</v>
      </c>
      <c r="FQ110" s="121">
        <f>EX110*100/EU110</f>
        <v>42.596774193548384</v>
      </c>
      <c r="FR110" s="140">
        <f>EY110/1000</f>
        <v>0.21900119601328902</v>
      </c>
      <c r="FS110" s="9"/>
      <c r="FV110" s="212"/>
      <c r="FX110" s="212"/>
      <c r="GI110" s="8"/>
      <c r="GO110" s="10"/>
      <c r="GP110" s="10"/>
      <c r="GQ110" s="20"/>
      <c r="KB110" s="22"/>
      <c r="KC110" s="22"/>
      <c r="KD110" s="22"/>
      <c r="KE110" s="20">
        <f>FR110*AO110/100*1000</f>
        <v>14.059876784053156</v>
      </c>
      <c r="KF110" s="20">
        <f>FR110*AP110/100*1000</f>
        <v>148.48281089700995</v>
      </c>
      <c r="KG110" s="20">
        <f>FR110*AQ110/100*1000</f>
        <v>50.589276279069772</v>
      </c>
      <c r="KH110" s="20">
        <f>FR110*AX110/100*1000</f>
        <v>0.5913032292358803</v>
      </c>
      <c r="KI110" s="20">
        <f>FR110*BM110/100*1000</f>
        <v>0.28470155481727571</v>
      </c>
      <c r="KJ110" s="20">
        <f>FR110*BY110/100*1000</f>
        <v>62.362780576744179</v>
      </c>
      <c r="KK110" s="20">
        <f>FR110*CA110/100*1000</f>
        <v>47.662982297940189</v>
      </c>
      <c r="KL110" s="20">
        <f>FR110*CC110/100*1000</f>
        <v>33.70559807362126</v>
      </c>
    </row>
    <row r="111" spans="1:313" ht="14.4" customHeight="1">
      <c r="A111" s="1">
        <v>253</v>
      </c>
      <c r="B111" s="1">
        <f>COUNTIFS($D$3:D111,D111,$F$3:F111,F111)</f>
        <v>1</v>
      </c>
      <c r="C111" s="34">
        <v>16059</v>
      </c>
      <c r="D111" s="21" t="s">
        <v>2157</v>
      </c>
      <c r="E111" s="2" t="s">
        <v>490</v>
      </c>
      <c r="F111" s="2">
        <v>6158040328</v>
      </c>
      <c r="G111" s="1">
        <f>LEFT(H111,4)-CONCATENATE(IF(LEFT(F111, 2)&lt;MID(H111, 3, 4), 20, 19),LEFT(F111,2))</f>
        <v>60</v>
      </c>
      <c r="H111" s="247" t="s">
        <v>2154</v>
      </c>
      <c r="I111" s="29" t="s">
        <v>2158</v>
      </c>
      <c r="J111" s="24" t="s">
        <v>487</v>
      </c>
      <c r="K111" s="2" t="s">
        <v>430</v>
      </c>
      <c r="L111" s="2">
        <v>7</v>
      </c>
      <c r="M111" s="2">
        <v>1</v>
      </c>
      <c r="N111" s="2" t="s">
        <v>431</v>
      </c>
      <c r="O111" s="11"/>
      <c r="P111" s="2" t="s">
        <v>2143</v>
      </c>
      <c r="Q111" s="11"/>
      <c r="R111" s="11"/>
      <c r="S111" s="11"/>
      <c r="T111" s="42"/>
      <c r="U111" s="42"/>
      <c r="V111" s="64" t="s">
        <v>1609</v>
      </c>
      <c r="W111" s="42"/>
      <c r="X111" s="42"/>
      <c r="Y111" s="66"/>
      <c r="Z111" s="11"/>
      <c r="AA111" s="1" t="s">
        <v>812</v>
      </c>
      <c r="AC111" s="115">
        <v>155</v>
      </c>
      <c r="AD111" s="115">
        <v>1000</v>
      </c>
      <c r="AE111" s="11"/>
      <c r="AF111" s="11"/>
      <c r="AG111" s="11" t="s">
        <v>483</v>
      </c>
      <c r="AH111" s="115">
        <v>50</v>
      </c>
      <c r="AI111" s="11"/>
      <c r="AJ111" s="11"/>
      <c r="AM111" s="11"/>
      <c r="AO111" s="116">
        <v>23.8</v>
      </c>
      <c r="AP111" s="117">
        <v>62</v>
      </c>
      <c r="AQ111" s="118">
        <v>13.2</v>
      </c>
      <c r="AR111" s="119">
        <f>AO111+AP111+AQ111</f>
        <v>99</v>
      </c>
      <c r="AS111" s="120">
        <f>AO111/AP111</f>
        <v>0.38387096774193552</v>
      </c>
      <c r="AT111" s="121">
        <f>AO111/AP111*AQ111</f>
        <v>5.0670967741935486</v>
      </c>
      <c r="AU111" s="122">
        <f>AO111/(AP111+AQ111)</f>
        <v>0.31648936170212766</v>
      </c>
      <c r="AV111" s="19">
        <f>AW111*AO111/100</f>
        <v>21.254000000000001</v>
      </c>
      <c r="AW111" s="19">
        <f>98-AY111-(CD111*100/AO111)</f>
        <v>89.30252100840336</v>
      </c>
      <c r="AX111" s="123">
        <v>1.83</v>
      </c>
      <c r="AY111" s="19">
        <f>AX111*100/AO111</f>
        <v>7.6890756302521002</v>
      </c>
      <c r="AZ111" s="1" t="s">
        <v>432</v>
      </c>
      <c r="BA111" s="58">
        <v>34.71</v>
      </c>
      <c r="BB111" s="1" t="s">
        <v>432</v>
      </c>
      <c r="BC111" s="6" t="s">
        <v>432</v>
      </c>
      <c r="BD111" s="6"/>
      <c r="BE111" s="19"/>
      <c r="BF111" s="19"/>
      <c r="BG111" s="67">
        <v>7113.2743362831861</v>
      </c>
      <c r="BH111" s="67">
        <v>233.04599999999999</v>
      </c>
      <c r="BI111" s="19" t="s">
        <v>432</v>
      </c>
      <c r="BJ111" s="19">
        <v>53.3</v>
      </c>
      <c r="BK111" s="19">
        <f>100-BJ111</f>
        <v>46.7</v>
      </c>
      <c r="BL111" s="124">
        <f>BJ111/BK111</f>
        <v>1.1413276231263383</v>
      </c>
      <c r="BM111" s="125">
        <v>0.49</v>
      </c>
      <c r="BN111" s="6">
        <f>BM111*100/AO111</f>
        <v>2.0588235294117645</v>
      </c>
      <c r="BO111" s="1" t="s">
        <v>432</v>
      </c>
      <c r="BP111" s="19">
        <v>58.38</v>
      </c>
      <c r="BQ111" s="19" t="s">
        <v>432</v>
      </c>
      <c r="BR111" s="43">
        <v>43783.200000000004</v>
      </c>
      <c r="BS111" s="6">
        <f>BX111+BZ111</f>
        <v>73.099999999999994</v>
      </c>
      <c r="BT111" s="4">
        <v>82.2</v>
      </c>
      <c r="BU111" s="43" t="s">
        <v>432</v>
      </c>
      <c r="BV111" s="6">
        <f>100-BT111</f>
        <v>17.799999999999997</v>
      </c>
      <c r="BW111" s="6">
        <f>BY111+CA111+CC111</f>
        <v>58.713999999999999</v>
      </c>
      <c r="BX111" s="22">
        <v>48.4</v>
      </c>
      <c r="BY111" s="22">
        <f>BX111*AP111/100</f>
        <v>30.007999999999996</v>
      </c>
      <c r="BZ111" s="6">
        <v>24.7</v>
      </c>
      <c r="CA111" s="22">
        <f>BZ111*AP111/100</f>
        <v>15.313999999999998</v>
      </c>
      <c r="CB111" s="6">
        <v>21.6</v>
      </c>
      <c r="CC111" s="22">
        <f>CB111*AP111/100</f>
        <v>13.392000000000001</v>
      </c>
      <c r="CD111" s="22">
        <v>0.24</v>
      </c>
      <c r="CE111" s="126">
        <v>96</v>
      </c>
      <c r="CF111" s="127">
        <v>9858</v>
      </c>
      <c r="CG111" s="126">
        <v>83.5</v>
      </c>
      <c r="CH111" s="127">
        <v>5493</v>
      </c>
      <c r="CI111" s="126">
        <v>58.9</v>
      </c>
      <c r="CJ111" s="126">
        <v>84.7</v>
      </c>
      <c r="CK111" s="127">
        <v>7773</v>
      </c>
      <c r="CL111" s="19">
        <f>BX111/BZ111</f>
        <v>1.9595141700404859</v>
      </c>
      <c r="CM111" s="19"/>
      <c r="CN111" s="19"/>
      <c r="CO111" s="19"/>
      <c r="CP111" s="6"/>
      <c r="CQ111" s="19"/>
      <c r="CR111" s="19"/>
      <c r="CS111" s="20"/>
      <c r="CZ111" s="22"/>
      <c r="DA111" s="16"/>
      <c r="DB111" s="129" t="s">
        <v>257</v>
      </c>
      <c r="DC111" s="130"/>
      <c r="DD111" s="131" t="s">
        <v>2159</v>
      </c>
      <c r="DI111" s="1" t="s">
        <v>436</v>
      </c>
      <c r="DJ111" s="209" t="s">
        <v>483</v>
      </c>
      <c r="DK111" s="4">
        <v>2</v>
      </c>
      <c r="DN111" s="16">
        <v>0</v>
      </c>
      <c r="DR111" s="22" t="s">
        <v>431</v>
      </c>
      <c r="DS111" s="22" t="s">
        <v>431</v>
      </c>
      <c r="DT111" s="22">
        <v>45</v>
      </c>
      <c r="DU111" s="22">
        <v>55.5</v>
      </c>
      <c r="DV111" s="22">
        <v>44.5</v>
      </c>
      <c r="DW111" s="40" t="s">
        <v>431</v>
      </c>
      <c r="DX111" s="40" t="s">
        <v>431</v>
      </c>
      <c r="DY111" s="40" t="s">
        <v>431</v>
      </c>
      <c r="DZ111" s="40" t="s">
        <v>431</v>
      </c>
      <c r="EA111" s="2">
        <v>0</v>
      </c>
      <c r="EB111" s="2"/>
      <c r="EC111" s="36"/>
      <c r="ED111" s="36"/>
      <c r="EE111" s="4">
        <f>L111</f>
        <v>7</v>
      </c>
      <c r="EF111" s="4"/>
      <c r="EG111" s="4"/>
      <c r="EH111" s="4"/>
      <c r="EI111" s="4"/>
      <c r="EJ111" s="4"/>
      <c r="EK111" s="4"/>
      <c r="EL111" s="6" t="e">
        <f>EK111/(EJ111*EJ111*0.01*0.01)</f>
        <v>#DIV/0!</v>
      </c>
      <c r="EM111" s="4"/>
      <c r="EN111" s="4"/>
      <c r="EO111" s="4"/>
      <c r="EP111" s="4"/>
      <c r="EQ111" s="31"/>
      <c r="ER111" s="14"/>
      <c r="ES111" s="132">
        <f>C111</f>
        <v>16059</v>
      </c>
      <c r="ET111" s="133">
        <v>75</v>
      </c>
      <c r="EU111" s="133">
        <v>6011</v>
      </c>
      <c r="EV111" s="133">
        <v>8000</v>
      </c>
      <c r="EW111" s="133">
        <v>37440</v>
      </c>
      <c r="EX111" s="133">
        <v>2149</v>
      </c>
      <c r="EY111" s="134">
        <f>EX111/EV111*EW111/ET111</f>
        <v>134.0976</v>
      </c>
      <c r="EZ111" s="39">
        <f>L111*EY111</f>
        <v>938.68319999999994</v>
      </c>
      <c r="FA111" s="9"/>
      <c r="FE111" s="135"/>
      <c r="FF111" s="135"/>
      <c r="FH111" s="136"/>
      <c r="FK111" s="138"/>
      <c r="FL111" s="139"/>
      <c r="FM111" s="9"/>
      <c r="FN111" s="1"/>
      <c r="FO111" s="41">
        <f>AC111/1000</f>
        <v>0.155</v>
      </c>
      <c r="FQ111" s="121">
        <f>EX111*100/EU111</f>
        <v>35.751122941274332</v>
      </c>
      <c r="FR111" s="140">
        <f>EY111/1000</f>
        <v>0.13409760000000001</v>
      </c>
      <c r="FS111" s="9"/>
      <c r="FV111" s="212"/>
      <c r="FX111" s="212"/>
      <c r="GI111" s="8"/>
      <c r="GO111" s="10"/>
      <c r="GP111" s="10"/>
      <c r="GQ111" s="20"/>
      <c r="KE111" s="20">
        <f>FR111*AO111/100*1000</f>
        <v>31.915228800000001</v>
      </c>
      <c r="KF111" s="20">
        <f>FR111*AP111/100*1000</f>
        <v>83.140512000000015</v>
      </c>
      <c r="KG111" s="20">
        <f>FR111*AQ111/100*1000</f>
        <v>17.700883200000003</v>
      </c>
      <c r="KH111" s="20">
        <f>FR111*AX111/100*1000</f>
        <v>2.45398608</v>
      </c>
      <c r="KI111" s="20">
        <f>FR111*BM111/100*1000</f>
        <v>0.65707823999999992</v>
      </c>
      <c r="KJ111" s="20">
        <f>FR111*BY111/100*1000</f>
        <v>40.240007807999994</v>
      </c>
      <c r="KK111" s="20">
        <f>FR111*CA111/100*1000</f>
        <v>20.535706464</v>
      </c>
      <c r="KL111" s="20">
        <f>FR111*CC111/100*1000</f>
        <v>17.958350592000002</v>
      </c>
    </row>
    <row r="112" spans="1:313" ht="14.4" customHeight="1">
      <c r="A112" s="1">
        <v>119</v>
      </c>
      <c r="B112" s="219">
        <f>COUNTIFS($D$3:D112,D112,$F$3:F112,F112)</f>
        <v>1</v>
      </c>
      <c r="C112" s="21">
        <v>12730</v>
      </c>
      <c r="D112" s="21" t="s">
        <v>2925</v>
      </c>
      <c r="E112" s="1" t="s">
        <v>496</v>
      </c>
      <c r="F112" s="12">
        <v>9404265728</v>
      </c>
      <c r="G112" s="1">
        <v>26</v>
      </c>
      <c r="H112" s="247" t="s">
        <v>2957</v>
      </c>
      <c r="DJ112" s="209" t="s">
        <v>483</v>
      </c>
      <c r="EL112" s="6" t="e">
        <f>EK112/(EJ112*EJ112*0.01*0.01)</f>
        <v>#DIV/0!</v>
      </c>
      <c r="FV112" s="212" t="s">
        <v>785</v>
      </c>
      <c r="FX112" s="212" t="s">
        <v>785</v>
      </c>
      <c r="GI112" s="8"/>
    </row>
    <row r="113" spans="1:313" ht="14.4" customHeight="1">
      <c r="A113" s="1">
        <v>109</v>
      </c>
      <c r="B113" s="1">
        <f>COUNTIFS($D$3:D113,D113,$F$3:F113,F113)</f>
        <v>1</v>
      </c>
      <c r="C113" s="34">
        <v>15108</v>
      </c>
      <c r="D113" s="75" t="s">
        <v>1908</v>
      </c>
      <c r="E113" s="76" t="s">
        <v>608</v>
      </c>
      <c r="F113" s="78">
        <v>7610309047</v>
      </c>
      <c r="G113" s="77">
        <f>LEFT(H113,4)-CONCATENATE(IF(LEFT(F113, 2)&lt;MID(H113, 3, 4), 20, 19),LEFT(F113,2))</f>
        <v>45</v>
      </c>
      <c r="H113" s="248" t="s">
        <v>1909</v>
      </c>
      <c r="I113" s="29" t="s">
        <v>442</v>
      </c>
      <c r="J113" s="24" t="s">
        <v>487</v>
      </c>
      <c r="K113" s="2" t="s">
        <v>430</v>
      </c>
      <c r="L113" s="2">
        <v>7</v>
      </c>
      <c r="M113" s="2">
        <v>1</v>
      </c>
      <c r="N113" s="2" t="s">
        <v>431</v>
      </c>
      <c r="O113" s="11"/>
      <c r="P113" s="2" t="s">
        <v>1907</v>
      </c>
      <c r="Q113" s="11"/>
      <c r="R113" s="11"/>
      <c r="S113" s="11"/>
      <c r="T113" s="42"/>
      <c r="U113" s="42"/>
      <c r="V113" s="64" t="s">
        <v>1609</v>
      </c>
      <c r="W113" s="42"/>
      <c r="X113" s="44" t="s">
        <v>1872</v>
      </c>
      <c r="Y113" s="71"/>
      <c r="Z113" s="11"/>
      <c r="AA113" s="1" t="s">
        <v>812</v>
      </c>
      <c r="AC113" s="115">
        <v>109</v>
      </c>
      <c r="AD113" s="115">
        <v>700</v>
      </c>
      <c r="AE113" s="11"/>
      <c r="AF113" s="11"/>
      <c r="AG113" s="11" t="s">
        <v>483</v>
      </c>
      <c r="AH113" s="115">
        <v>50</v>
      </c>
      <c r="AI113" s="11"/>
      <c r="AJ113" s="11"/>
      <c r="AM113" s="11"/>
      <c r="AO113" s="116">
        <v>33.1</v>
      </c>
      <c r="AP113" s="117">
        <v>63</v>
      </c>
      <c r="AQ113" s="118">
        <v>1.46</v>
      </c>
      <c r="AR113" s="119">
        <f>AO113+AP113+AQ113</f>
        <v>97.559999999999988</v>
      </c>
      <c r="AS113" s="120">
        <f>AO113/AP113</f>
        <v>0.52539682539682542</v>
      </c>
      <c r="AT113" s="121">
        <f>AO113/AP113*AQ113</f>
        <v>0.76707936507936514</v>
      </c>
      <c r="AU113" s="122">
        <f>AO113/(AP113+AQ113)</f>
        <v>0.51349674216568419</v>
      </c>
      <c r="AV113" s="19">
        <f>AW113*AO113/100</f>
        <v>28.078000000000003</v>
      </c>
      <c r="AW113" s="19">
        <f>98-AY113-(CD113*100/AO113)</f>
        <v>84.82779456193353</v>
      </c>
      <c r="AX113" s="123">
        <v>4.12</v>
      </c>
      <c r="AY113" s="19">
        <f>AX113*100/AO113</f>
        <v>12.447129909365559</v>
      </c>
      <c r="AZ113" s="1" t="s">
        <v>432</v>
      </c>
      <c r="BA113" s="58">
        <v>55.6</v>
      </c>
      <c r="BB113" s="1" t="s">
        <v>432</v>
      </c>
      <c r="BC113" s="6">
        <v>0</v>
      </c>
      <c r="BD113" s="6"/>
      <c r="BE113" s="19"/>
      <c r="BF113" s="19"/>
      <c r="BG113" s="67">
        <v>4374.5614035087729</v>
      </c>
      <c r="BH113" s="67">
        <v>567.27272727272725</v>
      </c>
      <c r="BI113" s="19">
        <v>11.3</v>
      </c>
      <c r="BJ113" s="19">
        <v>33.4</v>
      </c>
      <c r="BK113" s="19">
        <f>100-BJ113</f>
        <v>66.599999999999994</v>
      </c>
      <c r="BL113" s="124">
        <f>BJ113/BK113</f>
        <v>0.50150150150150152</v>
      </c>
      <c r="BM113" s="125">
        <v>0.33</v>
      </c>
      <c r="BN113" s="6">
        <f>BM113*100/AO113</f>
        <v>0.99697885196374614</v>
      </c>
      <c r="BO113" s="1" t="s">
        <v>432</v>
      </c>
      <c r="BP113" s="19">
        <v>14.231000000000002</v>
      </c>
      <c r="BQ113" s="19">
        <v>11.4</v>
      </c>
      <c r="BR113" s="43">
        <v>46412</v>
      </c>
      <c r="BS113" s="6">
        <f>BX113+BZ113</f>
        <v>65.599999999999994</v>
      </c>
      <c r="BT113" s="4">
        <v>97.2</v>
      </c>
      <c r="BU113" s="43">
        <v>7289.3600000000006</v>
      </c>
      <c r="BV113" s="6">
        <f>100-BT113</f>
        <v>2.7999999999999972</v>
      </c>
      <c r="BW113" s="6">
        <f>BY113+CA113+CC113</f>
        <v>61.551000000000002</v>
      </c>
      <c r="BX113" s="22">
        <v>42.5</v>
      </c>
      <c r="BY113" s="22">
        <f>BX113*AP113/100</f>
        <v>26.774999999999999</v>
      </c>
      <c r="BZ113" s="6">
        <v>23.1</v>
      </c>
      <c r="CA113" s="22">
        <f>BZ113*AP113/100</f>
        <v>14.553000000000003</v>
      </c>
      <c r="CB113" s="6">
        <v>32.1</v>
      </c>
      <c r="CC113" s="22">
        <f>CB113*AP113/100</f>
        <v>20.223000000000003</v>
      </c>
      <c r="CD113" s="22">
        <v>0.24</v>
      </c>
      <c r="CE113" s="126">
        <v>42.8</v>
      </c>
      <c r="CF113" s="127">
        <v>2899</v>
      </c>
      <c r="CG113" s="126">
        <v>25.1</v>
      </c>
      <c r="CH113" s="127">
        <v>2614</v>
      </c>
      <c r="CI113" s="126">
        <v>7.8</v>
      </c>
      <c r="CJ113" s="126">
        <v>24.2</v>
      </c>
      <c r="CK113" s="127">
        <v>2799</v>
      </c>
      <c r="CL113" s="19">
        <f>BX113/BZ113</f>
        <v>1.8398268398268398</v>
      </c>
      <c r="CM113" s="19">
        <v>13</v>
      </c>
      <c r="CN113" s="19">
        <v>8.33</v>
      </c>
      <c r="CO113" s="19">
        <v>1.49</v>
      </c>
      <c r="CP113" s="6"/>
      <c r="CQ113" s="19"/>
      <c r="CR113" s="19"/>
      <c r="CS113" s="20"/>
      <c r="CZ113" s="22"/>
      <c r="DA113" s="16"/>
      <c r="DB113" s="129" t="s">
        <v>441</v>
      </c>
      <c r="DC113" s="130"/>
      <c r="DD113" s="131" t="s">
        <v>1910</v>
      </c>
      <c r="DI113" s="1" t="s">
        <v>434</v>
      </c>
      <c r="DJ113" s="209" t="s">
        <v>483</v>
      </c>
      <c r="DK113" s="4">
        <v>2</v>
      </c>
      <c r="DN113" s="16">
        <v>0</v>
      </c>
      <c r="DR113" s="22" t="s">
        <v>431</v>
      </c>
      <c r="DS113" s="22" t="s">
        <v>431</v>
      </c>
      <c r="DT113" s="67">
        <v>54</v>
      </c>
      <c r="DU113" s="22">
        <v>31.5</v>
      </c>
      <c r="DV113" s="22">
        <v>68.5</v>
      </c>
      <c r="DW113" s="22" t="s">
        <v>431</v>
      </c>
      <c r="DX113" s="22" t="s">
        <v>431</v>
      </c>
      <c r="DY113" s="22" t="s">
        <v>431</v>
      </c>
      <c r="DZ113" s="22" t="s">
        <v>431</v>
      </c>
      <c r="EA113" s="2">
        <v>0</v>
      </c>
      <c r="EB113" s="68"/>
      <c r="EC113" s="36"/>
      <c r="ED113" s="36"/>
      <c r="EE113" s="4">
        <f>L113</f>
        <v>7</v>
      </c>
      <c r="EF113" s="4"/>
      <c r="EG113" s="4"/>
      <c r="EH113" s="4"/>
      <c r="EI113" s="4"/>
      <c r="EJ113" s="4"/>
      <c r="EK113" s="4"/>
      <c r="EL113" s="6" t="e">
        <f>EK113/(EJ113*EJ113*0.01*0.01)</f>
        <v>#DIV/0!</v>
      </c>
      <c r="EM113" s="4"/>
      <c r="EN113" s="4"/>
      <c r="EO113" s="4"/>
      <c r="EP113" s="4"/>
      <c r="EQ113" s="31"/>
      <c r="ER113" s="14"/>
      <c r="ES113" s="132">
        <v>15108</v>
      </c>
      <c r="ET113" s="133">
        <v>75</v>
      </c>
      <c r="EU113" s="133">
        <v>7193</v>
      </c>
      <c r="EV113" s="133">
        <v>12000</v>
      </c>
      <c r="EW113" s="133">
        <v>39780</v>
      </c>
      <c r="EX113" s="133">
        <v>2487</v>
      </c>
      <c r="EY113" s="134">
        <f>EX113/EV113*EW113/ET113</f>
        <v>109.92539999999998</v>
      </c>
      <c r="EZ113" s="39">
        <f>L113*EY113</f>
        <v>769.47779999999989</v>
      </c>
      <c r="FA113" s="9"/>
      <c r="FE113" s="135"/>
      <c r="FF113" s="135"/>
      <c r="FH113" s="136"/>
      <c r="FK113" s="138"/>
      <c r="FL113" s="139"/>
      <c r="FM113" s="9"/>
      <c r="FN113" s="1"/>
      <c r="FO113" s="41">
        <f>AC113/1000</f>
        <v>0.109</v>
      </c>
      <c r="FQ113" s="121">
        <f>EX113*100/EU113</f>
        <v>34.575281523703602</v>
      </c>
      <c r="FR113" s="140">
        <f>EY113/1000</f>
        <v>0.10992539999999998</v>
      </c>
      <c r="FS113" s="9"/>
      <c r="FV113" s="212"/>
      <c r="FX113" s="212"/>
      <c r="GI113" s="8"/>
      <c r="GO113" s="10">
        <v>44308</v>
      </c>
      <c r="GP113" s="10"/>
      <c r="GQ113" s="20"/>
      <c r="KE113" s="20">
        <f>FR113*AO113/100*1000</f>
        <v>36.385307399999988</v>
      </c>
      <c r="KF113" s="20">
        <f>FR113*AP113/100*1000</f>
        <v>69.253001999999995</v>
      </c>
      <c r="KG113" s="20">
        <f>FR113*AQ113/100*1000</f>
        <v>1.6049108399999998</v>
      </c>
      <c r="KH113" s="20">
        <f>FR113*AX113/100*1000</f>
        <v>4.5289264799999991</v>
      </c>
      <c r="KI113" s="20">
        <f>FR113*BM113/100*1000</f>
        <v>0.36275381999999995</v>
      </c>
      <c r="KJ113" s="20">
        <f>FR113*BY113/100*1000</f>
        <v>29.43252584999999</v>
      </c>
      <c r="KK113" s="20">
        <f>FR113*CA113/100*1000</f>
        <v>15.997443462000001</v>
      </c>
      <c r="KL113" s="20">
        <f>FR113*CC113/100*1000</f>
        <v>22.230213641999995</v>
      </c>
    </row>
    <row r="114" spans="1:313" ht="14.4" customHeight="1">
      <c r="A114" s="1">
        <v>149</v>
      </c>
      <c r="B114" s="1">
        <f>COUNTIFS($D$3:D114,D114,$F$3:F114,F114)</f>
        <v>2</v>
      </c>
      <c r="C114" s="34">
        <v>15393</v>
      </c>
      <c r="D114" s="75" t="s">
        <v>1908</v>
      </c>
      <c r="E114" s="76" t="s">
        <v>608</v>
      </c>
      <c r="F114" s="78">
        <v>7610309047</v>
      </c>
      <c r="G114" s="77">
        <f>LEFT(H114,4)-CONCATENATE(IF(LEFT(F114, 2)&lt;MID(H114, 3, 4), 20, 19),LEFT(F114,2))</f>
        <v>45</v>
      </c>
      <c r="H114" s="248" t="s">
        <v>1969</v>
      </c>
      <c r="I114" s="29" t="s">
        <v>775</v>
      </c>
      <c r="J114" s="24" t="s">
        <v>487</v>
      </c>
      <c r="K114" s="2" t="s">
        <v>430</v>
      </c>
      <c r="L114" s="2">
        <v>17</v>
      </c>
      <c r="M114" s="2" t="s">
        <v>600</v>
      </c>
      <c r="N114" s="2" t="s">
        <v>647</v>
      </c>
      <c r="O114" s="11"/>
      <c r="P114" s="2" t="s">
        <v>1955</v>
      </c>
      <c r="Q114" s="11"/>
      <c r="R114" s="11"/>
      <c r="S114" s="11"/>
      <c r="T114" s="42"/>
      <c r="U114" s="42"/>
      <c r="V114" s="64" t="s">
        <v>1609</v>
      </c>
      <c r="W114" s="62" t="s">
        <v>1530</v>
      </c>
      <c r="X114" s="63"/>
      <c r="Y114" s="63"/>
      <c r="Z114" s="11"/>
      <c r="AA114" s="1" t="s">
        <v>812</v>
      </c>
      <c r="AC114" s="115">
        <v>87</v>
      </c>
      <c r="AD114" s="115">
        <v>1400</v>
      </c>
      <c r="AE114" s="11"/>
      <c r="AF114" s="11"/>
      <c r="AG114" s="11" t="s">
        <v>483</v>
      </c>
      <c r="AH114" s="115">
        <v>150</v>
      </c>
      <c r="AI114" s="11"/>
      <c r="AJ114" s="11"/>
      <c r="AM114" s="11"/>
      <c r="AO114" s="116">
        <v>23.6</v>
      </c>
      <c r="AP114" s="117">
        <v>25.9</v>
      </c>
      <c r="AQ114" s="118">
        <v>48.2</v>
      </c>
      <c r="AR114" s="119">
        <f>AO114+AP114+AQ114</f>
        <v>97.7</v>
      </c>
      <c r="AS114" s="120">
        <f>AO114/AP114</f>
        <v>0.91119691119691126</v>
      </c>
      <c r="AT114" s="121">
        <f>AO114/AP114*AQ114</f>
        <v>43.919691119691123</v>
      </c>
      <c r="AU114" s="122">
        <f>AO114/(AP114+AQ114)</f>
        <v>0.31848852901484487</v>
      </c>
      <c r="AV114" s="19">
        <f>AW114*AO114/100</f>
        <v>21.918000000000003</v>
      </c>
      <c r="AW114" s="19">
        <f>98-AY114-(CD114*100/AO114)</f>
        <v>92.872881355932208</v>
      </c>
      <c r="AX114" s="123">
        <v>0.68</v>
      </c>
      <c r="AY114" s="19">
        <f>AX114*100/AO114</f>
        <v>2.8813559322033897</v>
      </c>
      <c r="AZ114" s="1" t="s">
        <v>432</v>
      </c>
      <c r="BA114" s="58">
        <v>25.9</v>
      </c>
      <c r="BB114" s="1" t="s">
        <v>432</v>
      </c>
      <c r="BC114" s="6">
        <v>2.5000000000000001E-2</v>
      </c>
      <c r="BD114" s="6"/>
      <c r="BE114" s="19"/>
      <c r="BF114" s="19"/>
      <c r="BG114" s="67">
        <v>8204.9012933968697</v>
      </c>
      <c r="BH114" s="67">
        <v>233.68</v>
      </c>
      <c r="BI114" s="19">
        <v>3.48</v>
      </c>
      <c r="BJ114" s="19">
        <v>28.9</v>
      </c>
      <c r="BK114" s="19">
        <f>100-BJ114</f>
        <v>71.099999999999994</v>
      </c>
      <c r="BL114" s="124">
        <f>BJ114/BK114</f>
        <v>0.40646976090014064</v>
      </c>
      <c r="BM114" s="125">
        <v>5.0999999999999997E-2</v>
      </c>
      <c r="BN114" s="6">
        <f>BM114*100/AO114</f>
        <v>0.21610169491525422</v>
      </c>
      <c r="BO114" s="1" t="s">
        <v>432</v>
      </c>
      <c r="BP114" s="19">
        <v>56.389000000000003</v>
      </c>
      <c r="BQ114" s="19">
        <v>26.52</v>
      </c>
      <c r="BR114" s="43">
        <v>70879</v>
      </c>
      <c r="BS114" s="6">
        <f>BX114+BZ114</f>
        <v>35.5</v>
      </c>
      <c r="BT114" s="4">
        <v>91.9</v>
      </c>
      <c r="BU114" s="43">
        <v>10513.776</v>
      </c>
      <c r="BV114" s="6">
        <f>100-BT114</f>
        <v>8.0999999999999943</v>
      </c>
      <c r="BW114" s="6">
        <f>BY114+CA114+CC114</f>
        <v>25.122999999999998</v>
      </c>
      <c r="BX114" s="22">
        <v>15.6</v>
      </c>
      <c r="BY114" s="22">
        <f>BX114*AP114/100</f>
        <v>4.0404</v>
      </c>
      <c r="BZ114" s="6">
        <v>19.899999999999999</v>
      </c>
      <c r="CA114" s="22">
        <f>BZ114*AP114/100</f>
        <v>5.1540999999999997</v>
      </c>
      <c r="CB114" s="6">
        <v>61.5</v>
      </c>
      <c r="CC114" s="22">
        <f>CB114*AP114/100</f>
        <v>15.9285</v>
      </c>
      <c r="CD114" s="22">
        <v>0.53</v>
      </c>
      <c r="CE114" s="126">
        <v>97.3</v>
      </c>
      <c r="CF114" s="127">
        <v>11907</v>
      </c>
      <c r="CG114" s="126">
        <v>88.8</v>
      </c>
      <c r="CH114" s="127">
        <v>6300</v>
      </c>
      <c r="CI114" s="126">
        <v>62.6</v>
      </c>
      <c r="CJ114" s="126">
        <v>74</v>
      </c>
      <c r="CK114" s="127">
        <v>6819</v>
      </c>
      <c r="CL114" s="19">
        <f>BX114/BZ114</f>
        <v>0.78391959798994981</v>
      </c>
      <c r="CM114" s="19">
        <v>3.7</v>
      </c>
      <c r="CN114" s="19">
        <v>0</v>
      </c>
      <c r="CO114" s="19">
        <v>0</v>
      </c>
      <c r="CP114" s="6"/>
      <c r="CQ114" s="19"/>
      <c r="CR114" s="19"/>
      <c r="CS114" s="20"/>
      <c r="CZ114" s="22"/>
      <c r="DA114" s="16"/>
      <c r="DB114" s="129" t="s">
        <v>548</v>
      </c>
      <c r="DC114" s="130"/>
      <c r="DD114" s="131" t="s">
        <v>1971</v>
      </c>
      <c r="DI114" s="1" t="s">
        <v>434</v>
      </c>
      <c r="DJ114" s="209" t="s">
        <v>483</v>
      </c>
      <c r="DK114" s="4">
        <v>2</v>
      </c>
      <c r="DN114" s="16">
        <v>0</v>
      </c>
      <c r="DR114" s="22" t="s">
        <v>431</v>
      </c>
      <c r="DS114" s="22" t="s">
        <v>431</v>
      </c>
      <c r="DT114" s="67">
        <v>96</v>
      </c>
      <c r="DU114" s="22">
        <v>17.7</v>
      </c>
      <c r="DV114" s="22">
        <v>82.3</v>
      </c>
      <c r="DW114" s="22" t="s">
        <v>431</v>
      </c>
      <c r="DX114" s="22" t="s">
        <v>431</v>
      </c>
      <c r="DY114" s="22" t="s">
        <v>431</v>
      </c>
      <c r="DZ114" s="22" t="s">
        <v>431</v>
      </c>
      <c r="EA114" s="2">
        <v>0</v>
      </c>
      <c r="EB114" s="68"/>
      <c r="EC114" s="36"/>
      <c r="ED114" s="36"/>
      <c r="EE114" s="4">
        <f>L114</f>
        <v>17</v>
      </c>
      <c r="EF114" s="4"/>
      <c r="EG114" s="4"/>
      <c r="EH114" s="4"/>
      <c r="EI114" s="4"/>
      <c r="EJ114" s="4"/>
      <c r="EK114" s="4"/>
      <c r="EL114" s="6" t="e">
        <f>EK114/(EJ114*EJ114*0.01*0.01)</f>
        <v>#DIV/0!</v>
      </c>
      <c r="EM114" s="4"/>
      <c r="EN114" s="4"/>
      <c r="EO114" s="4"/>
      <c r="EP114" s="4"/>
      <c r="EQ114" s="31"/>
      <c r="ER114" s="14"/>
      <c r="ES114" s="132">
        <f>C114</f>
        <v>15393</v>
      </c>
      <c r="ET114" s="133">
        <v>75</v>
      </c>
      <c r="EU114" s="133">
        <v>31704</v>
      </c>
      <c r="EV114" s="133">
        <v>11646</v>
      </c>
      <c r="EW114" s="133">
        <v>39780</v>
      </c>
      <c r="EX114" s="133">
        <v>1986</v>
      </c>
      <c r="EY114" s="134">
        <f>EX114/EV114*EW114/ET114</f>
        <v>90.44945904173106</v>
      </c>
      <c r="EZ114" s="39">
        <f>L114*EY114</f>
        <v>1537.6408037094279</v>
      </c>
      <c r="FA114" s="9"/>
      <c r="FE114" s="135"/>
      <c r="FF114" s="135"/>
      <c r="FH114" s="136"/>
      <c r="FK114" s="138"/>
      <c r="FL114" s="139"/>
      <c r="FM114" s="9"/>
      <c r="FN114" s="1"/>
      <c r="FO114" s="41">
        <f>AC114/1000</f>
        <v>8.6999999999999994E-2</v>
      </c>
      <c r="FQ114" s="121">
        <f>EX114*100/EU114</f>
        <v>6.264193792581378</v>
      </c>
      <c r="FR114" s="140">
        <f>EY114/1000</f>
        <v>9.0449459041731059E-2</v>
      </c>
      <c r="FS114" s="9"/>
      <c r="FV114" s="212"/>
      <c r="FX114" s="212"/>
      <c r="GI114" s="8"/>
      <c r="GO114" s="10"/>
      <c r="GP114" s="10"/>
      <c r="GQ114" s="20"/>
      <c r="KE114" s="20">
        <f>FR114*AO114/100*1000</f>
        <v>21.346072333848532</v>
      </c>
      <c r="KF114" s="20">
        <f>FR114*AP114/100*1000</f>
        <v>23.426409891808344</v>
      </c>
      <c r="KG114" s="20">
        <f>FR114*AQ114/100*1000</f>
        <v>43.596639258114379</v>
      </c>
      <c r="KH114" s="20">
        <f>FR114*AX114/100*1000</f>
        <v>0.61505632148377121</v>
      </c>
      <c r="KI114" s="20">
        <f>FR114*BM114/100*1000</f>
        <v>4.6129224111282834E-2</v>
      </c>
      <c r="KJ114" s="20">
        <f>FR114*BY114/100*1000</f>
        <v>3.6545199431221014</v>
      </c>
      <c r="KK114" s="20">
        <f>FR114*CA114/100*1000</f>
        <v>4.6618555684698597</v>
      </c>
      <c r="KL114" s="20">
        <f>FR114*CC114/100*1000</f>
        <v>14.40724208346213</v>
      </c>
    </row>
    <row r="115" spans="1:313" ht="14.4" customHeight="1">
      <c r="A115" s="1">
        <v>157</v>
      </c>
      <c r="B115" s="219">
        <f>COUNTIFS($D$3:D115,D115,$F$3:F115,F115)</f>
        <v>1</v>
      </c>
      <c r="C115" s="34">
        <v>17715</v>
      </c>
      <c r="D115" s="21" t="s">
        <v>2551</v>
      </c>
      <c r="E115" s="2" t="s">
        <v>521</v>
      </c>
      <c r="F115" s="2">
        <v>6410221543</v>
      </c>
      <c r="G115" s="1">
        <v>58</v>
      </c>
      <c r="H115" s="247" t="s">
        <v>2550</v>
      </c>
      <c r="I115" s="29" t="s">
        <v>442</v>
      </c>
      <c r="J115" s="24" t="s">
        <v>487</v>
      </c>
      <c r="K115" s="2" t="s">
        <v>430</v>
      </c>
      <c r="L115" s="2">
        <v>20</v>
      </c>
      <c r="M115" s="2" t="s">
        <v>542</v>
      </c>
      <c r="N115" s="2" t="s">
        <v>431</v>
      </c>
      <c r="O115" s="11"/>
      <c r="P115" s="2" t="s">
        <v>2532</v>
      </c>
      <c r="Q115" s="11"/>
      <c r="R115" s="11"/>
      <c r="S115" s="11"/>
      <c r="T115" s="42"/>
      <c r="U115" s="42"/>
      <c r="V115" s="64" t="s">
        <v>2426</v>
      </c>
      <c r="W115" s="42"/>
      <c r="X115" s="42"/>
      <c r="Y115" s="42"/>
      <c r="Z115" s="29"/>
      <c r="AA115" s="1" t="s">
        <v>2166</v>
      </c>
      <c r="AC115" s="115">
        <v>377</v>
      </c>
      <c r="AD115" s="115">
        <v>7500</v>
      </c>
      <c r="AE115" s="11"/>
      <c r="AF115" s="11"/>
      <c r="AG115" s="11" t="s">
        <v>491</v>
      </c>
      <c r="AH115" s="115">
        <v>450</v>
      </c>
      <c r="AJ115" s="11"/>
      <c r="AM115" s="11"/>
      <c r="AO115" s="116">
        <v>65.3</v>
      </c>
      <c r="AP115" s="117">
        <v>31</v>
      </c>
      <c r="AQ115" s="118">
        <v>2.69</v>
      </c>
      <c r="AR115" s="119">
        <f>AO115+AP115+AQ115</f>
        <v>98.99</v>
      </c>
      <c r="AS115" s="120">
        <f>AO115/AP115</f>
        <v>2.1064516129032258</v>
      </c>
      <c r="AT115" s="121">
        <f>AO115/AP115*AQ115</f>
        <v>5.6663548387096769</v>
      </c>
      <c r="AU115" s="122">
        <f>AO115/(AP115+AQ115)</f>
        <v>1.9382606114574059</v>
      </c>
      <c r="AV115" s="19">
        <f>AW115*AO115/100</f>
        <v>57.843999999999994</v>
      </c>
      <c r="AW115" s="19">
        <f>98-AY115</f>
        <v>88.581929555895869</v>
      </c>
      <c r="AX115" s="123">
        <v>6.15</v>
      </c>
      <c r="AY115" s="19">
        <f>AX115*100/AO115</f>
        <v>9.418070444104135</v>
      </c>
      <c r="AZ115" s="1" t="s">
        <v>432</v>
      </c>
      <c r="BA115" s="58">
        <v>12.3</v>
      </c>
      <c r="BB115" s="1" t="s">
        <v>432</v>
      </c>
      <c r="BC115" s="6">
        <v>3.2000000000000002E-3</v>
      </c>
      <c r="BD115" s="6"/>
      <c r="BE115" s="19"/>
      <c r="BF115" s="19"/>
      <c r="BG115" s="67">
        <v>5660.7692307692305</v>
      </c>
      <c r="BH115" s="67">
        <v>585</v>
      </c>
      <c r="BI115" s="19">
        <v>10</v>
      </c>
      <c r="BJ115" s="19">
        <v>40.9</v>
      </c>
      <c r="BK115" s="19">
        <f>100-BJ115</f>
        <v>59.1</v>
      </c>
      <c r="BL115" s="124">
        <f>BJ115/BK115</f>
        <v>0.69204737732656507</v>
      </c>
      <c r="BM115" s="125">
        <v>0.87</v>
      </c>
      <c r="BN115" s="6">
        <f>BM115*100/AO115</f>
        <v>1.332312404287902</v>
      </c>
      <c r="BO115" s="1" t="s">
        <v>432</v>
      </c>
      <c r="BP115" s="19">
        <v>51.949152542372879</v>
      </c>
      <c r="BQ115" s="19">
        <v>61.2</v>
      </c>
      <c r="BR115" s="43">
        <v>31444.48</v>
      </c>
      <c r="BS115" s="6">
        <f>BX115+BZ115</f>
        <v>30.200000000000003</v>
      </c>
      <c r="BT115" s="4">
        <v>89.6</v>
      </c>
      <c r="BU115" s="43">
        <v>7847.6190476190477</v>
      </c>
      <c r="BV115" s="6">
        <f>100-BT115</f>
        <v>10.400000000000006</v>
      </c>
      <c r="BW115" s="6">
        <f>BY115+CA115+CC115</f>
        <v>31</v>
      </c>
      <c r="BX115" s="22">
        <v>15.8</v>
      </c>
      <c r="BY115" s="22">
        <f>BX115*AP115/100</f>
        <v>4.8979999999999997</v>
      </c>
      <c r="BZ115" s="6">
        <v>14.4</v>
      </c>
      <c r="CA115" s="22">
        <f>BZ115*AP115/100</f>
        <v>4.4640000000000004</v>
      </c>
      <c r="CB115" s="6">
        <v>69.8</v>
      </c>
      <c r="CC115" s="22">
        <f>CB115*AP115/100</f>
        <v>21.637999999999998</v>
      </c>
      <c r="CD115" s="22" t="s">
        <v>432</v>
      </c>
      <c r="CE115" s="126">
        <v>99.9</v>
      </c>
      <c r="CF115" s="127">
        <v>11515</v>
      </c>
      <c r="CG115" s="126">
        <v>99.5</v>
      </c>
      <c r="CH115" s="127">
        <v>10163</v>
      </c>
      <c r="CI115" s="126">
        <v>74.3</v>
      </c>
      <c r="CJ115" s="126">
        <v>82</v>
      </c>
      <c r="CK115" s="127">
        <v>6554</v>
      </c>
      <c r="CL115" s="19">
        <f>BX115/BZ115</f>
        <v>1.0972222222222223</v>
      </c>
      <c r="CM115" s="19"/>
      <c r="CN115" s="19"/>
      <c r="CO115" s="19"/>
      <c r="CP115" s="6"/>
      <c r="CQ115" s="19"/>
      <c r="CR115" s="19"/>
      <c r="CS115" s="20"/>
      <c r="CZ115" s="22"/>
      <c r="DA115" s="16"/>
      <c r="DC115" s="130"/>
      <c r="DD115" s="131"/>
      <c r="DI115" s="1" t="s">
        <v>434</v>
      </c>
      <c r="DJ115" s="210" t="s">
        <v>491</v>
      </c>
      <c r="DK115" s="4">
        <v>2</v>
      </c>
      <c r="DN115" s="16">
        <v>0</v>
      </c>
      <c r="DR115" s="58" t="s">
        <v>431</v>
      </c>
      <c r="DS115" s="22" t="s">
        <v>431</v>
      </c>
      <c r="DT115" s="22">
        <v>475</v>
      </c>
      <c r="DU115" s="22">
        <v>1.5</v>
      </c>
      <c r="DV115" s="22">
        <v>98.5</v>
      </c>
      <c r="DW115" s="22" t="s">
        <v>431</v>
      </c>
      <c r="DX115" s="22" t="s">
        <v>431</v>
      </c>
      <c r="DY115" s="22" t="s">
        <v>431</v>
      </c>
      <c r="DZ115" s="22" t="s">
        <v>431</v>
      </c>
      <c r="EA115" s="2">
        <v>0</v>
      </c>
      <c r="EB115" s="2"/>
      <c r="EC115" s="36"/>
      <c r="ED115" s="36"/>
      <c r="EE115" s="4">
        <f>L115</f>
        <v>20</v>
      </c>
      <c r="EF115" s="4"/>
      <c r="EG115" s="4"/>
      <c r="EH115" s="4"/>
      <c r="EI115" s="4"/>
      <c r="EJ115" s="4"/>
      <c r="EK115" s="4"/>
      <c r="EL115" s="6" t="e">
        <f>EK115/(EJ115*EJ115*0.01*0.01)</f>
        <v>#DIV/0!</v>
      </c>
      <c r="EM115" s="4"/>
      <c r="EN115" s="4"/>
      <c r="EO115" s="4"/>
      <c r="EP115" s="4"/>
      <c r="EQ115" s="31"/>
      <c r="ER115" s="14"/>
      <c r="ES115" s="132">
        <f>C115</f>
        <v>17715</v>
      </c>
      <c r="ET115" s="133">
        <v>75</v>
      </c>
      <c r="EU115" s="133">
        <v>18188</v>
      </c>
      <c r="EV115" s="133">
        <v>4000</v>
      </c>
      <c r="EW115" s="133">
        <v>40560</v>
      </c>
      <c r="EX115" s="133">
        <v>2779</v>
      </c>
      <c r="EY115" s="134">
        <f>EX115/EV115*EW115/ET115</f>
        <v>375.7208</v>
      </c>
      <c r="EZ115" s="39">
        <f>L115*EY115</f>
        <v>7514.4160000000002</v>
      </c>
      <c r="FA115" s="9"/>
      <c r="FE115" s="135"/>
      <c r="FF115" s="135"/>
      <c r="FH115" s="136"/>
      <c r="FK115" s="138"/>
      <c r="FL115" s="139"/>
      <c r="FM115" s="9"/>
      <c r="FN115" s="1"/>
      <c r="FO115" s="41">
        <f>AC115/1000</f>
        <v>0.377</v>
      </c>
      <c r="FQ115" s="121">
        <f>EX115*100/EU115</f>
        <v>15.279305036287662</v>
      </c>
      <c r="FR115" s="140">
        <f>EY115/1000</f>
        <v>0.37572080000000002</v>
      </c>
      <c r="FS115" s="9"/>
      <c r="FU115" s="214"/>
      <c r="FW115" s="214"/>
      <c r="GI115" s="8"/>
      <c r="GO115" s="10">
        <v>44753</v>
      </c>
      <c r="GP115" s="10"/>
      <c r="GQ115" s="20"/>
      <c r="KB115" s="22"/>
      <c r="KC115" s="22"/>
      <c r="KD115" s="22"/>
      <c r="KE115" s="20">
        <f>FR115*AO115/100*1000</f>
        <v>245.34568239999999</v>
      </c>
      <c r="KF115" s="20">
        <f>FR115*AP115/100*1000</f>
        <v>116.473448</v>
      </c>
      <c r="KG115" s="20">
        <f>FR115*AQ115/100*1000</f>
        <v>10.106889520000001</v>
      </c>
      <c r="KH115" s="20">
        <f>FR115*AX115/100*1000</f>
        <v>23.1068292</v>
      </c>
      <c r="KI115" s="20">
        <f>FR115*BM115/100*1000</f>
        <v>3.2687709600000003</v>
      </c>
      <c r="KJ115" s="20">
        <f>FR115*BY115/100*1000</f>
        <v>18.402804783999997</v>
      </c>
      <c r="KK115" s="20">
        <f>FR115*CA115/100*1000</f>
        <v>16.772176512000005</v>
      </c>
      <c r="KL115" s="20">
        <f>FR115*CC115/100*1000</f>
        <v>81.298466703999992</v>
      </c>
      <c r="KM115" s="1">
        <v>59.5</v>
      </c>
      <c r="KN115" s="1">
        <v>86.2</v>
      </c>
      <c r="KP115" s="22"/>
      <c r="KQ115" s="22"/>
      <c r="KR115" s="22"/>
      <c r="KS115" s="19"/>
      <c r="KY115" s="11"/>
      <c r="KZ115" s="11"/>
      <c r="LA115" s="11"/>
    </row>
    <row r="116" spans="1:313" ht="14.4" customHeight="1">
      <c r="A116" s="1">
        <v>150</v>
      </c>
      <c r="B116" s="1">
        <f>COUNTIFS($D$3:D116,D116,$F$3:F116,F116)</f>
        <v>1</v>
      </c>
      <c r="C116" s="34">
        <v>15394</v>
      </c>
      <c r="D116" s="21" t="s">
        <v>1972</v>
      </c>
      <c r="E116" s="2" t="s">
        <v>1973</v>
      </c>
      <c r="F116" s="12">
        <v>516228322</v>
      </c>
      <c r="G116" s="1">
        <f>LEFT(H116,4)-CONCATENATE(IF(LEFT(F116, 2)&lt;MID(H116, 3, 4), 20, 19),LEFT(F116,2))</f>
        <v>70</v>
      </c>
      <c r="H116" s="247" t="s">
        <v>1969</v>
      </c>
      <c r="I116" s="29" t="s">
        <v>649</v>
      </c>
      <c r="J116" s="24" t="s">
        <v>487</v>
      </c>
      <c r="K116" s="2" t="s">
        <v>430</v>
      </c>
      <c r="L116" s="2">
        <v>4</v>
      </c>
      <c r="M116" s="2" t="s">
        <v>664</v>
      </c>
      <c r="N116" s="2" t="s">
        <v>647</v>
      </c>
      <c r="O116" s="11"/>
      <c r="P116" s="2" t="s">
        <v>1955</v>
      </c>
      <c r="Q116" s="11"/>
      <c r="R116" s="11"/>
      <c r="S116" s="11"/>
      <c r="T116" s="42"/>
      <c r="U116" s="42"/>
      <c r="V116" s="64" t="s">
        <v>1609</v>
      </c>
      <c r="W116" s="42"/>
      <c r="X116" s="42"/>
      <c r="Y116" s="66"/>
      <c r="Z116" s="11"/>
      <c r="AA116" s="1" t="s">
        <v>812</v>
      </c>
      <c r="AC116" s="115">
        <v>90</v>
      </c>
      <c r="AD116" s="115">
        <v>300</v>
      </c>
      <c r="AE116" s="11"/>
      <c r="AF116" s="11"/>
      <c r="AG116" s="11" t="s">
        <v>483</v>
      </c>
      <c r="AH116" s="115">
        <v>50</v>
      </c>
      <c r="AI116" s="11"/>
      <c r="AJ116" s="11"/>
      <c r="AM116" s="11"/>
      <c r="AO116" s="116">
        <v>56.3</v>
      </c>
      <c r="AP116" s="117">
        <v>39.700000000000003</v>
      </c>
      <c r="AQ116" s="118">
        <v>3.77</v>
      </c>
      <c r="AR116" s="119">
        <f>AO116+AP116+AQ116</f>
        <v>99.77</v>
      </c>
      <c r="AS116" s="120">
        <f>AO116/AP116</f>
        <v>1.4181360201511333</v>
      </c>
      <c r="AT116" s="121">
        <f>AO116/AP116*AQ116</f>
        <v>5.3463727959697724</v>
      </c>
      <c r="AU116" s="122">
        <f>AO116/(AP116+AQ116)</f>
        <v>1.2951460777547732</v>
      </c>
      <c r="AV116" s="19">
        <f>AW116*AO116/100</f>
        <v>53.123999999999995</v>
      </c>
      <c r="AW116" s="19">
        <f>98-AY116-(CD116*100/AO116)</f>
        <v>94.358792184724692</v>
      </c>
      <c r="AX116" s="123">
        <v>1.68</v>
      </c>
      <c r="AY116" s="19">
        <f>AX116*100/AO116</f>
        <v>2.9840142095914746</v>
      </c>
      <c r="AZ116" s="1" t="s">
        <v>432</v>
      </c>
      <c r="BA116" s="58">
        <v>40.1</v>
      </c>
      <c r="BB116" s="1" t="s">
        <v>432</v>
      </c>
      <c r="BC116" s="6">
        <v>2.3E-3</v>
      </c>
      <c r="BD116" s="6"/>
      <c r="BE116" s="19"/>
      <c r="BF116" s="19"/>
      <c r="BG116" s="67">
        <v>5040.1633764465623</v>
      </c>
      <c r="BH116" s="67">
        <v>196.85</v>
      </c>
      <c r="BI116" s="19">
        <v>1.55</v>
      </c>
      <c r="BJ116" s="19">
        <v>37</v>
      </c>
      <c r="BK116" s="19">
        <f>100-BJ116</f>
        <v>63</v>
      </c>
      <c r="BL116" s="124">
        <f>BJ116/BK116</f>
        <v>0.58730158730158732</v>
      </c>
      <c r="BM116" s="125">
        <v>0.16</v>
      </c>
      <c r="BN116" s="6">
        <f>BM116*100/AO116</f>
        <v>0.28419182948490235</v>
      </c>
      <c r="BO116" s="1" t="s">
        <v>432</v>
      </c>
      <c r="BP116" s="19">
        <v>6.9657</v>
      </c>
      <c r="BQ116" s="19">
        <v>11.850000000000001</v>
      </c>
      <c r="BR116" s="43">
        <v>19211</v>
      </c>
      <c r="BS116" s="6">
        <f>BX116+BZ116</f>
        <v>63.6</v>
      </c>
      <c r="BT116" s="4">
        <v>25.9</v>
      </c>
      <c r="BU116" s="43">
        <v>6990.2560000000003</v>
      </c>
      <c r="BV116" s="6">
        <f>100-BT116</f>
        <v>74.099999999999994</v>
      </c>
      <c r="BW116" s="6">
        <f>BY116+CA116+CC116</f>
        <v>39.104500000000002</v>
      </c>
      <c r="BX116" s="22">
        <v>19.899999999999999</v>
      </c>
      <c r="BY116" s="22">
        <f>BX116*AP116/100</f>
        <v>7.9002999999999997</v>
      </c>
      <c r="BZ116" s="6">
        <v>43.7</v>
      </c>
      <c r="CA116" s="22">
        <f>BZ116*AP116/100</f>
        <v>17.348900000000004</v>
      </c>
      <c r="CB116" s="6">
        <v>34.9</v>
      </c>
      <c r="CC116" s="22">
        <f>CB116*AP116/100</f>
        <v>13.8553</v>
      </c>
      <c r="CD116" s="22">
        <v>0.37</v>
      </c>
      <c r="CE116" s="126">
        <v>81.099999999999994</v>
      </c>
      <c r="CF116" s="127">
        <v>6205</v>
      </c>
      <c r="CG116" s="126">
        <v>63.6</v>
      </c>
      <c r="CH116" s="127">
        <v>4819</v>
      </c>
      <c r="CI116" s="126">
        <v>14.5</v>
      </c>
      <c r="CJ116" s="126">
        <v>49.6</v>
      </c>
      <c r="CK116" s="127">
        <v>5028</v>
      </c>
      <c r="CL116" s="19">
        <f>BX116/BZ116</f>
        <v>0.4553775743707093</v>
      </c>
      <c r="CM116" s="19">
        <v>7.26</v>
      </c>
      <c r="CN116" s="19">
        <v>16.2</v>
      </c>
      <c r="CO116" s="19">
        <v>15.1</v>
      </c>
      <c r="CP116" s="6"/>
      <c r="CQ116" s="19"/>
      <c r="CR116" s="19"/>
      <c r="CS116" s="20"/>
      <c r="CZ116" s="22"/>
      <c r="DA116" s="16"/>
      <c r="DB116" s="129" t="s">
        <v>258</v>
      </c>
      <c r="DC116" s="130"/>
      <c r="DD116" s="131" t="s">
        <v>1974</v>
      </c>
      <c r="DI116" s="1" t="s">
        <v>436</v>
      </c>
      <c r="DJ116" s="209" t="s">
        <v>483</v>
      </c>
      <c r="DK116" s="4">
        <v>2</v>
      </c>
      <c r="DN116" s="16">
        <v>0</v>
      </c>
      <c r="DR116" s="22" t="s">
        <v>431</v>
      </c>
      <c r="DS116" s="22" t="s">
        <v>431</v>
      </c>
      <c r="DT116" s="67">
        <v>192</v>
      </c>
      <c r="DU116" s="22">
        <v>6.2</v>
      </c>
      <c r="DV116" s="22">
        <v>93.8</v>
      </c>
      <c r="DW116" s="22" t="s">
        <v>431</v>
      </c>
      <c r="DX116" s="22" t="s">
        <v>431</v>
      </c>
      <c r="DY116" s="22" t="s">
        <v>431</v>
      </c>
      <c r="DZ116" s="22" t="s">
        <v>431</v>
      </c>
      <c r="EA116" s="2">
        <v>0</v>
      </c>
      <c r="EB116" s="68"/>
      <c r="EC116" s="36"/>
      <c r="ED116" s="36"/>
      <c r="EE116" s="4">
        <f>L116</f>
        <v>4</v>
      </c>
      <c r="EF116" s="4"/>
      <c r="EG116" s="4"/>
      <c r="EH116" s="4"/>
      <c r="EI116" s="4"/>
      <c r="EJ116" s="4"/>
      <c r="EK116" s="4"/>
      <c r="EL116" s="6" t="e">
        <f>EK116/(EJ116*EJ116*0.01*0.01)</f>
        <v>#DIV/0!</v>
      </c>
      <c r="EM116" s="4"/>
      <c r="EN116" s="4"/>
      <c r="EO116" s="4"/>
      <c r="EP116" s="4"/>
      <c r="EQ116" s="31"/>
      <c r="ER116" s="14"/>
      <c r="ES116" s="132">
        <f>C116</f>
        <v>15394</v>
      </c>
      <c r="ET116" s="133">
        <v>75</v>
      </c>
      <c r="EU116" s="133">
        <v>11822</v>
      </c>
      <c r="EV116" s="133">
        <v>12000</v>
      </c>
      <c r="EW116" s="133">
        <v>39780</v>
      </c>
      <c r="EX116" s="133">
        <v>2202</v>
      </c>
      <c r="EY116" s="134">
        <f>EX116/EV116*EW116/ET116</f>
        <v>97.328400000000002</v>
      </c>
      <c r="EZ116" s="39">
        <f>L116*EY116</f>
        <v>389.31360000000001</v>
      </c>
      <c r="FA116" s="9"/>
      <c r="FE116" s="135"/>
      <c r="FF116" s="135"/>
      <c r="FH116" s="136"/>
      <c r="FK116" s="138"/>
      <c r="FL116" s="139"/>
      <c r="FM116" s="9"/>
      <c r="FN116" s="1"/>
      <c r="FO116" s="41">
        <f>AC116/1000</f>
        <v>0.09</v>
      </c>
      <c r="FQ116" s="121">
        <f>EX116*100/EU116</f>
        <v>18.62628996785654</v>
      </c>
      <c r="FR116" s="140">
        <f>EY116/1000</f>
        <v>9.7328399999999995E-2</v>
      </c>
      <c r="FS116" s="9"/>
      <c r="FV116" s="212"/>
      <c r="FX116" s="212"/>
      <c r="GI116" s="8"/>
      <c r="GO116" s="10"/>
      <c r="GP116" s="10"/>
      <c r="GQ116" s="20"/>
      <c r="KE116" s="20">
        <f>FR116*AO116/100*1000</f>
        <v>54.795889199999998</v>
      </c>
      <c r="KF116" s="20">
        <f>FR116*AP116/100*1000</f>
        <v>38.639374799999999</v>
      </c>
      <c r="KG116" s="20">
        <f>FR116*AQ116/100*1000</f>
        <v>3.66928068</v>
      </c>
      <c r="KH116" s="20">
        <f>FR116*AX116/100*1000</f>
        <v>1.6351171199999996</v>
      </c>
      <c r="KI116" s="20">
        <f>FR116*BM116/100*1000</f>
        <v>0.15572543999999999</v>
      </c>
      <c r="KJ116" s="20">
        <f>FR116*BY116/100*1000</f>
        <v>7.6892355851999996</v>
      </c>
      <c r="KK116" s="20">
        <f>FR116*CA116/100*1000</f>
        <v>16.885406787600004</v>
      </c>
      <c r="KL116" s="20">
        <f>FR116*CC116/100*1000</f>
        <v>13.485141805199998</v>
      </c>
    </row>
    <row r="117" spans="1:313" ht="14.4" customHeight="1">
      <c r="A117" s="1">
        <v>312</v>
      </c>
      <c r="B117" s="219">
        <f>COUNTIFS($D$3:D117,D117,$F$3:F117,F117)</f>
        <v>1</v>
      </c>
      <c r="C117" s="21">
        <v>9875</v>
      </c>
      <c r="D117" s="21" t="s">
        <v>726</v>
      </c>
      <c r="E117" s="1" t="s">
        <v>727</v>
      </c>
      <c r="F117" s="12">
        <v>7903264501</v>
      </c>
      <c r="G117" s="1">
        <v>39</v>
      </c>
      <c r="H117" s="247" t="s">
        <v>2839</v>
      </c>
      <c r="DJ117" s="209" t="s">
        <v>483</v>
      </c>
      <c r="EL117" s="6" t="e">
        <f>EK117/((EJ117/100)*(EJ117/100))</f>
        <v>#DIV/0!</v>
      </c>
      <c r="FV117" s="212" t="s">
        <v>785</v>
      </c>
      <c r="FX117" s="212" t="s">
        <v>785</v>
      </c>
      <c r="GI117" s="8"/>
    </row>
    <row r="118" spans="1:313" ht="14.4" customHeight="1">
      <c r="A118" s="1">
        <v>136</v>
      </c>
      <c r="B118" s="1">
        <f>COUNTIFS($D$3:D118,D118,$F$3:F118,F118)</f>
        <v>2</v>
      </c>
      <c r="C118" s="34">
        <v>15298</v>
      </c>
      <c r="D118" s="21" t="s">
        <v>726</v>
      </c>
      <c r="E118" s="2" t="s">
        <v>727</v>
      </c>
      <c r="F118" s="12">
        <v>7903264501</v>
      </c>
      <c r="G118" s="1">
        <f>LEFT(H118,4)-CONCATENATE(IF(LEFT(F118, 2)&lt;MID(H118, 3, 4), 20, 19),LEFT(F118,2))</f>
        <v>42</v>
      </c>
      <c r="H118" s="247" t="s">
        <v>1954</v>
      </c>
      <c r="I118" s="29" t="s">
        <v>775</v>
      </c>
      <c r="J118" s="24" t="s">
        <v>487</v>
      </c>
      <c r="K118" s="2" t="s">
        <v>430</v>
      </c>
      <c r="L118" s="2">
        <v>8</v>
      </c>
      <c r="M118" s="2">
        <v>1</v>
      </c>
      <c r="N118" s="2" t="s">
        <v>431</v>
      </c>
      <c r="O118" s="11"/>
      <c r="P118" s="2" t="s">
        <v>1955</v>
      </c>
      <c r="Q118" s="11"/>
      <c r="R118" s="11"/>
      <c r="S118" s="11"/>
      <c r="T118" s="42"/>
      <c r="U118" s="42"/>
      <c r="V118" s="64" t="s">
        <v>1609</v>
      </c>
      <c r="W118" s="42"/>
      <c r="X118" s="42"/>
      <c r="Y118" s="66"/>
      <c r="Z118" s="11"/>
      <c r="AA118" s="1" t="s">
        <v>812</v>
      </c>
      <c r="AC118" s="115">
        <v>216</v>
      </c>
      <c r="AD118" s="115">
        <v>1700</v>
      </c>
      <c r="AE118" s="11"/>
      <c r="AF118" s="11"/>
      <c r="AG118" s="11" t="s">
        <v>483</v>
      </c>
      <c r="AH118" s="115">
        <v>150</v>
      </c>
      <c r="AI118" s="11"/>
      <c r="AJ118" s="11"/>
      <c r="AM118" s="11"/>
      <c r="AO118" s="116">
        <v>20</v>
      </c>
      <c r="AP118" s="117">
        <v>19.3</v>
      </c>
      <c r="AQ118" s="118">
        <v>59.1</v>
      </c>
      <c r="AR118" s="119">
        <f>AO118+AP118+AQ118</f>
        <v>98.4</v>
      </c>
      <c r="AS118" s="120">
        <f>AO118/AP118</f>
        <v>1.0362694300518134</v>
      </c>
      <c r="AT118" s="121">
        <f>AO118/AP118*AQ118</f>
        <v>61.243523316062173</v>
      </c>
      <c r="AU118" s="122">
        <f>AO118/(AP118+AQ118)</f>
        <v>0.25510204081632654</v>
      </c>
      <c r="AV118" s="19">
        <f>AW118*AO118/100</f>
        <v>17.3</v>
      </c>
      <c r="AW118" s="19">
        <f>98-AY118-(CD118*100/AO118)</f>
        <v>86.5</v>
      </c>
      <c r="AX118" s="123">
        <v>1.71</v>
      </c>
      <c r="AY118" s="19">
        <f>AX118*100/AO118</f>
        <v>8.5500000000000007</v>
      </c>
      <c r="AZ118" s="1" t="s">
        <v>432</v>
      </c>
      <c r="BA118" s="58">
        <v>24.7</v>
      </c>
      <c r="BB118" s="1" t="s">
        <v>432</v>
      </c>
      <c r="BC118" s="6">
        <v>0.45</v>
      </c>
      <c r="BD118" s="6"/>
      <c r="BE118" s="19"/>
      <c r="BF118" s="19"/>
      <c r="BG118" s="67">
        <v>8084.0707964601779</v>
      </c>
      <c r="BH118" s="67">
        <v>263.63636363636363</v>
      </c>
      <c r="BI118" s="19">
        <v>0.95</v>
      </c>
      <c r="BJ118" s="19">
        <v>46.5</v>
      </c>
      <c r="BK118" s="19">
        <f>100-BJ118</f>
        <v>53.5</v>
      </c>
      <c r="BL118" s="124">
        <f>BJ118/BK118</f>
        <v>0.86915887850467288</v>
      </c>
      <c r="BM118" s="125">
        <v>0.38</v>
      </c>
      <c r="BN118" s="6">
        <f>BM118*100/AO118</f>
        <v>1.9</v>
      </c>
      <c r="BO118" s="1" t="s">
        <v>432</v>
      </c>
      <c r="BP118" s="19">
        <v>36.594000000000008</v>
      </c>
      <c r="BQ118" s="19">
        <v>23.402999999999999</v>
      </c>
      <c r="BR118" s="43">
        <v>25824</v>
      </c>
      <c r="BS118" s="6">
        <f>BX118+BZ118</f>
        <v>45.8</v>
      </c>
      <c r="BT118" s="4">
        <v>91.8</v>
      </c>
      <c r="BU118" s="43">
        <v>18232.240000000002</v>
      </c>
      <c r="BV118" s="6">
        <f>100-BT118</f>
        <v>8.2000000000000028</v>
      </c>
      <c r="BW118" s="6">
        <f>BY118+CA118+CC118</f>
        <v>19.145600000000002</v>
      </c>
      <c r="BX118" s="22">
        <v>16.399999999999999</v>
      </c>
      <c r="BY118" s="22">
        <f>BX118*AP118/100</f>
        <v>3.1652</v>
      </c>
      <c r="BZ118" s="6">
        <v>29.4</v>
      </c>
      <c r="CA118" s="22">
        <f>BZ118*AP118/100</f>
        <v>5.6741999999999999</v>
      </c>
      <c r="CB118" s="6">
        <v>53.4</v>
      </c>
      <c r="CC118" s="22">
        <f>CB118*AP118/100</f>
        <v>10.3062</v>
      </c>
      <c r="CD118" s="22">
        <v>0.59</v>
      </c>
      <c r="CE118" s="126">
        <v>90.7</v>
      </c>
      <c r="CF118" s="127">
        <v>8014</v>
      </c>
      <c r="CG118" s="126">
        <v>84.9</v>
      </c>
      <c r="CH118" s="127">
        <v>5543</v>
      </c>
      <c r="CI118" s="126">
        <v>47.1</v>
      </c>
      <c r="CJ118" s="126">
        <v>65.2</v>
      </c>
      <c r="CK118" s="127">
        <v>5028</v>
      </c>
      <c r="CL118" s="19">
        <f>BX118/BZ118</f>
        <v>0.55782312925170063</v>
      </c>
      <c r="CM118" s="19">
        <v>0.67</v>
      </c>
      <c r="CN118" s="19">
        <v>4.92</v>
      </c>
      <c r="CO118" s="19">
        <v>17.2</v>
      </c>
      <c r="CP118" s="6"/>
      <c r="CQ118" s="19"/>
      <c r="CR118" s="19"/>
      <c r="CS118" s="20"/>
      <c r="CZ118" s="22"/>
      <c r="DA118" s="16"/>
      <c r="DB118" s="129" t="s">
        <v>548</v>
      </c>
      <c r="DC118" s="130"/>
      <c r="DD118" s="131" t="s">
        <v>1956</v>
      </c>
      <c r="DI118" s="1" t="s">
        <v>434</v>
      </c>
      <c r="DJ118" s="209" t="s">
        <v>483</v>
      </c>
      <c r="DK118" s="4">
        <v>2</v>
      </c>
      <c r="DN118" s="16" t="s">
        <v>467</v>
      </c>
      <c r="DR118" s="58" t="s">
        <v>1692</v>
      </c>
      <c r="DS118" s="22" t="s">
        <v>431</v>
      </c>
      <c r="DT118" s="67">
        <v>500</v>
      </c>
      <c r="DU118" s="22">
        <v>34.6</v>
      </c>
      <c r="DV118" s="22">
        <v>65.400000000000006</v>
      </c>
      <c r="DW118" s="22" t="s">
        <v>431</v>
      </c>
      <c r="DX118" s="22" t="s">
        <v>431</v>
      </c>
      <c r="DY118" s="22" t="s">
        <v>431</v>
      </c>
      <c r="DZ118" s="22" t="s">
        <v>431</v>
      </c>
      <c r="EA118" s="2">
        <v>0</v>
      </c>
      <c r="EB118" s="68"/>
      <c r="EC118" s="36"/>
      <c r="ED118" s="36"/>
      <c r="EE118" s="4">
        <f>L118</f>
        <v>8</v>
      </c>
      <c r="EF118" s="4"/>
      <c r="EG118" s="4"/>
      <c r="EH118" s="4"/>
      <c r="EI118" s="4"/>
      <c r="EJ118" s="4"/>
      <c r="EK118" s="4"/>
      <c r="EL118" s="6" t="e">
        <f>EK118/(EJ118*EJ118*0.01*0.01)</f>
        <v>#DIV/0!</v>
      </c>
      <c r="EM118" s="4"/>
      <c r="EN118" s="4"/>
      <c r="EO118" s="4"/>
      <c r="EP118" s="4"/>
      <c r="EQ118" s="31"/>
      <c r="ER118" s="14"/>
      <c r="ES118" s="132">
        <v>15298</v>
      </c>
      <c r="ET118" s="133">
        <v>75</v>
      </c>
      <c r="EU118" s="133">
        <v>20109</v>
      </c>
      <c r="EV118" s="133">
        <v>10000</v>
      </c>
      <c r="EW118" s="133">
        <v>39780</v>
      </c>
      <c r="EX118" s="133">
        <v>3983</v>
      </c>
      <c r="EY118" s="134">
        <f>EX118/EV118*EW118/ET118</f>
        <v>211.25832</v>
      </c>
      <c r="EZ118" s="39">
        <f>L118*EY118</f>
        <v>1690.06656</v>
      </c>
      <c r="FA118" s="9"/>
      <c r="FE118" s="135"/>
      <c r="FF118" s="135"/>
      <c r="FH118" s="136"/>
      <c r="FK118" s="138"/>
      <c r="FL118" s="139"/>
      <c r="FM118" s="9"/>
      <c r="FN118" s="1"/>
      <c r="FO118" s="41">
        <f>AC118/1000</f>
        <v>0.216</v>
      </c>
      <c r="FQ118" s="121">
        <f>EX118*100/EU118</f>
        <v>19.807051568949227</v>
      </c>
      <c r="FR118" s="140">
        <f>EY118/1000</f>
        <v>0.21125832</v>
      </c>
      <c r="FS118" s="9"/>
      <c r="FV118" s="212"/>
      <c r="FX118" s="212"/>
      <c r="GI118" s="8"/>
      <c r="GO118" s="10"/>
      <c r="GP118" s="10"/>
      <c r="GQ118" s="20"/>
      <c r="KE118" s="20">
        <f>FR118*AO118/100*1000</f>
        <v>42.251663999999998</v>
      </c>
      <c r="KF118" s="20">
        <f>FR118*AP118/100*1000</f>
        <v>40.772855760000006</v>
      </c>
      <c r="KG118" s="20">
        <f>FR118*AQ118/100*1000</f>
        <v>124.85366712000001</v>
      </c>
      <c r="KH118" s="20">
        <f>FR118*AX118/100*1000</f>
        <v>3.6125172719999998</v>
      </c>
      <c r="KI118" s="20">
        <f>FR118*BM118/100*1000</f>
        <v>0.80278161599999998</v>
      </c>
      <c r="KJ118" s="20">
        <f>FR118*BY118/100*1000</f>
        <v>6.6867483446399998</v>
      </c>
      <c r="KK118" s="20">
        <f>FR118*CA118/100*1000</f>
        <v>11.987219593439999</v>
      </c>
      <c r="KL118" s="20">
        <f>FR118*CC118/100*1000</f>
        <v>21.772704975840004</v>
      </c>
    </row>
    <row r="119" spans="1:313" ht="14.4" customHeight="1">
      <c r="A119" s="1">
        <v>236</v>
      </c>
      <c r="B119" s="1">
        <f>COUNTIFS($D$3:D119,D119,$F$3:F119,F119)</f>
        <v>1</v>
      </c>
      <c r="C119" s="34">
        <v>15984</v>
      </c>
      <c r="D119" s="21" t="s">
        <v>2121</v>
      </c>
      <c r="E119" s="2" t="s">
        <v>582</v>
      </c>
      <c r="F119" s="2">
        <v>515902070</v>
      </c>
      <c r="G119" s="1">
        <f>LEFT(H119,4)-CONCATENATE(IF(LEFT(F119, 2)&lt;MID(H119, 3, 4), 20, 19),LEFT(F119,2))</f>
        <v>70</v>
      </c>
      <c r="H119" s="247" t="s">
        <v>2118</v>
      </c>
      <c r="I119" s="29" t="s">
        <v>442</v>
      </c>
      <c r="J119" s="24" t="s">
        <v>487</v>
      </c>
      <c r="K119" s="2" t="s">
        <v>430</v>
      </c>
      <c r="L119" s="2">
        <v>12</v>
      </c>
      <c r="M119" s="2">
        <v>2</v>
      </c>
      <c r="N119" s="2" t="s">
        <v>431</v>
      </c>
      <c r="O119" s="11"/>
      <c r="P119" s="2" t="s">
        <v>2098</v>
      </c>
      <c r="Q119" s="11"/>
      <c r="R119" s="11"/>
      <c r="S119" s="11"/>
      <c r="T119" s="42"/>
      <c r="U119" s="42"/>
      <c r="V119" s="64" t="s">
        <v>1609</v>
      </c>
      <c r="W119" s="42"/>
      <c r="X119" s="42"/>
      <c r="Y119" s="66"/>
      <c r="Z119" s="11"/>
      <c r="AA119" s="1" t="s">
        <v>773</v>
      </c>
      <c r="AC119" s="115">
        <v>434</v>
      </c>
      <c r="AD119" s="115">
        <v>5200</v>
      </c>
      <c r="AE119" s="11"/>
      <c r="AF119" s="11"/>
      <c r="AG119" s="11" t="s">
        <v>491</v>
      </c>
      <c r="AH119" s="115">
        <v>350</v>
      </c>
      <c r="AI119" s="11"/>
      <c r="AJ119" s="11"/>
      <c r="AM119" s="11"/>
      <c r="AO119" s="116">
        <v>26.7</v>
      </c>
      <c r="AP119" s="117">
        <v>46.4</v>
      </c>
      <c r="AQ119" s="118">
        <v>26.9</v>
      </c>
      <c r="AR119" s="119">
        <f>AO119+AP119+AQ119</f>
        <v>100</v>
      </c>
      <c r="AS119" s="120">
        <f>AO119/AP119</f>
        <v>0.57543103448275867</v>
      </c>
      <c r="AT119" s="121">
        <f>AO119/AP119*AQ119</f>
        <v>15.479094827586207</v>
      </c>
      <c r="AU119" s="122">
        <f>AO119/(AP119+AQ119)</f>
        <v>0.36425648021828105</v>
      </c>
      <c r="AV119" s="19">
        <f>AW119*AO119/100</f>
        <v>23.625999999999998</v>
      </c>
      <c r="AW119" s="19">
        <f>98-AY119-(CD119*100/AO119)</f>
        <v>88.486891385767791</v>
      </c>
      <c r="AX119" s="123">
        <v>1.76</v>
      </c>
      <c r="AY119" s="19">
        <f>AX119*100/AO119</f>
        <v>6.5917602996254683</v>
      </c>
      <c r="AZ119" s="1" t="s">
        <v>432</v>
      </c>
      <c r="BA119" s="58">
        <v>34.32</v>
      </c>
      <c r="BB119" s="1" t="s">
        <v>432</v>
      </c>
      <c r="BC119" s="6">
        <v>0.49</v>
      </c>
      <c r="BD119" s="6"/>
      <c r="BE119" s="19"/>
      <c r="BF119" s="19"/>
      <c r="BG119" s="67">
        <v>5998.2300884955757</v>
      </c>
      <c r="BH119" s="67">
        <v>417.45</v>
      </c>
      <c r="BI119" s="19">
        <v>0.87</v>
      </c>
      <c r="BJ119" s="19">
        <v>23.7</v>
      </c>
      <c r="BK119" s="19">
        <f>100-BJ119</f>
        <v>76.3</v>
      </c>
      <c r="BL119" s="124">
        <f>BJ119/BK119</f>
        <v>0.31061598951507208</v>
      </c>
      <c r="BM119" s="125">
        <v>0.21</v>
      </c>
      <c r="BN119" s="6">
        <f>BM119*100/AO119</f>
        <v>0.7865168539325843</v>
      </c>
      <c r="BO119" s="1" t="s">
        <v>432</v>
      </c>
      <c r="BP119" s="19">
        <v>32.024999999999999</v>
      </c>
      <c r="BQ119" s="19">
        <v>62.639999999999993</v>
      </c>
      <c r="BR119" s="43">
        <v>72893.52</v>
      </c>
      <c r="BS119" s="6">
        <f>BX119+BZ119</f>
        <v>72.400000000000006</v>
      </c>
      <c r="BT119" s="4">
        <v>87.3</v>
      </c>
      <c r="BU119" s="43">
        <v>11930.6</v>
      </c>
      <c r="BV119" s="6">
        <f>100-BT119</f>
        <v>12.700000000000003</v>
      </c>
      <c r="BW119" s="6">
        <f>BY119+CA119+CC119</f>
        <v>45.564799999999991</v>
      </c>
      <c r="BX119" s="22">
        <v>24</v>
      </c>
      <c r="BY119" s="22">
        <f>BX119*AP119/100</f>
        <v>11.135999999999999</v>
      </c>
      <c r="BZ119" s="6">
        <v>48.4</v>
      </c>
      <c r="CA119" s="22">
        <f>BZ119*AP119/100</f>
        <v>22.457599999999999</v>
      </c>
      <c r="CB119" s="6">
        <v>25.8</v>
      </c>
      <c r="CC119" s="22">
        <f>CB119*AP119/100</f>
        <v>11.9712</v>
      </c>
      <c r="CD119" s="22">
        <v>0.78</v>
      </c>
      <c r="CE119" s="126">
        <v>97.1</v>
      </c>
      <c r="CF119" s="127">
        <v>9361</v>
      </c>
      <c r="CG119" s="126">
        <v>91</v>
      </c>
      <c r="CH119" s="127">
        <v>5785</v>
      </c>
      <c r="CI119" s="126">
        <v>60.5</v>
      </c>
      <c r="CJ119" s="126">
        <v>83.3</v>
      </c>
      <c r="CK119" s="127">
        <v>6074</v>
      </c>
      <c r="CL119" s="19">
        <f>BX119/BZ119</f>
        <v>0.49586776859504134</v>
      </c>
      <c r="CM119" s="19"/>
      <c r="CN119" s="19"/>
      <c r="CO119" s="19"/>
      <c r="CP119" s="6"/>
      <c r="CQ119" s="19"/>
      <c r="CR119" s="19"/>
      <c r="CS119" s="20"/>
      <c r="CZ119" s="22"/>
      <c r="DA119" s="16"/>
      <c r="DB119" s="129" t="s">
        <v>257</v>
      </c>
      <c r="DC119" s="130"/>
      <c r="DD119" s="131" t="s">
        <v>2122</v>
      </c>
      <c r="DI119" s="1" t="s">
        <v>436</v>
      </c>
      <c r="DJ119" s="210" t="s">
        <v>491</v>
      </c>
      <c r="DK119" s="4">
        <v>2</v>
      </c>
      <c r="DN119" s="16">
        <v>0</v>
      </c>
      <c r="DR119" s="22" t="s">
        <v>431</v>
      </c>
      <c r="DS119" s="22" t="s">
        <v>431</v>
      </c>
      <c r="DT119" s="22">
        <v>377</v>
      </c>
      <c r="DU119" s="22">
        <v>22</v>
      </c>
      <c r="DV119" s="22">
        <v>78</v>
      </c>
      <c r="DW119" s="40" t="s">
        <v>431</v>
      </c>
      <c r="DX119" s="40" t="s">
        <v>431</v>
      </c>
      <c r="DY119" s="40" t="s">
        <v>431</v>
      </c>
      <c r="DZ119" s="40" t="s">
        <v>431</v>
      </c>
      <c r="EA119" s="2">
        <v>0</v>
      </c>
      <c r="EB119" s="2"/>
      <c r="EC119" s="36"/>
      <c r="ED119" s="36"/>
      <c r="EE119" s="4">
        <f>L119</f>
        <v>12</v>
      </c>
      <c r="EF119" s="4"/>
      <c r="EG119" s="4"/>
      <c r="EH119" s="4"/>
      <c r="EI119" s="4"/>
      <c r="EJ119" s="4"/>
      <c r="EK119" s="4"/>
      <c r="EL119" s="6" t="e">
        <f>EK119/(EJ119*EJ119*0.01*0.01)</f>
        <v>#DIV/0!</v>
      </c>
      <c r="EM119" s="4"/>
      <c r="EN119" s="4"/>
      <c r="EO119" s="4"/>
      <c r="EP119" s="4"/>
      <c r="EQ119" s="31"/>
      <c r="ER119" s="14"/>
      <c r="ES119" s="132">
        <v>15984</v>
      </c>
      <c r="ET119" s="133">
        <v>75</v>
      </c>
      <c r="EU119" s="133">
        <v>20390</v>
      </c>
      <c r="EV119" s="133">
        <v>8000</v>
      </c>
      <c r="EW119" s="133">
        <v>37440</v>
      </c>
      <c r="EX119" s="133">
        <v>6809</v>
      </c>
      <c r="EY119" s="134">
        <f>EX119/EV119*EW119/ET119</f>
        <v>424.88159999999999</v>
      </c>
      <c r="EZ119" s="39">
        <f>L119*EY119</f>
        <v>5098.5792000000001</v>
      </c>
      <c r="FA119" s="9"/>
      <c r="FE119" s="135"/>
      <c r="FF119" s="135"/>
      <c r="FH119" s="136"/>
      <c r="FK119" s="138"/>
      <c r="FL119" s="139"/>
      <c r="FM119" s="9"/>
      <c r="FN119" s="1"/>
      <c r="FO119" s="41">
        <f>AC119/1000</f>
        <v>0.434</v>
      </c>
      <c r="FQ119" s="121">
        <f>EX119*100/EU119</f>
        <v>33.393820500245219</v>
      </c>
      <c r="FR119" s="140">
        <f>EY119/1000</f>
        <v>0.42488159999999997</v>
      </c>
      <c r="FS119" s="9"/>
      <c r="FU119" s="214"/>
      <c r="FW119" s="214"/>
      <c r="GI119" s="8"/>
      <c r="GO119" s="10"/>
      <c r="GP119" s="10"/>
      <c r="GQ119" s="20"/>
      <c r="KE119" s="20">
        <f>FR119*AO119/100*1000</f>
        <v>113.44338719999999</v>
      </c>
      <c r="KF119" s="20">
        <f>FR119*AP119/100*1000</f>
        <v>197.1450624</v>
      </c>
      <c r="KG119" s="20">
        <f>FR119*AQ119/100*1000</f>
        <v>114.29315039999999</v>
      </c>
      <c r="KH119" s="20">
        <f>FR119*AX119/100*1000</f>
        <v>7.4779161599999995</v>
      </c>
      <c r="KI119" s="20">
        <f>FR119*BM119/100*1000</f>
        <v>0.89225136000000005</v>
      </c>
      <c r="KJ119" s="20">
        <f>FR119*BY119/100*1000</f>
        <v>47.314814975999994</v>
      </c>
      <c r="KK119" s="20">
        <f>FR119*CA119/100*1000</f>
        <v>95.41821020159999</v>
      </c>
      <c r="KL119" s="20">
        <f>FR119*CC119/100*1000</f>
        <v>50.863426099199991</v>
      </c>
    </row>
    <row r="120" spans="1:313" ht="14.4" customHeight="1">
      <c r="A120" s="1">
        <v>259</v>
      </c>
      <c r="B120" s="1">
        <f>COUNTIFS($D$3:D120,D120,$F$3:F120,F120)</f>
        <v>1</v>
      </c>
      <c r="C120" s="34">
        <v>16080</v>
      </c>
      <c r="D120" s="21" t="s">
        <v>2167</v>
      </c>
      <c r="E120" s="2" t="s">
        <v>526</v>
      </c>
      <c r="F120" s="2">
        <v>465612080</v>
      </c>
      <c r="G120" s="1">
        <f>LEFT(H120,4)-CONCATENATE(IF(LEFT(F120, 2)&lt;MID(H120, 3, 4), 20, 19),LEFT(F120,2))</f>
        <v>75</v>
      </c>
      <c r="H120" s="247" t="s">
        <v>2168</v>
      </c>
      <c r="I120" s="29" t="s">
        <v>2169</v>
      </c>
      <c r="J120" s="24" t="s">
        <v>487</v>
      </c>
      <c r="K120" s="2" t="s">
        <v>430</v>
      </c>
      <c r="L120" s="2">
        <v>5</v>
      </c>
      <c r="M120" s="2" t="s">
        <v>664</v>
      </c>
      <c r="N120" s="2" t="s">
        <v>647</v>
      </c>
      <c r="O120" s="11"/>
      <c r="P120" s="2" t="s">
        <v>2143</v>
      </c>
      <c r="Q120" s="11"/>
      <c r="R120" s="11"/>
      <c r="S120" s="11"/>
      <c r="T120" s="42"/>
      <c r="U120" s="42"/>
      <c r="V120" s="64" t="s">
        <v>1609</v>
      </c>
      <c r="W120" s="42"/>
      <c r="X120" s="42"/>
      <c r="Y120" s="66"/>
      <c r="Z120" s="11"/>
      <c r="AA120" s="1" t="s">
        <v>812</v>
      </c>
      <c r="AC120" s="115">
        <v>374</v>
      </c>
      <c r="AD120" s="115">
        <v>1800</v>
      </c>
      <c r="AE120" s="11"/>
      <c r="AF120" s="11"/>
      <c r="AG120" s="11" t="s">
        <v>483</v>
      </c>
      <c r="AH120" s="115">
        <v>150</v>
      </c>
      <c r="AI120" s="11"/>
      <c r="AJ120" s="11"/>
      <c r="AM120" s="11"/>
      <c r="AO120" s="116">
        <v>62.7</v>
      </c>
      <c r="AP120" s="117">
        <v>29.9</v>
      </c>
      <c r="AQ120" s="118">
        <v>6.44</v>
      </c>
      <c r="AR120" s="119">
        <f>AO120+AP120+AQ120</f>
        <v>99.039999999999992</v>
      </c>
      <c r="AS120" s="120">
        <f>AO120/AP120</f>
        <v>2.0969899665551841</v>
      </c>
      <c r="AT120" s="121">
        <f>AO120/AP120*AQ120</f>
        <v>13.504615384615386</v>
      </c>
      <c r="AU120" s="122">
        <f>AO120/(AP120+AQ120)</f>
        <v>1.7253714914694553</v>
      </c>
      <c r="AV120" s="19">
        <f>AW120*AO120/100</f>
        <v>53.936000000000014</v>
      </c>
      <c r="AW120" s="19">
        <f>98-AY120-(CD120*100/AO120)</f>
        <v>86.022328548644353</v>
      </c>
      <c r="AX120" s="123">
        <v>6.09</v>
      </c>
      <c r="AY120" s="19">
        <f>AX120*100/AO120</f>
        <v>9.7129186602870803</v>
      </c>
      <c r="AZ120" s="1" t="s">
        <v>432</v>
      </c>
      <c r="BA120" s="58">
        <v>19.5</v>
      </c>
      <c r="BB120" s="1" t="s">
        <v>432</v>
      </c>
      <c r="BC120" s="6">
        <v>4.1000000000000002E-2</v>
      </c>
      <c r="BD120" s="6"/>
      <c r="BE120" s="19"/>
      <c r="BF120" s="19"/>
      <c r="BG120" s="67">
        <v>5889.3805309734516</v>
      </c>
      <c r="BH120" s="67">
        <v>323.07</v>
      </c>
      <c r="BI120" s="19">
        <v>0.66</v>
      </c>
      <c r="BJ120" s="19">
        <v>40.9</v>
      </c>
      <c r="BK120" s="19">
        <f>100-BJ120</f>
        <v>59.1</v>
      </c>
      <c r="BL120" s="124">
        <f>BJ120/BK120</f>
        <v>0.69204737732656507</v>
      </c>
      <c r="BM120" s="125">
        <v>1.79</v>
      </c>
      <c r="BN120" s="6">
        <f>BM120*100/AO120</f>
        <v>2.8548644338118021</v>
      </c>
      <c r="BO120" s="1" t="s">
        <v>432</v>
      </c>
      <c r="BP120" s="19">
        <v>39.024999999999999</v>
      </c>
      <c r="BQ120" s="19">
        <v>42.63</v>
      </c>
      <c r="BR120" s="43">
        <v>28023.84</v>
      </c>
      <c r="BS120" s="6">
        <f>BX120+BZ120</f>
        <v>54.3</v>
      </c>
      <c r="BT120" s="4">
        <v>80.3</v>
      </c>
      <c r="BU120" s="43">
        <v>10059.75</v>
      </c>
      <c r="BV120" s="6">
        <f>100-BT120</f>
        <v>19.700000000000003</v>
      </c>
      <c r="BW120" s="6">
        <f>BY120+CA120+CC120</f>
        <v>29.272099999999995</v>
      </c>
      <c r="BX120" s="22">
        <v>26.7</v>
      </c>
      <c r="BY120" s="22">
        <f>BX120*AP120/100</f>
        <v>7.983299999999999</v>
      </c>
      <c r="BZ120" s="6">
        <v>27.6</v>
      </c>
      <c r="CA120" s="22">
        <f>BZ120*AP120/100</f>
        <v>8.2523999999999997</v>
      </c>
      <c r="CB120" s="6">
        <v>43.6</v>
      </c>
      <c r="CC120" s="22">
        <f>CB120*AP120/100</f>
        <v>13.036399999999999</v>
      </c>
      <c r="CD120" s="22">
        <v>1.42</v>
      </c>
      <c r="CE120" s="126">
        <v>97.9</v>
      </c>
      <c r="CF120" s="127">
        <v>9591</v>
      </c>
      <c r="CG120" s="126">
        <v>94.7</v>
      </c>
      <c r="CH120" s="127">
        <v>6455</v>
      </c>
      <c r="CI120" s="126">
        <v>69.2</v>
      </c>
      <c r="CJ120" s="126">
        <v>84.3</v>
      </c>
      <c r="CK120" s="127">
        <v>6129</v>
      </c>
      <c r="CL120" s="19">
        <f>BX120/BZ120</f>
        <v>0.96739130434782605</v>
      </c>
      <c r="CM120" s="19"/>
      <c r="CN120" s="19"/>
      <c r="CO120" s="19"/>
      <c r="CP120" s="6"/>
      <c r="CQ120" s="19"/>
      <c r="CR120" s="19"/>
      <c r="CS120" s="20"/>
      <c r="CZ120" s="22"/>
      <c r="DA120" s="16"/>
      <c r="DB120" s="129" t="s">
        <v>258</v>
      </c>
      <c r="DC120" s="130"/>
      <c r="DD120" s="131" t="s">
        <v>2170</v>
      </c>
      <c r="DI120" s="1" t="s">
        <v>436</v>
      </c>
      <c r="DJ120" s="209" t="s">
        <v>483</v>
      </c>
      <c r="DK120" s="4">
        <v>2</v>
      </c>
      <c r="DN120" s="16">
        <v>0</v>
      </c>
      <c r="DR120" s="22" t="s">
        <v>431</v>
      </c>
      <c r="DS120" s="22" t="s">
        <v>431</v>
      </c>
      <c r="DT120" s="22">
        <v>421</v>
      </c>
      <c r="DU120" s="22">
        <v>12.6</v>
      </c>
      <c r="DV120" s="22">
        <v>87.4</v>
      </c>
      <c r="DW120" s="40" t="s">
        <v>431</v>
      </c>
      <c r="DX120" s="40" t="s">
        <v>431</v>
      </c>
      <c r="DY120" s="40" t="s">
        <v>431</v>
      </c>
      <c r="DZ120" s="40" t="s">
        <v>431</v>
      </c>
      <c r="EA120" s="68" t="s">
        <v>1836</v>
      </c>
      <c r="EB120" s="2" t="s">
        <v>2077</v>
      </c>
      <c r="EC120" s="36"/>
      <c r="ED120" s="36"/>
      <c r="EE120" s="4">
        <f>L120</f>
        <v>5</v>
      </c>
      <c r="EF120" s="4"/>
      <c r="EG120" s="4"/>
      <c r="EH120" s="4"/>
      <c r="EI120" s="4"/>
      <c r="EJ120" s="4"/>
      <c r="EK120" s="4"/>
      <c r="EL120" s="6" t="e">
        <f>EK120/(EJ120*EJ120*0.01*0.01)</f>
        <v>#DIV/0!</v>
      </c>
      <c r="EM120" s="4"/>
      <c r="EN120" s="4"/>
      <c r="EO120" s="4"/>
      <c r="EP120" s="4"/>
      <c r="EQ120" s="31"/>
      <c r="ER120" s="14"/>
      <c r="ES120" s="132">
        <v>16080</v>
      </c>
      <c r="ET120" s="133">
        <v>75</v>
      </c>
      <c r="EU120" s="133">
        <v>10751</v>
      </c>
      <c r="EV120" s="133">
        <v>4000</v>
      </c>
      <c r="EW120" s="133">
        <v>37440</v>
      </c>
      <c r="EX120" s="133">
        <v>2948</v>
      </c>
      <c r="EY120" s="134">
        <f>EX120/EV120*EW120/ET120</f>
        <v>367.91039999999998</v>
      </c>
      <c r="EZ120" s="39">
        <f>L120*EY120</f>
        <v>1839.5519999999999</v>
      </c>
      <c r="FA120" s="9"/>
      <c r="FE120" s="135"/>
      <c r="FF120" s="135"/>
      <c r="FH120" s="136"/>
      <c r="FK120" s="138"/>
      <c r="FL120" s="139"/>
      <c r="FM120" s="9"/>
      <c r="FN120" s="1"/>
      <c r="FO120" s="41">
        <f>AC120/1000</f>
        <v>0.374</v>
      </c>
      <c r="FQ120" s="121">
        <f>EX120*100/EU120</f>
        <v>27.420705050692959</v>
      </c>
      <c r="FR120" s="140">
        <f>EY120/1000</f>
        <v>0.36791039999999997</v>
      </c>
      <c r="FS120" s="9"/>
      <c r="FV120" s="212"/>
      <c r="FX120" s="212"/>
      <c r="GI120" s="8"/>
      <c r="GO120" s="10"/>
      <c r="GP120" s="10"/>
      <c r="GQ120" s="20"/>
      <c r="KB120" s="22">
        <v>71.5</v>
      </c>
      <c r="KC120" s="22">
        <v>9.3800000000000008</v>
      </c>
      <c r="KD120" s="22">
        <v>6.32</v>
      </c>
      <c r="KE120" s="20">
        <f>FR120*AO120/100*1000</f>
        <v>230.67982079999999</v>
      </c>
      <c r="KF120" s="20">
        <f>FR120*AP120/100*1000</f>
        <v>110.00520959999999</v>
      </c>
      <c r="KG120" s="20">
        <f>FR120*AQ120/100*1000</f>
        <v>23.693429759999997</v>
      </c>
      <c r="KH120" s="20">
        <f>FR120*AX120/100*1000</f>
        <v>22.405743359999999</v>
      </c>
      <c r="KI120" s="20">
        <f>FR120*BM120/100*1000</f>
        <v>6.5855961600000006</v>
      </c>
      <c r="KJ120" s="20">
        <f>FR120*BY120/100*1000</f>
        <v>29.371390963199993</v>
      </c>
      <c r="KK120" s="20">
        <f>FR120*CA120/100*1000</f>
        <v>30.361437849599994</v>
      </c>
      <c r="KL120" s="20">
        <f>FR120*CC120/100*1000</f>
        <v>47.96227138559999</v>
      </c>
    </row>
    <row r="121" spans="1:313" ht="14.4" customHeight="1">
      <c r="A121" s="1">
        <v>204</v>
      </c>
      <c r="B121" s="1">
        <f>COUNTIFS($D$3:D121,D121,$F$3:F121,F121)</f>
        <v>1</v>
      </c>
      <c r="C121" s="34">
        <v>18013</v>
      </c>
      <c r="D121" s="21" t="s">
        <v>2616</v>
      </c>
      <c r="E121" s="2" t="s">
        <v>2617</v>
      </c>
      <c r="F121" s="2">
        <v>8055225321</v>
      </c>
      <c r="G121" s="1">
        <v>42</v>
      </c>
      <c r="H121" s="247" t="s">
        <v>2615</v>
      </c>
      <c r="I121" s="29" t="s">
        <v>860</v>
      </c>
      <c r="J121" s="24" t="s">
        <v>487</v>
      </c>
      <c r="K121" s="2" t="s">
        <v>430</v>
      </c>
      <c r="L121" s="2">
        <v>22</v>
      </c>
      <c r="M121" s="2" t="s">
        <v>542</v>
      </c>
      <c r="N121" s="2" t="s">
        <v>431</v>
      </c>
      <c r="O121" s="11"/>
      <c r="P121" s="2" t="s">
        <v>2609</v>
      </c>
      <c r="Q121" s="11" t="s">
        <v>2584</v>
      </c>
      <c r="R121" s="11"/>
      <c r="S121" s="11"/>
      <c r="T121" s="42"/>
      <c r="U121" s="42"/>
      <c r="V121" s="64" t="s">
        <v>2426</v>
      </c>
      <c r="W121" s="42"/>
      <c r="X121" s="42"/>
      <c r="Y121" s="42"/>
      <c r="Z121" s="29"/>
      <c r="AA121" s="1" t="s">
        <v>2166</v>
      </c>
      <c r="AC121" s="115">
        <v>271</v>
      </c>
      <c r="AD121" s="115">
        <v>5900</v>
      </c>
      <c r="AG121" s="11" t="s">
        <v>491</v>
      </c>
      <c r="AH121" s="115">
        <v>350</v>
      </c>
      <c r="AJ121" s="11"/>
      <c r="AM121" s="11"/>
      <c r="AO121" s="116"/>
      <c r="AP121" s="117"/>
      <c r="AQ121" s="118"/>
      <c r="AR121" s="119">
        <f>AO121+AP121+AQ121</f>
        <v>0</v>
      </c>
      <c r="AS121" s="120" t="e">
        <f>AO121/AP121</f>
        <v>#DIV/0!</v>
      </c>
      <c r="AT121" s="121" t="e">
        <f>AO121/AP121*AQ121</f>
        <v>#DIV/0!</v>
      </c>
      <c r="AU121" s="122" t="e">
        <f>AO121/(AP121+AQ121)</f>
        <v>#DIV/0!</v>
      </c>
      <c r="AV121" s="19" t="e">
        <f>AW121*AO121/100</f>
        <v>#DIV/0!</v>
      </c>
      <c r="AW121" s="19" t="e">
        <f>98-AY121</f>
        <v>#DIV/0!</v>
      </c>
      <c r="AX121" s="123"/>
      <c r="AY121" s="19" t="e">
        <f>AX121*100/AO121</f>
        <v>#DIV/0!</v>
      </c>
      <c r="AZ121" s="1" t="s">
        <v>432</v>
      </c>
      <c r="BA121" s="58"/>
      <c r="BB121" s="1" t="s">
        <v>432</v>
      </c>
      <c r="BC121" s="6"/>
      <c r="BD121" s="6"/>
      <c r="BE121" s="19"/>
      <c r="BF121" s="19"/>
      <c r="BG121" s="67"/>
      <c r="BH121" s="67"/>
      <c r="BI121" s="19"/>
      <c r="BJ121" s="19"/>
      <c r="BK121" s="19">
        <f>100-BJ121</f>
        <v>100</v>
      </c>
      <c r="BL121" s="124">
        <f>BJ121/BK121</f>
        <v>0</v>
      </c>
      <c r="BM121" s="125"/>
      <c r="BN121" s="6" t="e">
        <f>BM121*100/AO121</f>
        <v>#DIV/0!</v>
      </c>
      <c r="BO121" s="1" t="s">
        <v>432</v>
      </c>
      <c r="BP121" s="19"/>
      <c r="BQ121" s="19"/>
      <c r="BR121" s="43"/>
      <c r="BS121" s="6">
        <f>BX121+BZ121</f>
        <v>0</v>
      </c>
      <c r="BU121" s="43"/>
      <c r="BV121" s="6">
        <f>100-BT121</f>
        <v>100</v>
      </c>
      <c r="BW121" s="6">
        <f>BY121+CA121+CC121</f>
        <v>0</v>
      </c>
      <c r="BX121" s="22"/>
      <c r="BY121" s="22">
        <f>BX121*AP121/100</f>
        <v>0</v>
      </c>
      <c r="BZ121" s="6"/>
      <c r="CA121" s="22">
        <f>BZ121*AP121/100</f>
        <v>0</v>
      </c>
      <c r="CB121" s="6"/>
      <c r="CC121" s="22">
        <f>CB121*AP121/100</f>
        <v>0</v>
      </c>
      <c r="CD121" s="22" t="s">
        <v>432</v>
      </c>
      <c r="CE121" s="126"/>
      <c r="CF121" s="127"/>
      <c r="CG121" s="126"/>
      <c r="CH121" s="127"/>
      <c r="CI121" s="126"/>
      <c r="CJ121" s="126"/>
      <c r="CK121" s="127"/>
      <c r="CL121" s="19" t="e">
        <f>BX121/BZ121</f>
        <v>#DIV/0!</v>
      </c>
      <c r="CM121" s="19"/>
      <c r="CN121" s="19"/>
      <c r="CO121" s="19"/>
      <c r="CP121" s="6"/>
      <c r="CQ121" s="19"/>
      <c r="CR121" s="19"/>
      <c r="CS121" s="20"/>
      <c r="CZ121" s="22"/>
      <c r="DA121" s="16"/>
      <c r="DC121" s="130"/>
      <c r="DD121" s="131"/>
      <c r="DI121" s="1"/>
      <c r="DJ121" s="210" t="s">
        <v>491</v>
      </c>
      <c r="DN121" s="16"/>
      <c r="DR121" s="58"/>
      <c r="DS121" s="22"/>
      <c r="DT121" s="22"/>
      <c r="DU121" s="22"/>
      <c r="DV121" s="22"/>
      <c r="DW121" s="22"/>
      <c r="DX121" s="22"/>
      <c r="DY121" s="22"/>
      <c r="DZ121" s="22"/>
      <c r="EB121" s="2"/>
      <c r="EC121" s="36"/>
      <c r="ED121" s="36"/>
      <c r="EE121" s="4">
        <f>L121</f>
        <v>22</v>
      </c>
      <c r="EF121" s="4"/>
      <c r="EG121" s="4"/>
      <c r="EH121" s="4"/>
      <c r="EI121" s="4"/>
      <c r="EJ121" s="4"/>
      <c r="EK121" s="4"/>
      <c r="EL121" s="6" t="e">
        <f>EK121/(EJ121*EJ121*0.01*0.01)</f>
        <v>#DIV/0!</v>
      </c>
      <c r="EM121" s="4"/>
      <c r="EN121" s="4"/>
      <c r="EO121" s="4"/>
      <c r="EP121" s="4"/>
      <c r="EQ121" s="31"/>
      <c r="ER121" s="14"/>
      <c r="ES121" s="132">
        <f>C121</f>
        <v>18013</v>
      </c>
      <c r="ET121" s="133">
        <v>75</v>
      </c>
      <c r="EU121" s="133"/>
      <c r="EV121" s="133">
        <v>4000</v>
      </c>
      <c r="EW121" s="133">
        <v>40560</v>
      </c>
      <c r="EX121" s="133"/>
      <c r="EY121" s="134">
        <f>EX121/EV121*EW121/ET121</f>
        <v>0</v>
      </c>
      <c r="EZ121" s="39">
        <f>L121*EY121</f>
        <v>0</v>
      </c>
      <c r="FA121" s="9"/>
      <c r="FE121" s="135"/>
      <c r="FF121" s="135"/>
      <c r="FH121" s="136"/>
      <c r="FK121" s="138"/>
      <c r="FL121" s="139"/>
      <c r="FM121" s="9"/>
      <c r="FN121" s="1"/>
      <c r="FO121" s="41" t="e">
        <f>#REF!/1000</f>
        <v>#REF!</v>
      </c>
      <c r="FQ121" s="121" t="e">
        <f>EX121*100/EU121</f>
        <v>#DIV/0!</v>
      </c>
      <c r="FR121" s="140">
        <f>EY121/1000</f>
        <v>0</v>
      </c>
      <c r="FS121" s="9"/>
      <c r="FU121" s="214"/>
      <c r="FW121" s="214"/>
      <c r="GI121" s="8"/>
      <c r="GO121" s="10"/>
      <c r="GP121" s="10"/>
      <c r="GQ121" s="20"/>
      <c r="KB121" s="22"/>
      <c r="KC121" s="22"/>
      <c r="KD121" s="22"/>
      <c r="KE121" s="20">
        <f>FR121*AO121/100*1000</f>
        <v>0</v>
      </c>
      <c r="KF121" s="20">
        <f>FR121*AP121/100*1000</f>
        <v>0</v>
      </c>
      <c r="KG121" s="20">
        <f>FR121*AQ121/100*1000</f>
        <v>0</v>
      </c>
      <c r="KH121" s="20">
        <f>FR121*AX121/100*1000</f>
        <v>0</v>
      </c>
      <c r="KI121" s="20">
        <f>FR121*BM121/100*1000</f>
        <v>0</v>
      </c>
      <c r="KJ121" s="20">
        <f>FR121*BY121/100*1000</f>
        <v>0</v>
      </c>
      <c r="KK121" s="20">
        <f>FR121*CA121/100*1000</f>
        <v>0</v>
      </c>
      <c r="KL121" s="20">
        <f>FR121*CC121/100*1000</f>
        <v>0</v>
      </c>
      <c r="KM121" s="1"/>
      <c r="KN121" s="1"/>
      <c r="KP121" s="22"/>
      <c r="KQ121" s="22"/>
      <c r="KR121" s="22"/>
      <c r="KS121" s="19"/>
      <c r="KY121" s="11"/>
      <c r="KZ121" s="11"/>
      <c r="LA121" s="11"/>
    </row>
    <row r="122" spans="1:313" ht="14.4" customHeight="1">
      <c r="A122" s="1">
        <v>270</v>
      </c>
      <c r="B122" s="219">
        <f>COUNTIFS($D$3:D122,D122,$F$3:F122,F122)</f>
        <v>1</v>
      </c>
      <c r="C122" s="21">
        <v>9561</v>
      </c>
      <c r="D122" s="21" t="s">
        <v>718</v>
      </c>
      <c r="E122" s="1" t="s">
        <v>504</v>
      </c>
      <c r="F122" s="12">
        <v>500826097</v>
      </c>
      <c r="G122" s="1">
        <v>68</v>
      </c>
      <c r="H122" s="247" t="s">
        <v>2830</v>
      </c>
      <c r="DJ122" s="210" t="s">
        <v>491</v>
      </c>
      <c r="EL122" s="6" t="e">
        <f>EK122/((EJ122/100)*(EJ122/100))</f>
        <v>#DIV/0!</v>
      </c>
      <c r="FU122" s="214" t="s">
        <v>785</v>
      </c>
      <c r="FW122" s="214" t="s">
        <v>785</v>
      </c>
      <c r="GI122" s="8"/>
    </row>
    <row r="123" spans="1:313" ht="14.4" customHeight="1">
      <c r="A123" s="1">
        <v>203</v>
      </c>
      <c r="B123" s="219">
        <f>COUNTIFS($D$3:D123,D123,$F$3:F123,F123)</f>
        <v>1</v>
      </c>
      <c r="C123" s="34">
        <v>15830</v>
      </c>
      <c r="D123" s="21" t="s">
        <v>718</v>
      </c>
      <c r="E123" s="2" t="s">
        <v>654</v>
      </c>
      <c r="F123" s="12">
        <v>8212074200</v>
      </c>
      <c r="G123" s="1">
        <v>39</v>
      </c>
      <c r="H123" s="247" t="s">
        <v>2075</v>
      </c>
      <c r="I123" s="29" t="s">
        <v>457</v>
      </c>
      <c r="J123" s="24" t="s">
        <v>487</v>
      </c>
      <c r="K123" s="2" t="s">
        <v>430</v>
      </c>
      <c r="L123" s="2">
        <v>11</v>
      </c>
      <c r="M123" s="2" t="s">
        <v>624</v>
      </c>
      <c r="N123" s="2" t="s">
        <v>431</v>
      </c>
      <c r="O123" s="11"/>
      <c r="P123" s="2" t="s">
        <v>2046</v>
      </c>
      <c r="Q123" s="11"/>
      <c r="R123" s="11"/>
      <c r="S123" s="11"/>
      <c r="T123" s="42"/>
      <c r="U123" s="42"/>
      <c r="V123" s="64" t="s">
        <v>1609</v>
      </c>
      <c r="W123" s="11"/>
      <c r="X123" s="72" t="s">
        <v>2009</v>
      </c>
      <c r="Y123" s="66"/>
      <c r="Z123" s="11"/>
      <c r="AA123" s="1" t="s">
        <v>812</v>
      </c>
      <c r="AC123" s="115">
        <v>422</v>
      </c>
      <c r="AD123" s="115">
        <v>4600</v>
      </c>
      <c r="AE123" s="11"/>
      <c r="AF123" s="11"/>
      <c r="AG123" s="11" t="s">
        <v>483</v>
      </c>
      <c r="AH123" s="115">
        <v>350</v>
      </c>
      <c r="AI123" s="11"/>
      <c r="AJ123" s="11"/>
      <c r="AM123" s="11"/>
      <c r="AO123" s="116">
        <v>40.6</v>
      </c>
      <c r="AP123" s="117">
        <v>47.5</v>
      </c>
      <c r="AQ123" s="118">
        <v>10.8</v>
      </c>
      <c r="AR123" s="119">
        <f>AO123+AP123+AQ123</f>
        <v>98.899999999999991</v>
      </c>
      <c r="AS123" s="120">
        <f>AO123/AP123</f>
        <v>0.85473684210526324</v>
      </c>
      <c r="AT123" s="121">
        <f>AO123/AP123*AQ123</f>
        <v>9.2311578947368442</v>
      </c>
      <c r="AU123" s="122">
        <f>AO123/(AP123+AQ123)</f>
        <v>0.69639794168096059</v>
      </c>
      <c r="AV123" s="19">
        <f>AW123*AO123/100</f>
        <v>36.828000000000003</v>
      </c>
      <c r="AW123" s="19">
        <f>98-AY123-(CD123*100/AO123)</f>
        <v>90.709359605911331</v>
      </c>
      <c r="AX123" s="123">
        <v>1.95</v>
      </c>
      <c r="AY123" s="19">
        <f>AX123*100/AO123</f>
        <v>4.8029556650246308</v>
      </c>
      <c r="AZ123" s="1" t="s">
        <v>432</v>
      </c>
      <c r="BA123" s="58">
        <v>18.720000000000002</v>
      </c>
      <c r="BB123" s="1" t="s">
        <v>432</v>
      </c>
      <c r="BC123" s="6">
        <v>0.88</v>
      </c>
      <c r="BD123" s="6"/>
      <c r="BE123" s="19"/>
      <c r="BF123" s="19"/>
      <c r="BG123" s="67">
        <v>5134.5132743362838</v>
      </c>
      <c r="BH123" s="67">
        <v>459.00000000000006</v>
      </c>
      <c r="BI123" s="19">
        <v>0.05</v>
      </c>
      <c r="BJ123" s="19">
        <v>35.200000000000003</v>
      </c>
      <c r="BK123" s="19">
        <f>100-BJ123</f>
        <v>64.8</v>
      </c>
      <c r="BL123" s="124">
        <f>BJ123/BK123</f>
        <v>0.54320987654320996</v>
      </c>
      <c r="BM123" s="125">
        <v>0.19</v>
      </c>
      <c r="BN123" s="6">
        <f>BM123*100/AO123</f>
        <v>0.46798029556650245</v>
      </c>
      <c r="BO123" s="1" t="s">
        <v>432</v>
      </c>
      <c r="BP123" s="19">
        <v>31.849999999999998</v>
      </c>
      <c r="BQ123" s="19">
        <v>10.199999999999999</v>
      </c>
      <c r="BR123" s="43">
        <v>37840</v>
      </c>
      <c r="BS123" s="6">
        <f>BX123+BZ123</f>
        <v>29.4</v>
      </c>
      <c r="BT123" s="4">
        <v>91.4</v>
      </c>
      <c r="BU123" s="43">
        <v>7065.2</v>
      </c>
      <c r="BV123" s="6">
        <f>100-BT123</f>
        <v>8.5999999999999943</v>
      </c>
      <c r="BW123" s="6">
        <f>BY123+CA123+CC123</f>
        <v>47.405000000000001</v>
      </c>
      <c r="BX123" s="22">
        <v>16.899999999999999</v>
      </c>
      <c r="BY123" s="22">
        <f>BX123*AP123/100</f>
        <v>8.0274999999999981</v>
      </c>
      <c r="BZ123" s="6">
        <v>12.5</v>
      </c>
      <c r="CA123" s="22">
        <f>BZ123*AP123/100</f>
        <v>5.9375</v>
      </c>
      <c r="CB123" s="6">
        <v>70.400000000000006</v>
      </c>
      <c r="CC123" s="22">
        <f>CB123*AP123/100</f>
        <v>33.440000000000005</v>
      </c>
      <c r="CD123" s="22">
        <v>1.01</v>
      </c>
      <c r="CE123" s="126">
        <v>97.9</v>
      </c>
      <c r="CF123" s="127">
        <v>7703</v>
      </c>
      <c r="CG123" s="126">
        <v>93.5</v>
      </c>
      <c r="CH123" s="127">
        <v>6436</v>
      </c>
      <c r="CI123" s="126">
        <v>44.8</v>
      </c>
      <c r="CJ123" s="126">
        <v>59.9</v>
      </c>
      <c r="CK123" s="127">
        <v>5152</v>
      </c>
      <c r="CL123" s="19">
        <f>BX123/BZ123</f>
        <v>1.3519999999999999</v>
      </c>
      <c r="CM123" s="19"/>
      <c r="CN123" s="19"/>
      <c r="CO123" s="19"/>
      <c r="CP123" s="6">
        <v>0.39</v>
      </c>
      <c r="CQ123" s="19"/>
      <c r="CR123" s="19"/>
      <c r="CS123" s="20"/>
      <c r="CZ123" s="22"/>
      <c r="DA123" s="16"/>
      <c r="DB123" s="129" t="s">
        <v>441</v>
      </c>
      <c r="DC123" s="130"/>
      <c r="DD123" s="131" t="s">
        <v>2076</v>
      </c>
      <c r="DI123" s="1" t="s">
        <v>434</v>
      </c>
      <c r="DJ123" s="209" t="s">
        <v>483</v>
      </c>
      <c r="DK123" s="4">
        <v>2</v>
      </c>
      <c r="DN123" s="16">
        <v>0</v>
      </c>
      <c r="DR123" s="22" t="s">
        <v>431</v>
      </c>
      <c r="DS123" s="22" t="s">
        <v>431</v>
      </c>
      <c r="DT123" s="67">
        <v>344</v>
      </c>
      <c r="DU123" s="22">
        <v>8.6999999999999993</v>
      </c>
      <c r="DV123" s="22">
        <v>91.3</v>
      </c>
      <c r="DW123" s="22" t="s">
        <v>431</v>
      </c>
      <c r="DX123" s="22" t="s">
        <v>431</v>
      </c>
      <c r="DY123" s="22" t="s">
        <v>431</v>
      </c>
      <c r="DZ123" s="22" t="s">
        <v>431</v>
      </c>
      <c r="EA123" s="68" t="s">
        <v>1836</v>
      </c>
      <c r="EB123" s="68" t="s">
        <v>2077</v>
      </c>
      <c r="EC123" s="36"/>
      <c r="ED123" s="36"/>
      <c r="EE123" s="4">
        <f>L123</f>
        <v>11</v>
      </c>
      <c r="EF123" s="4"/>
      <c r="EG123" s="4"/>
      <c r="EH123" s="4"/>
      <c r="EI123" s="4"/>
      <c r="EJ123" s="4"/>
      <c r="EK123" s="4"/>
      <c r="EL123" s="6" t="e">
        <f>EK123/(EJ123*EJ123*0.01*0.01)</f>
        <v>#DIV/0!</v>
      </c>
      <c r="EM123" s="4"/>
      <c r="EN123" s="4"/>
      <c r="EO123" s="4"/>
      <c r="EP123" s="4"/>
      <c r="EQ123" s="31"/>
      <c r="ER123" s="14"/>
      <c r="ES123" s="132">
        <f>C123</f>
        <v>15830</v>
      </c>
      <c r="ET123" s="133">
        <v>75</v>
      </c>
      <c r="EU123" s="133">
        <v>32399</v>
      </c>
      <c r="EV123" s="133">
        <v>4000</v>
      </c>
      <c r="EW123" s="133">
        <v>39780</v>
      </c>
      <c r="EX123" s="133">
        <v>3074</v>
      </c>
      <c r="EY123" s="134">
        <f>EX123/EV123*EW123/ET123</f>
        <v>407.61239999999998</v>
      </c>
      <c r="EZ123" s="39">
        <f>L123*EY123</f>
        <v>4483.7363999999998</v>
      </c>
      <c r="FA123" s="9"/>
      <c r="FE123" s="135"/>
      <c r="FF123" s="135"/>
      <c r="FH123" s="136"/>
      <c r="FK123" s="138"/>
      <c r="FL123" s="139"/>
      <c r="FM123" s="9"/>
      <c r="FN123" s="1"/>
      <c r="FO123" s="41">
        <f>AC123/1000</f>
        <v>0.42199999999999999</v>
      </c>
      <c r="FQ123" s="121">
        <f>EX123*100/EU123</f>
        <v>9.4879471588629283</v>
      </c>
      <c r="FR123" s="140">
        <f>EY123/1000</f>
        <v>0.40761239999999999</v>
      </c>
      <c r="FS123" s="9"/>
      <c r="FV123" s="212"/>
      <c r="FX123" s="212"/>
      <c r="GI123" s="8"/>
      <c r="GO123" s="10"/>
      <c r="GP123" s="10"/>
      <c r="GQ123" s="20"/>
      <c r="KE123" s="20">
        <f>FR123*AO123/100*1000</f>
        <v>165.4906344</v>
      </c>
      <c r="KF123" s="20">
        <f>FR123*AP123/100*1000</f>
        <v>193.61588999999998</v>
      </c>
      <c r="KG123" s="20">
        <f>FR123*AQ123/100*1000</f>
        <v>44.022139200000005</v>
      </c>
      <c r="KH123" s="20">
        <f>FR123*AX123/100*1000</f>
        <v>7.9484417999999994</v>
      </c>
      <c r="KI123" s="20">
        <f>FR123*BM123/100*1000</f>
        <v>0.77446355999999994</v>
      </c>
      <c r="KJ123" s="20">
        <f>FR123*BY123/100*1000</f>
        <v>32.721085409999986</v>
      </c>
      <c r="KK123" s="20">
        <f>FR123*CA123/100*1000</f>
        <v>24.201986249999997</v>
      </c>
      <c r="KL123" s="20">
        <f>FR123*CC123/100*1000</f>
        <v>136.30558656000002</v>
      </c>
    </row>
    <row r="124" spans="1:313" ht="14.4" customHeight="1">
      <c r="A124" s="1">
        <v>128</v>
      </c>
      <c r="B124" s="1">
        <f>COUNTIFS($D$3:D124,D124,$F$3:F124,F124)</f>
        <v>1</v>
      </c>
      <c r="C124" s="34">
        <v>12777</v>
      </c>
      <c r="D124" s="21" t="s">
        <v>1294</v>
      </c>
      <c r="E124" s="2" t="s">
        <v>531</v>
      </c>
      <c r="F124" s="12">
        <v>445113447</v>
      </c>
      <c r="G124" s="1">
        <f>LEFT(H124,4)-CONCATENATE(IF(LEFT(F124, 2)&lt;MID(H124, 3, 4), 20, 19),LEFT(F124,2))</f>
        <v>76</v>
      </c>
      <c r="H124" s="247" t="s">
        <v>1295</v>
      </c>
      <c r="I124" s="29" t="s">
        <v>1296</v>
      </c>
      <c r="J124" s="24" t="s">
        <v>487</v>
      </c>
      <c r="K124" s="2" t="s">
        <v>430</v>
      </c>
      <c r="L124" s="1">
        <v>10</v>
      </c>
      <c r="M124" s="2" t="s">
        <v>664</v>
      </c>
      <c r="N124" s="2" t="s">
        <v>647</v>
      </c>
      <c r="P124" s="1" t="s">
        <v>1261</v>
      </c>
      <c r="S124" s="2"/>
      <c r="T124" s="52" t="s">
        <v>1103</v>
      </c>
      <c r="U124" s="52"/>
      <c r="V124" s="57" t="s">
        <v>1245</v>
      </c>
      <c r="X124" s="59"/>
      <c r="Y124" s="59"/>
      <c r="Z124" s="29"/>
      <c r="AA124" s="1" t="s">
        <v>812</v>
      </c>
      <c r="AC124" s="115">
        <v>207</v>
      </c>
      <c r="AD124" s="115">
        <v>2000</v>
      </c>
      <c r="AE124" s="11"/>
      <c r="AF124" s="11"/>
      <c r="AG124" s="11" t="s">
        <v>483</v>
      </c>
      <c r="AH124" s="115">
        <v>150</v>
      </c>
      <c r="AI124" s="11"/>
      <c r="AJ124" s="11"/>
      <c r="AM124" s="11"/>
      <c r="AO124" s="116">
        <v>46.6</v>
      </c>
      <c r="AP124" s="117">
        <v>24.9</v>
      </c>
      <c r="AQ124" s="118">
        <v>27.2</v>
      </c>
      <c r="AR124" s="119">
        <f>AO124+AP124+AQ124</f>
        <v>98.7</v>
      </c>
      <c r="AS124" s="120">
        <f>AO124/AP124</f>
        <v>1.8714859437751006</v>
      </c>
      <c r="AT124" s="121">
        <f>AO124/AP124*AQ124</f>
        <v>50.904417670682733</v>
      </c>
      <c r="AU124" s="122">
        <f>AO124/(AP124+AQ124)</f>
        <v>0.89443378119001937</v>
      </c>
      <c r="AV124" s="19">
        <f>AW124*AO124/100</f>
        <v>37.208000000000006</v>
      </c>
      <c r="AW124" s="19">
        <f>98-AY124-(CD124*100/AO124)</f>
        <v>79.845493562231766</v>
      </c>
      <c r="AX124" s="123">
        <v>6.58</v>
      </c>
      <c r="AY124" s="19">
        <f>AX124*100/AO124</f>
        <v>14.120171673819742</v>
      </c>
      <c r="AZ124" s="1" t="s">
        <v>432</v>
      </c>
      <c r="BA124" s="58">
        <v>30.9</v>
      </c>
      <c r="BB124" s="1" t="s">
        <v>432</v>
      </c>
      <c r="BC124" s="6">
        <v>2.87</v>
      </c>
      <c r="BD124" s="6"/>
      <c r="BE124" s="19"/>
      <c r="BF124" s="19"/>
      <c r="BG124" s="67">
        <v>5744.8</v>
      </c>
      <c r="BH124" s="67">
        <v>514.30000000000007</v>
      </c>
      <c r="BI124" s="19">
        <v>2.2200000000000002</v>
      </c>
      <c r="BJ124" s="19">
        <v>21.2</v>
      </c>
      <c r="BK124" s="1">
        <v>78.8</v>
      </c>
      <c r="BL124" s="147">
        <f>BJ124/BK124</f>
        <v>0.26903553299492383</v>
      </c>
      <c r="BM124" s="125">
        <v>0.33</v>
      </c>
      <c r="BN124" s="6">
        <f>BM124*100/AO124</f>
        <v>0.70815450643776823</v>
      </c>
      <c r="BO124" s="1" t="s">
        <v>432</v>
      </c>
      <c r="BP124" s="19">
        <v>31.1</v>
      </c>
      <c r="BQ124" s="19">
        <v>26.215999999999998</v>
      </c>
      <c r="BR124" s="4">
        <v>32721</v>
      </c>
      <c r="BS124" s="6">
        <f>BX124+BZ124</f>
        <v>28.53</v>
      </c>
      <c r="BT124" s="4">
        <v>85.1</v>
      </c>
      <c r="BU124" s="43">
        <v>8179.64</v>
      </c>
      <c r="BV124" s="6">
        <f>100-BT124</f>
        <v>14.900000000000006</v>
      </c>
      <c r="BW124" s="6">
        <f>BY124+CA124+CC124</f>
        <v>24.633570000000002</v>
      </c>
      <c r="BX124" s="2">
        <v>5.93</v>
      </c>
      <c r="BY124" s="22">
        <f>BX124*AP124/100</f>
        <v>1.4765699999999997</v>
      </c>
      <c r="BZ124" s="4">
        <v>22.6</v>
      </c>
      <c r="CA124" s="22">
        <f>BZ124*AP124/100</f>
        <v>5.6273999999999997</v>
      </c>
      <c r="CB124" s="4">
        <v>70.400000000000006</v>
      </c>
      <c r="CC124" s="22">
        <f>CB124*AP124/100</f>
        <v>17.529600000000002</v>
      </c>
      <c r="CD124" s="22">
        <v>1.88</v>
      </c>
      <c r="CE124" s="126">
        <v>99.1</v>
      </c>
      <c r="CF124" s="127">
        <v>15155.5</v>
      </c>
      <c r="CG124" s="126">
        <v>99.4</v>
      </c>
      <c r="CH124" s="127">
        <v>11385.6</v>
      </c>
      <c r="CI124" s="126">
        <v>85.3</v>
      </c>
      <c r="CJ124" s="126">
        <v>89.2</v>
      </c>
      <c r="CK124" s="127">
        <v>7476.5999999999995</v>
      </c>
      <c r="CL124" s="146">
        <f>BX124/BZ124</f>
        <v>0.26238938053097344</v>
      </c>
      <c r="CM124" s="22"/>
      <c r="CN124" s="22"/>
      <c r="CO124" s="22"/>
      <c r="CP124" s="6">
        <v>0.15</v>
      </c>
      <c r="CQ124" s="19"/>
      <c r="CR124" s="19"/>
      <c r="CS124" s="19"/>
      <c r="CT124" s="22"/>
      <c r="CU124" s="142"/>
      <c r="CV124" s="142"/>
      <c r="CW124" s="22"/>
      <c r="CX124" s="22"/>
      <c r="CZ124" s="22"/>
      <c r="DA124" s="16"/>
      <c r="DB124" s="129" t="s">
        <v>257</v>
      </c>
      <c r="DC124" s="130"/>
      <c r="DD124" s="131" t="s">
        <v>1297</v>
      </c>
      <c r="DI124" s="1" t="s">
        <v>436</v>
      </c>
      <c r="DJ124" s="209" t="s">
        <v>483</v>
      </c>
      <c r="DK124" s="4">
        <v>2</v>
      </c>
      <c r="DL124" s="4" t="s">
        <v>457</v>
      </c>
      <c r="DM124" s="4" t="s">
        <v>442</v>
      </c>
      <c r="DN124" s="16">
        <v>0</v>
      </c>
      <c r="DR124" s="22">
        <v>12.5</v>
      </c>
      <c r="DS124" s="1" t="s">
        <v>431</v>
      </c>
      <c r="DT124" s="22">
        <v>370</v>
      </c>
      <c r="DU124" s="22">
        <v>24.3</v>
      </c>
      <c r="DV124" s="22">
        <v>75.7</v>
      </c>
      <c r="DW124" s="1" t="s">
        <v>431</v>
      </c>
      <c r="DX124" s="1" t="s">
        <v>431</v>
      </c>
      <c r="DY124" s="1" t="s">
        <v>431</v>
      </c>
      <c r="DZ124" s="1" t="s">
        <v>431</v>
      </c>
      <c r="EA124" s="1">
        <v>0</v>
      </c>
      <c r="EB124" s="2"/>
      <c r="EC124" s="36"/>
      <c r="ED124" s="36"/>
      <c r="EE124" s="4">
        <v>10</v>
      </c>
      <c r="EF124" s="4">
        <v>15</v>
      </c>
      <c r="EG124" s="4">
        <v>2</v>
      </c>
      <c r="EH124" s="4"/>
      <c r="EI124" s="4"/>
      <c r="EJ124" s="4">
        <v>172</v>
      </c>
      <c r="EK124" s="4">
        <v>100</v>
      </c>
      <c r="EL124" s="6">
        <f>EK124/(EJ124*EJ124*0.01*0.01)</f>
        <v>33.80205516495402</v>
      </c>
      <c r="EM124" s="4">
        <v>2</v>
      </c>
      <c r="EN124" s="1">
        <v>1</v>
      </c>
      <c r="EO124" s="4">
        <v>2</v>
      </c>
      <c r="EP124" s="4">
        <v>1</v>
      </c>
      <c r="EQ124" s="31"/>
      <c r="ER124" s="14"/>
      <c r="ES124" s="132">
        <v>12777</v>
      </c>
      <c r="ET124" s="133">
        <v>75</v>
      </c>
      <c r="EU124" s="133">
        <v>6869</v>
      </c>
      <c r="EV124" s="133">
        <v>8000</v>
      </c>
      <c r="EW124" s="133">
        <v>40560</v>
      </c>
      <c r="EX124" s="133">
        <v>3483</v>
      </c>
      <c r="EY124" s="134">
        <f>EX124/EV124*EW124/ET124</f>
        <v>235.45080000000002</v>
      </c>
      <c r="EZ124" s="39">
        <f>L124*EY124</f>
        <v>2354.5080000000003</v>
      </c>
      <c r="FA124" s="9"/>
      <c r="FE124" s="135"/>
      <c r="FF124" s="135"/>
      <c r="FH124" s="136"/>
      <c r="FI124" s="11"/>
      <c r="FK124" s="138"/>
      <c r="FL124" s="139"/>
      <c r="FM124" s="9"/>
      <c r="FN124" s="1"/>
      <c r="FO124" s="41">
        <f>AC124/1000</f>
        <v>0.20699999999999999</v>
      </c>
      <c r="FQ124" s="121">
        <f>EX124*100/EU124</f>
        <v>50.706070752656863</v>
      </c>
      <c r="FR124" s="140">
        <f>EY124/1000</f>
        <v>0.23545080000000002</v>
      </c>
      <c r="FS124" s="143">
        <f>DT124/EY124</f>
        <v>1.5714535690683573</v>
      </c>
      <c r="FT124" s="43">
        <v>50</v>
      </c>
      <c r="FU124" s="16" t="s">
        <v>493</v>
      </c>
      <c r="FV124" s="213" t="s">
        <v>493</v>
      </c>
      <c r="FW124" s="2"/>
      <c r="FX124" s="213"/>
      <c r="FY124" s="11" t="s">
        <v>1216</v>
      </c>
      <c r="FZ124" s="1">
        <v>0</v>
      </c>
      <c r="GA124" s="1">
        <v>2</v>
      </c>
      <c r="GB124" s="11" t="s">
        <v>1298</v>
      </c>
      <c r="GC124" s="11"/>
      <c r="GG124" s="1">
        <v>1</v>
      </c>
      <c r="GH124" s="29" t="s">
        <v>1299</v>
      </c>
      <c r="GI124" s="1"/>
      <c r="GJ124" s="29" t="s">
        <v>1106</v>
      </c>
      <c r="GK124" s="1">
        <v>0</v>
      </c>
      <c r="GL124" s="8">
        <v>0</v>
      </c>
      <c r="GM124" s="11" t="s">
        <v>1107</v>
      </c>
      <c r="GO124" s="10">
        <v>43971</v>
      </c>
      <c r="GP124" s="10"/>
      <c r="GQ124" s="20"/>
      <c r="GR124" s="141" t="s">
        <v>1108</v>
      </c>
      <c r="GT124" s="19"/>
      <c r="GV124" s="11"/>
      <c r="GZ124" s="11">
        <v>1</v>
      </c>
      <c r="HA124" s="54">
        <v>0</v>
      </c>
      <c r="HB124" s="54">
        <v>0</v>
      </c>
      <c r="HC124" s="55">
        <v>2633.68</v>
      </c>
      <c r="HD124" s="54">
        <v>0</v>
      </c>
      <c r="HE124" s="54">
        <v>0</v>
      </c>
      <c r="HF124" s="54">
        <v>0</v>
      </c>
      <c r="HG124" s="55">
        <v>3576</v>
      </c>
      <c r="HH124" s="54">
        <v>42.44</v>
      </c>
      <c r="HI124" s="55">
        <v>0</v>
      </c>
      <c r="HJ124" s="54">
        <v>0</v>
      </c>
      <c r="HK124" s="54">
        <v>0</v>
      </c>
      <c r="HL124" s="54">
        <v>17.75</v>
      </c>
      <c r="HM124" s="54">
        <v>244.14</v>
      </c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20"/>
      <c r="IC124" s="20"/>
      <c r="ID124" s="11"/>
      <c r="IE124" s="11"/>
      <c r="IF124" s="20"/>
      <c r="KE124" s="20">
        <f>FR124*AO124/100*1000</f>
        <v>109.72007280000001</v>
      </c>
      <c r="KF124" s="20">
        <f>FR124*AP124/100*1000</f>
        <v>58.627249199999994</v>
      </c>
      <c r="KG124" s="20">
        <f>FR124*AQ124/100*1000</f>
        <v>64.0426176</v>
      </c>
      <c r="KH124" s="20">
        <f>FR124*AX124/100*1000</f>
        <v>15.492662640000002</v>
      </c>
      <c r="KI124" s="20">
        <f>FR124*BM124/100*1000</f>
        <v>0.77698764000000009</v>
      </c>
      <c r="KJ124" s="20">
        <f>FR124*BY124/100*1000</f>
        <v>3.4765958775599999</v>
      </c>
      <c r="KK124" s="20">
        <f>FR124*CA124/100*1000</f>
        <v>13.2497583192</v>
      </c>
      <c r="KL124" s="20">
        <f>FR124*CC124/100*1000</f>
        <v>41.27358343680001</v>
      </c>
      <c r="KS124" s="23">
        <v>44048</v>
      </c>
      <c r="KT124" s="1">
        <v>2</v>
      </c>
      <c r="KV124" s="11" t="s">
        <v>1107</v>
      </c>
    </row>
    <row r="125" spans="1:313" ht="14.4" customHeight="1">
      <c r="A125" s="1">
        <v>160</v>
      </c>
      <c r="B125" s="1">
        <f>COUNTIFS($D$3:D125,D125,$F$3:F125,F125)</f>
        <v>1</v>
      </c>
      <c r="C125" s="34">
        <v>17750</v>
      </c>
      <c r="D125" s="21" t="s">
        <v>2554</v>
      </c>
      <c r="E125" s="2" t="s">
        <v>2555</v>
      </c>
      <c r="F125" s="2">
        <v>6361230546</v>
      </c>
      <c r="G125" s="1">
        <v>59</v>
      </c>
      <c r="H125" s="247" t="s">
        <v>2556</v>
      </c>
      <c r="I125" s="29" t="s">
        <v>2547</v>
      </c>
      <c r="J125" s="24" t="s">
        <v>487</v>
      </c>
      <c r="K125" s="2" t="s">
        <v>430</v>
      </c>
      <c r="L125" s="2">
        <v>12</v>
      </c>
      <c r="M125" s="2">
        <v>2</v>
      </c>
      <c r="N125" s="2" t="s">
        <v>431</v>
      </c>
      <c r="O125" s="11"/>
      <c r="P125" s="2" t="s">
        <v>2532</v>
      </c>
      <c r="Q125" s="11"/>
      <c r="R125" s="11"/>
      <c r="S125" s="11"/>
      <c r="T125" s="42"/>
      <c r="U125" s="42"/>
      <c r="V125" s="64" t="s">
        <v>2426</v>
      </c>
      <c r="W125" s="42"/>
      <c r="X125" s="42"/>
      <c r="Y125" s="42"/>
      <c r="Z125" s="29"/>
      <c r="AA125" s="1" t="s">
        <v>2166</v>
      </c>
      <c r="AC125" s="115">
        <v>81</v>
      </c>
      <c r="AD125" s="115">
        <v>900</v>
      </c>
      <c r="AE125" s="11"/>
      <c r="AF125" s="11"/>
      <c r="AG125" s="11" t="s">
        <v>491</v>
      </c>
      <c r="AH125" s="115">
        <v>50</v>
      </c>
      <c r="AJ125" s="11"/>
      <c r="AM125" s="11"/>
      <c r="AO125" s="116">
        <v>22.4</v>
      </c>
      <c r="AP125" s="117">
        <v>72.7</v>
      </c>
      <c r="AQ125" s="118">
        <v>3.49</v>
      </c>
      <c r="AR125" s="119">
        <f>AO125+AP125+AQ125</f>
        <v>98.589999999999989</v>
      </c>
      <c r="AS125" s="120">
        <f>AO125/AP125</f>
        <v>0.30811554332874824</v>
      </c>
      <c r="AT125" s="121">
        <f>AO125/AP125*AQ125</f>
        <v>1.0753232462173314</v>
      </c>
      <c r="AU125" s="122">
        <f>AO125/(AP125+AQ125)</f>
        <v>0.29400183751148445</v>
      </c>
      <c r="AV125" s="19">
        <f>AW125*AO125/100</f>
        <v>19.212</v>
      </c>
      <c r="AW125" s="19">
        <f>98-AY125</f>
        <v>85.767857142857139</v>
      </c>
      <c r="AX125" s="123">
        <v>2.74</v>
      </c>
      <c r="AY125" s="19">
        <f>AX125*100/AO125</f>
        <v>12.232142857142858</v>
      </c>
      <c r="AZ125" s="1" t="s">
        <v>432</v>
      </c>
      <c r="BA125" s="58">
        <v>12.9</v>
      </c>
      <c r="BB125" s="1" t="s">
        <v>432</v>
      </c>
      <c r="BC125" s="6">
        <v>0.24</v>
      </c>
      <c r="BD125" s="6"/>
      <c r="BE125" s="19"/>
      <c r="BF125" s="19"/>
      <c r="BG125" s="67">
        <v>3321.5384615384614</v>
      </c>
      <c r="BH125" s="67">
        <v>231</v>
      </c>
      <c r="BI125" s="19">
        <v>0.13</v>
      </c>
      <c r="BJ125" s="19">
        <v>46.3</v>
      </c>
      <c r="BK125" s="19">
        <f>100-BJ125</f>
        <v>53.7</v>
      </c>
      <c r="BL125" s="124">
        <f>BJ125/BK125</f>
        <v>0.86219739292364983</v>
      </c>
      <c r="BM125" s="125">
        <v>6.8000000000000005E-2</v>
      </c>
      <c r="BN125" s="6">
        <f>BM125*100/AO125</f>
        <v>0.3035714285714286</v>
      </c>
      <c r="BO125" s="1" t="s">
        <v>432</v>
      </c>
      <c r="BP125" s="19">
        <v>19.745762711864408</v>
      </c>
      <c r="BQ125" s="19">
        <v>43.8</v>
      </c>
      <c r="BR125" s="43">
        <v>27535.360000000001</v>
      </c>
      <c r="BS125" s="6">
        <f>BX125+BZ125</f>
        <v>49.7</v>
      </c>
      <c r="BT125" s="4">
        <v>94</v>
      </c>
      <c r="BU125" s="43">
        <v>8469.0476190476184</v>
      </c>
      <c r="BV125" s="6">
        <f>100-BT125</f>
        <v>6</v>
      </c>
      <c r="BW125" s="6">
        <f>BY125+CA125+CC125</f>
        <v>72.7</v>
      </c>
      <c r="BX125" s="22">
        <v>24.8</v>
      </c>
      <c r="BY125" s="22">
        <f>BX125*AP125/100</f>
        <v>18.029600000000002</v>
      </c>
      <c r="BZ125" s="6">
        <v>24.9</v>
      </c>
      <c r="CA125" s="22">
        <f>BZ125*AP125/100</f>
        <v>18.1023</v>
      </c>
      <c r="CB125" s="6">
        <v>50.3</v>
      </c>
      <c r="CC125" s="22">
        <f>CB125*AP125/100</f>
        <v>36.568100000000001</v>
      </c>
      <c r="CD125" s="22" t="s">
        <v>432</v>
      </c>
      <c r="CE125" s="126">
        <v>97.3</v>
      </c>
      <c r="CF125" s="127">
        <v>7359</v>
      </c>
      <c r="CG125" s="126">
        <v>90.5</v>
      </c>
      <c r="CH125" s="127">
        <v>5732</v>
      </c>
      <c r="CI125" s="126">
        <v>35.6</v>
      </c>
      <c r="CJ125" s="126">
        <v>64.5</v>
      </c>
      <c r="CK125" s="127">
        <v>5526</v>
      </c>
      <c r="CL125" s="19">
        <f>BX125/BZ125</f>
        <v>0.99598393574297195</v>
      </c>
      <c r="CM125" s="19"/>
      <c r="CN125" s="19"/>
      <c r="CO125" s="19"/>
      <c r="CP125" s="6"/>
      <c r="CQ125" s="19"/>
      <c r="CR125" s="19"/>
      <c r="CS125" s="20"/>
      <c r="CZ125" s="22"/>
      <c r="DA125" s="16"/>
      <c r="DC125" s="130"/>
      <c r="DD125" s="131"/>
      <c r="DI125" s="1" t="s">
        <v>436</v>
      </c>
      <c r="DJ125" s="210" t="s">
        <v>491</v>
      </c>
      <c r="DK125" s="4">
        <v>2</v>
      </c>
      <c r="DN125" s="16">
        <v>0</v>
      </c>
      <c r="DR125" s="58" t="s">
        <v>431</v>
      </c>
      <c r="DS125" s="22" t="s">
        <v>431</v>
      </c>
      <c r="DT125" s="22">
        <v>90</v>
      </c>
      <c r="DU125" s="22">
        <v>8.9</v>
      </c>
      <c r="DV125" s="22">
        <v>91.1</v>
      </c>
      <c r="DW125" s="22" t="s">
        <v>431</v>
      </c>
      <c r="DX125" s="22" t="s">
        <v>431</v>
      </c>
      <c r="DY125" s="22" t="s">
        <v>431</v>
      </c>
      <c r="DZ125" s="22" t="s">
        <v>431</v>
      </c>
      <c r="EA125" s="2">
        <v>0</v>
      </c>
      <c r="EB125" s="2"/>
      <c r="EC125" s="36"/>
      <c r="ED125" s="36"/>
      <c r="EE125" s="4">
        <f>L125</f>
        <v>12</v>
      </c>
      <c r="EF125" s="4"/>
      <c r="EG125" s="4"/>
      <c r="EH125" s="4"/>
      <c r="EI125" s="4"/>
      <c r="EJ125" s="4"/>
      <c r="EK125" s="4"/>
      <c r="EL125" s="6" t="e">
        <f>EK125/(EJ125*EJ125*0.01*0.01)</f>
        <v>#DIV/0!</v>
      </c>
      <c r="EM125" s="4"/>
      <c r="EN125" s="4"/>
      <c r="EO125" s="4"/>
      <c r="EP125" s="4"/>
      <c r="EQ125" s="31"/>
      <c r="ER125" s="14"/>
      <c r="ES125" s="132">
        <f>C125</f>
        <v>17750</v>
      </c>
      <c r="ET125" s="133">
        <v>75</v>
      </c>
      <c r="EU125" s="133">
        <v>8818</v>
      </c>
      <c r="EV125" s="133">
        <v>13483</v>
      </c>
      <c r="EW125" s="133">
        <v>40560</v>
      </c>
      <c r="EX125" s="133">
        <v>2072</v>
      </c>
      <c r="EY125" s="134">
        <f>EX125/EV125*EW125/ET125</f>
        <v>83.107438997255812</v>
      </c>
      <c r="EZ125" s="39">
        <f>L125*EY125</f>
        <v>997.28926796706969</v>
      </c>
      <c r="FA125" s="9"/>
      <c r="FE125" s="135"/>
      <c r="FF125" s="135"/>
      <c r="FH125" s="136"/>
      <c r="FK125" s="138"/>
      <c r="FL125" s="139"/>
      <c r="FM125" s="9"/>
      <c r="FN125" s="1"/>
      <c r="FO125" s="41">
        <f>AC125/1000</f>
        <v>8.1000000000000003E-2</v>
      </c>
      <c r="FQ125" s="121">
        <f>EX125*100/EU125</f>
        <v>23.497391698797912</v>
      </c>
      <c r="FR125" s="140">
        <f>EY125/1000</f>
        <v>8.3107438997255811E-2</v>
      </c>
      <c r="FS125" s="9"/>
      <c r="FU125" s="214"/>
      <c r="FW125" s="214"/>
      <c r="GI125" s="8"/>
      <c r="GO125" s="10">
        <v>44761</v>
      </c>
      <c r="GP125" s="10"/>
      <c r="GQ125" s="20"/>
      <c r="KB125" s="22"/>
      <c r="KC125" s="22"/>
      <c r="KD125" s="22"/>
      <c r="KE125" s="20">
        <f>FR125*AO125/100*1000</f>
        <v>18.616066335385298</v>
      </c>
      <c r="KF125" s="20">
        <f>FR125*AP125/100*1000</f>
        <v>60.419108151004977</v>
      </c>
      <c r="KG125" s="20">
        <f>FR125*AQ125/100*1000</f>
        <v>2.9004496210042281</v>
      </c>
      <c r="KH125" s="20">
        <f>FR125*AX125/100*1000</f>
        <v>2.2771438285248093</v>
      </c>
      <c r="KI125" s="20">
        <f>FR125*BM125/100*1000</f>
        <v>5.6513058518133957E-2</v>
      </c>
      <c r="KJ125" s="20">
        <f>FR125*BY125/100*1000</f>
        <v>14.983938821449238</v>
      </c>
      <c r="KK125" s="20">
        <f>FR125*CA125/100*1000</f>
        <v>15.044357929600238</v>
      </c>
      <c r="KL125" s="20">
        <f>FR125*CC125/100*1000</f>
        <v>30.390811399955503</v>
      </c>
      <c r="KM125" s="1">
        <v>82.6</v>
      </c>
      <c r="KN125" s="1">
        <v>76.3</v>
      </c>
      <c r="KP125" s="22"/>
      <c r="KQ125" s="22"/>
      <c r="KR125" s="22"/>
      <c r="KS125" s="19"/>
      <c r="KY125" s="11"/>
      <c r="KZ125" s="11"/>
      <c r="LA125" s="11"/>
    </row>
    <row r="126" spans="1:313" ht="14.4" customHeight="1">
      <c r="A126" s="1">
        <v>96</v>
      </c>
      <c r="B126" s="219">
        <f>COUNTIFS($D$3:D126,D126,$F$3:F126,F126)</f>
        <v>1</v>
      </c>
      <c r="C126" s="34">
        <v>17293</v>
      </c>
      <c r="D126" s="35" t="s">
        <v>2453</v>
      </c>
      <c r="E126" s="2" t="s">
        <v>916</v>
      </c>
      <c r="F126" s="2">
        <v>6754170016</v>
      </c>
      <c r="G126" s="1">
        <v>55</v>
      </c>
      <c r="H126" s="247" t="s">
        <v>2451</v>
      </c>
      <c r="I126" s="29" t="s">
        <v>442</v>
      </c>
      <c r="J126" s="24" t="s">
        <v>487</v>
      </c>
      <c r="K126" s="2" t="s">
        <v>430</v>
      </c>
      <c r="L126" s="2">
        <v>22</v>
      </c>
      <c r="M126" s="2" t="s">
        <v>702</v>
      </c>
      <c r="N126" s="2" t="s">
        <v>646</v>
      </c>
      <c r="O126" s="11"/>
      <c r="P126" s="2" t="s">
        <v>2442</v>
      </c>
      <c r="Q126" s="11"/>
      <c r="R126" s="11"/>
      <c r="S126" s="11"/>
      <c r="T126" s="42"/>
      <c r="U126" s="42"/>
      <c r="V126" s="64" t="s">
        <v>2426</v>
      </c>
      <c r="W126" s="42"/>
      <c r="X126" s="42"/>
      <c r="Y126" s="42"/>
      <c r="Z126" s="29"/>
      <c r="AA126" s="1" t="s">
        <v>2166</v>
      </c>
      <c r="AC126" s="115">
        <v>92</v>
      </c>
      <c r="AD126" s="115">
        <v>2000</v>
      </c>
      <c r="AE126" s="11"/>
      <c r="AF126" s="11"/>
      <c r="AG126" s="11" t="s">
        <v>483</v>
      </c>
      <c r="AH126" s="115">
        <v>150</v>
      </c>
      <c r="AI126" s="11"/>
      <c r="AJ126" s="11"/>
      <c r="AM126" s="11"/>
      <c r="AO126" s="116">
        <v>13.7</v>
      </c>
      <c r="AP126" s="117">
        <v>61.4</v>
      </c>
      <c r="AQ126" s="118">
        <v>22.8</v>
      </c>
      <c r="AR126" s="119">
        <f>AO126+AP126+AQ126</f>
        <v>97.899999999999991</v>
      </c>
      <c r="AS126" s="120">
        <f>AO126/AP126</f>
        <v>0.22312703583061888</v>
      </c>
      <c r="AT126" s="121">
        <f>AO126/AP126*AQ126</f>
        <v>5.087296416938111</v>
      </c>
      <c r="AU126" s="122">
        <f>AO126/(AP126+AQ126)</f>
        <v>0.16270783847980996</v>
      </c>
      <c r="AV126" s="19">
        <f>AW126*AO126/100</f>
        <v>12.005999999999998</v>
      </c>
      <c r="AW126" s="19">
        <f>98-AY126</f>
        <v>87.635036496350367</v>
      </c>
      <c r="AX126" s="123">
        <v>1.42</v>
      </c>
      <c r="AY126" s="19">
        <f>AX126*100/AO126</f>
        <v>10.364963503649635</v>
      </c>
      <c r="AZ126" s="1" t="s">
        <v>432</v>
      </c>
      <c r="BA126" s="6">
        <v>20.083333333333336</v>
      </c>
      <c r="BB126" s="1" t="s">
        <v>432</v>
      </c>
      <c r="BC126" s="6">
        <v>8.5000000000000006E-2</v>
      </c>
      <c r="BD126" s="6"/>
      <c r="BE126" s="19"/>
      <c r="BF126" s="19"/>
      <c r="BG126" s="67">
        <v>2257</v>
      </c>
      <c r="BH126" s="67">
        <v>178.1</v>
      </c>
      <c r="BI126" s="19">
        <v>0.04</v>
      </c>
      <c r="BJ126" s="19">
        <v>48.7</v>
      </c>
      <c r="BK126" s="19">
        <f>100-BJ126</f>
        <v>51.3</v>
      </c>
      <c r="BL126" s="124">
        <f>BJ126/BK126</f>
        <v>0.94931773879142312</v>
      </c>
      <c r="BM126" s="125">
        <v>0.19</v>
      </c>
      <c r="BN126" s="6">
        <f>BM126*100/AO126</f>
        <v>1.3868613138686132</v>
      </c>
      <c r="BO126" s="1" t="s">
        <v>432</v>
      </c>
      <c r="BP126" s="19">
        <v>37.200000000000003</v>
      </c>
      <c r="BQ126" s="19">
        <v>18.479999999999997</v>
      </c>
      <c r="BR126" s="43">
        <v>16620</v>
      </c>
      <c r="BS126" s="6">
        <f>BX126+BZ126</f>
        <v>68.400000000000006</v>
      </c>
      <c r="BT126" s="4">
        <v>92.5</v>
      </c>
      <c r="BU126" s="43">
        <v>9562</v>
      </c>
      <c r="BV126" s="6">
        <f>100-BT126</f>
        <v>7.5</v>
      </c>
      <c r="BW126" s="6">
        <f>BY126+CA126+CC126</f>
        <v>58.821200000000005</v>
      </c>
      <c r="BX126" s="22">
        <v>54.2</v>
      </c>
      <c r="BY126" s="22">
        <f>BX126*AP126/100</f>
        <v>33.278800000000004</v>
      </c>
      <c r="BZ126" s="6">
        <v>14.2</v>
      </c>
      <c r="CA126" s="22">
        <f>BZ126*AP126/100</f>
        <v>8.7187999999999981</v>
      </c>
      <c r="CB126" s="6">
        <v>27.4</v>
      </c>
      <c r="CC126" s="22">
        <f>CB126*AP126/100</f>
        <v>16.823599999999999</v>
      </c>
      <c r="CD126" s="22" t="s">
        <v>432</v>
      </c>
      <c r="CE126" s="126">
        <v>36.5</v>
      </c>
      <c r="CF126" s="127">
        <v>3905</v>
      </c>
      <c r="CG126" s="126">
        <v>17.399999999999999</v>
      </c>
      <c r="CH126" s="127">
        <v>3597</v>
      </c>
      <c r="CI126" s="126">
        <v>2.97</v>
      </c>
      <c r="CJ126" s="126">
        <v>23.9</v>
      </c>
      <c r="CK126" s="127">
        <v>3870</v>
      </c>
      <c r="CL126" s="19">
        <f>BX126/BZ126</f>
        <v>3.8169014084507045</v>
      </c>
      <c r="CM126" s="19"/>
      <c r="CN126" s="19"/>
      <c r="CO126" s="19"/>
      <c r="CP126" s="6"/>
      <c r="CQ126" s="19"/>
      <c r="CR126" s="19"/>
      <c r="CS126" s="20"/>
      <c r="CZ126" s="22"/>
      <c r="DA126" s="16"/>
      <c r="DC126" s="130"/>
      <c r="DD126" s="131"/>
      <c r="DI126" s="1" t="s">
        <v>436</v>
      </c>
      <c r="DJ126" s="209" t="s">
        <v>483</v>
      </c>
      <c r="DK126" s="4">
        <v>2</v>
      </c>
      <c r="DN126" s="16">
        <v>0</v>
      </c>
      <c r="DR126" s="58" t="s">
        <v>431</v>
      </c>
      <c r="DS126" s="22" t="s">
        <v>431</v>
      </c>
      <c r="DT126" s="22">
        <v>220</v>
      </c>
      <c r="DU126" s="22">
        <v>11.3</v>
      </c>
      <c r="DV126" s="22">
        <v>88.7</v>
      </c>
      <c r="DW126" s="22" t="s">
        <v>431</v>
      </c>
      <c r="DX126" s="22" t="s">
        <v>431</v>
      </c>
      <c r="DY126" s="22" t="s">
        <v>431</v>
      </c>
      <c r="DZ126" s="22" t="s">
        <v>431</v>
      </c>
      <c r="EA126" s="2">
        <v>0</v>
      </c>
      <c r="EB126" s="2"/>
      <c r="EC126" s="36"/>
      <c r="ED126" s="36"/>
      <c r="EE126" s="4">
        <f>L126</f>
        <v>22</v>
      </c>
      <c r="EF126" s="4"/>
      <c r="EG126" s="4"/>
      <c r="EH126" s="4"/>
      <c r="EI126" s="4"/>
      <c r="EJ126" s="4"/>
      <c r="EK126" s="4"/>
      <c r="EL126" s="6" t="e">
        <f>EK126/(EJ126*EJ126*0.01*0.01)</f>
        <v>#DIV/0!</v>
      </c>
      <c r="EM126" s="4"/>
      <c r="EN126" s="4"/>
      <c r="EO126" s="4"/>
      <c r="EP126" s="4"/>
      <c r="EQ126" s="31"/>
      <c r="ER126" s="14"/>
      <c r="ES126" s="132">
        <f>C126</f>
        <v>17293</v>
      </c>
      <c r="ET126" s="133">
        <v>75</v>
      </c>
      <c r="EU126" s="133">
        <v>108672</v>
      </c>
      <c r="EV126" s="133">
        <v>5260</v>
      </c>
      <c r="EW126" s="133">
        <v>40560</v>
      </c>
      <c r="EX126" s="133">
        <v>2604</v>
      </c>
      <c r="EY126" s="134">
        <f>EX126/EV126*EW126/ET126</f>
        <v>267.72684410646389</v>
      </c>
      <c r="EZ126" s="39">
        <f>L126*EY126</f>
        <v>5889.9905703422055</v>
      </c>
      <c r="FA126" s="9"/>
      <c r="FE126" s="135"/>
      <c r="FF126" s="135"/>
      <c r="FH126" s="136"/>
      <c r="FK126" s="138"/>
      <c r="FL126" s="139"/>
      <c r="FM126" s="9"/>
      <c r="FN126" s="1"/>
      <c r="FO126" s="41">
        <f>AC126/1000</f>
        <v>9.1999999999999998E-2</v>
      </c>
      <c r="FQ126" s="121">
        <f>EX126*100/EU126</f>
        <v>2.396201413427562</v>
      </c>
      <c r="FR126" s="140">
        <f>EY126/1000</f>
        <v>0.26772684410646391</v>
      </c>
      <c r="FS126" s="9"/>
      <c r="FV126" s="212"/>
      <c r="FX126" s="212"/>
      <c r="GI126" s="8"/>
      <c r="GO126" s="10">
        <v>44671</v>
      </c>
      <c r="GP126" s="10"/>
      <c r="GQ126" s="20"/>
      <c r="KB126" s="22"/>
      <c r="KC126" s="22"/>
      <c r="KD126" s="22"/>
      <c r="KE126" s="20">
        <f>FR126*AO126/100*1000</f>
        <v>36.678577642585552</v>
      </c>
      <c r="KF126" s="20">
        <f>FR126*AP126/100*1000</f>
        <v>164.38428228136885</v>
      </c>
      <c r="KG126" s="20">
        <f>FR126*AQ126/100*1000</f>
        <v>61.041720456273779</v>
      </c>
      <c r="KH126" s="20">
        <f>FR126*AX126/100*1000</f>
        <v>3.8017211863117875</v>
      </c>
      <c r="KI126" s="20">
        <f>FR126*BM126/100*1000</f>
        <v>0.50868100380228154</v>
      </c>
      <c r="KJ126" s="20">
        <f>FR126*BY126/100*1000</f>
        <v>89.096280996501918</v>
      </c>
      <c r="KK126" s="20">
        <f>FR126*CA126/100*1000</f>
        <v>23.342568083954372</v>
      </c>
      <c r="KL126" s="20">
        <f>FR126*CC126/100*1000</f>
        <v>45.041293345095063</v>
      </c>
      <c r="KM126" s="1">
        <v>58.9</v>
      </c>
      <c r="KN126" s="1">
        <v>52.7</v>
      </c>
      <c r="KP126" s="2"/>
      <c r="KQ126" s="2"/>
      <c r="KR126" s="2"/>
      <c r="KY126" s="11"/>
      <c r="KZ126" s="11"/>
      <c r="LA126" s="11"/>
    </row>
    <row r="127" spans="1:313" ht="14.4" customHeight="1">
      <c r="A127" s="1">
        <v>176</v>
      </c>
      <c r="B127" s="1">
        <f>COUNTIFS($D$3:D127,D127,$F$3:F127,F127)</f>
        <v>1</v>
      </c>
      <c r="C127" s="34">
        <v>15658</v>
      </c>
      <c r="D127" s="21" t="s">
        <v>2014</v>
      </c>
      <c r="E127" s="2" t="s">
        <v>492</v>
      </c>
      <c r="F127" s="2">
        <v>6404302311</v>
      </c>
      <c r="G127" s="1">
        <v>57</v>
      </c>
      <c r="H127" s="247" t="s">
        <v>2015</v>
      </c>
      <c r="I127" s="29" t="s">
        <v>2016</v>
      </c>
      <c r="J127" s="24" t="s">
        <v>487</v>
      </c>
      <c r="K127" s="2" t="s">
        <v>430</v>
      </c>
      <c r="L127" s="2">
        <v>4</v>
      </c>
      <c r="M127" s="2">
        <v>1</v>
      </c>
      <c r="N127" s="2" t="s">
        <v>646</v>
      </c>
      <c r="O127" s="11"/>
      <c r="P127" s="2" t="s">
        <v>1994</v>
      </c>
      <c r="Q127" s="11"/>
      <c r="R127" s="11"/>
      <c r="S127" s="11"/>
      <c r="T127" s="42"/>
      <c r="U127" s="42"/>
      <c r="V127" s="64" t="s">
        <v>1609</v>
      </c>
      <c r="W127" s="11"/>
      <c r="X127" s="11"/>
      <c r="Y127" s="66"/>
      <c r="Z127" s="11"/>
      <c r="AA127" s="1" t="s">
        <v>773</v>
      </c>
      <c r="AC127" s="115">
        <v>212</v>
      </c>
      <c r="AD127" s="115">
        <v>800</v>
      </c>
      <c r="AE127" s="11"/>
      <c r="AF127" s="11"/>
      <c r="AG127" s="11" t="s">
        <v>483</v>
      </c>
      <c r="AH127" s="115">
        <v>50</v>
      </c>
      <c r="AI127" s="11"/>
      <c r="AJ127" s="11"/>
      <c r="AM127" s="11"/>
      <c r="AO127" s="116">
        <v>33.5</v>
      </c>
      <c r="AP127" s="117">
        <v>52.2</v>
      </c>
      <c r="AQ127" s="118">
        <v>13.3</v>
      </c>
      <c r="AR127" s="119">
        <f>AO127+AP127+AQ127</f>
        <v>99</v>
      </c>
      <c r="AS127" s="120">
        <f>AO127/AP127</f>
        <v>0.64176245210727967</v>
      </c>
      <c r="AT127" s="121">
        <f>AO127/AP127*AQ127</f>
        <v>8.5354406130268199</v>
      </c>
      <c r="AU127" s="122">
        <f>AO127/(AP127+AQ127)</f>
        <v>0.51145038167938928</v>
      </c>
      <c r="AV127" s="19">
        <f>AW127*AO127/100</f>
        <v>24.519999999999996</v>
      </c>
      <c r="AW127" s="19">
        <f>98-AY127-(CD127*100/AO127)</f>
        <v>73.194029850746261</v>
      </c>
      <c r="AX127" s="123">
        <v>6.67</v>
      </c>
      <c r="AY127" s="19">
        <f>AX127*100/AO127</f>
        <v>19.910447761194028</v>
      </c>
      <c r="AZ127" s="1" t="s">
        <v>432</v>
      </c>
      <c r="BA127" s="58">
        <v>17.03</v>
      </c>
      <c r="BB127" s="1" t="s">
        <v>432</v>
      </c>
      <c r="BC127" s="6">
        <v>0.34</v>
      </c>
      <c r="BD127" s="6"/>
      <c r="BE127" s="19"/>
      <c r="BF127" s="19"/>
      <c r="BG127" s="67">
        <v>7017.6991150442491</v>
      </c>
      <c r="BH127" s="67">
        <v>309.88</v>
      </c>
      <c r="BI127" s="19">
        <v>6.4000000000000001E-2</v>
      </c>
      <c r="BJ127" s="19">
        <v>45.1</v>
      </c>
      <c r="BK127" s="19">
        <f>100-BJ127</f>
        <v>54.9</v>
      </c>
      <c r="BL127" s="124">
        <f>BJ127/BK127</f>
        <v>0.82149362477231336</v>
      </c>
      <c r="BM127" s="125">
        <v>0.64</v>
      </c>
      <c r="BN127" s="6">
        <f>BM127*100/AO127</f>
        <v>1.9104477611940298</v>
      </c>
      <c r="BO127" s="1" t="s">
        <v>432</v>
      </c>
      <c r="BP127" s="19">
        <v>30.923000000000002</v>
      </c>
      <c r="BQ127" s="19">
        <v>29.900000000000002</v>
      </c>
      <c r="BR127" s="43">
        <v>80092</v>
      </c>
      <c r="BS127" s="6">
        <f>BX127+BZ127</f>
        <v>58.2</v>
      </c>
      <c r="BT127" s="4">
        <v>87</v>
      </c>
      <c r="BU127" s="43">
        <v>6265.1071428571431</v>
      </c>
      <c r="BV127" s="6">
        <f>100-BT127</f>
        <v>13</v>
      </c>
      <c r="BW127" s="6">
        <f>BY127+CA127+CC127</f>
        <v>51.312600000000003</v>
      </c>
      <c r="BX127" s="22">
        <v>18</v>
      </c>
      <c r="BY127" s="22">
        <f>BX127*AP127/100</f>
        <v>9.3960000000000008</v>
      </c>
      <c r="BZ127" s="6">
        <v>40.200000000000003</v>
      </c>
      <c r="CA127" s="22">
        <f>BZ127*AP127/100</f>
        <v>20.984400000000001</v>
      </c>
      <c r="CB127" s="6">
        <v>40.1</v>
      </c>
      <c r="CC127" s="22">
        <f>CB127*AP127/100</f>
        <v>20.932200000000002</v>
      </c>
      <c r="CD127" s="22">
        <v>1.64</v>
      </c>
      <c r="CE127" s="126">
        <v>81.599999999999994</v>
      </c>
      <c r="CF127" s="127">
        <v>7009</v>
      </c>
      <c r="CG127" s="126">
        <v>64.7</v>
      </c>
      <c r="CH127" s="127">
        <v>5526</v>
      </c>
      <c r="CI127" s="126">
        <v>10.9</v>
      </c>
      <c r="CJ127" s="126">
        <v>45.8</v>
      </c>
      <c r="CK127" s="127">
        <v>5732</v>
      </c>
      <c r="CL127" s="19">
        <f>BX127/BZ127</f>
        <v>0.44776119402985071</v>
      </c>
      <c r="CM127" s="19"/>
      <c r="CN127" s="19"/>
      <c r="CO127" s="19"/>
      <c r="CP127" s="6">
        <v>0.39</v>
      </c>
      <c r="CQ127" s="19"/>
      <c r="CR127" s="19"/>
      <c r="CS127" s="20"/>
      <c r="CZ127" s="22"/>
      <c r="DA127" s="16"/>
      <c r="DB127" s="129" t="s">
        <v>441</v>
      </c>
      <c r="DC127" s="130"/>
      <c r="DD127" s="131" t="s">
        <v>2017</v>
      </c>
      <c r="DI127" s="1" t="s">
        <v>434</v>
      </c>
      <c r="DJ127" s="209" t="s">
        <v>483</v>
      </c>
      <c r="DK127" s="4">
        <v>2</v>
      </c>
      <c r="DN127" s="16">
        <v>0</v>
      </c>
      <c r="DR127" s="22" t="s">
        <v>431</v>
      </c>
      <c r="DS127" s="22" t="s">
        <v>431</v>
      </c>
      <c r="DT127" s="67">
        <v>88</v>
      </c>
      <c r="DU127" s="22">
        <v>20.399999999999999</v>
      </c>
      <c r="DV127" s="22">
        <v>79.599999999999994</v>
      </c>
      <c r="DW127" s="22"/>
      <c r="DX127" s="22" t="s">
        <v>431</v>
      </c>
      <c r="DY127" s="22" t="s">
        <v>431</v>
      </c>
      <c r="DZ127" s="22" t="s">
        <v>431</v>
      </c>
      <c r="EA127" s="2">
        <v>0</v>
      </c>
      <c r="EB127" s="68"/>
      <c r="EC127" s="36"/>
      <c r="ED127" s="36"/>
      <c r="EE127" s="4">
        <f>L127</f>
        <v>4</v>
      </c>
      <c r="EF127" s="4"/>
      <c r="EG127" s="4"/>
      <c r="EH127" s="4"/>
      <c r="EI127" s="4"/>
      <c r="EJ127" s="4"/>
      <c r="EK127" s="4"/>
      <c r="EL127" s="6" t="e">
        <f>EK127/(EJ127*EJ127*0.01*0.01)</f>
        <v>#DIV/0!</v>
      </c>
      <c r="EM127" s="4"/>
      <c r="EN127" s="4"/>
      <c r="EO127" s="4"/>
      <c r="EP127" s="4"/>
      <c r="EQ127" s="31"/>
      <c r="ER127" s="14"/>
      <c r="ES127" s="132">
        <f>C127</f>
        <v>15658</v>
      </c>
      <c r="ET127" s="133">
        <v>75</v>
      </c>
      <c r="EU127" s="133">
        <v>12644</v>
      </c>
      <c r="EV127" s="133">
        <v>8000</v>
      </c>
      <c r="EW127" s="133">
        <v>39780</v>
      </c>
      <c r="EX127" s="133">
        <v>3008</v>
      </c>
      <c r="EY127" s="134">
        <f>EX127/EV127*EW127/ET127</f>
        <v>199.43040000000002</v>
      </c>
      <c r="EZ127" s="39">
        <f>L127*EY127</f>
        <v>797.72160000000008</v>
      </c>
      <c r="FA127" s="9"/>
      <c r="FE127" s="135"/>
      <c r="FF127" s="135"/>
      <c r="FH127" s="136"/>
      <c r="FK127" s="138"/>
      <c r="FL127" s="139"/>
      <c r="FM127" s="9"/>
      <c r="FN127" s="1"/>
      <c r="FO127" s="41">
        <f>AC127/1000</f>
        <v>0.21199999999999999</v>
      </c>
      <c r="FQ127" s="121">
        <f>EX127*100/EU127</f>
        <v>23.789939892439101</v>
      </c>
      <c r="FR127" s="140">
        <f>EY127/1000</f>
        <v>0.19943040000000001</v>
      </c>
      <c r="FS127" s="9"/>
      <c r="FV127" s="212"/>
      <c r="FX127" s="212"/>
      <c r="GI127" s="8"/>
      <c r="GO127" s="10"/>
      <c r="GP127" s="10"/>
      <c r="GQ127" s="20"/>
      <c r="KE127" s="20">
        <f>FR127*AO127/100*1000</f>
        <v>66.809184000000002</v>
      </c>
      <c r="KF127" s="20">
        <f>FR127*AP127/100*1000</f>
        <v>104.10266880000002</v>
      </c>
      <c r="KG127" s="20">
        <f>FR127*AQ127/100*1000</f>
        <v>26.524243200000001</v>
      </c>
      <c r="KH127" s="20">
        <f>FR127*AX127/100*1000</f>
        <v>13.302007680000001</v>
      </c>
      <c r="KI127" s="20">
        <f>FR127*BM127/100*1000</f>
        <v>1.2763545600000001</v>
      </c>
      <c r="KJ127" s="20">
        <f>FR127*BY127/100*1000</f>
        <v>18.738480384000002</v>
      </c>
      <c r="KK127" s="20">
        <f>FR127*CA127/100*1000</f>
        <v>41.849272857600006</v>
      </c>
      <c r="KL127" s="20">
        <f>FR127*CC127/100*1000</f>
        <v>41.745170188800003</v>
      </c>
    </row>
    <row r="128" spans="1:313" ht="14.4" customHeight="1">
      <c r="A128" s="1">
        <v>285</v>
      </c>
      <c r="B128" s="1">
        <f>COUNTIFS($D$3:D128,D128,$F$3:F128,F128)</f>
        <v>1</v>
      </c>
      <c r="C128" s="34">
        <v>16212</v>
      </c>
      <c r="D128" s="21" t="s">
        <v>2228</v>
      </c>
      <c r="E128" s="2" t="s">
        <v>452</v>
      </c>
      <c r="F128" s="2">
        <v>5612231317</v>
      </c>
      <c r="G128" s="1">
        <f>LEFT(H128,4)-CONCATENATE(IF(LEFT(F128, 2)&lt;MID(H128, 3, 4), 20, 19),LEFT(F128,2))</f>
        <v>65</v>
      </c>
      <c r="H128" s="247" t="s">
        <v>2229</v>
      </c>
      <c r="I128" s="29" t="s">
        <v>457</v>
      </c>
      <c r="J128" s="24" t="s">
        <v>487</v>
      </c>
      <c r="K128" s="2" t="s">
        <v>430</v>
      </c>
      <c r="L128" s="2">
        <v>24</v>
      </c>
      <c r="M128" s="2">
        <v>1</v>
      </c>
      <c r="N128" s="2" t="s">
        <v>647</v>
      </c>
      <c r="O128" s="11"/>
      <c r="P128" s="2" t="s">
        <v>2200</v>
      </c>
      <c r="Q128" s="11"/>
      <c r="R128" s="11"/>
      <c r="S128" s="11"/>
      <c r="T128" s="42"/>
      <c r="U128" s="42"/>
      <c r="V128" s="64" t="s">
        <v>1609</v>
      </c>
      <c r="W128" s="42"/>
      <c r="X128" s="42"/>
      <c r="Y128" s="66"/>
      <c r="Z128" s="11"/>
      <c r="AA128" s="2" t="s">
        <v>2172</v>
      </c>
      <c r="AB128" s="11"/>
      <c r="AC128" s="115">
        <v>98</v>
      </c>
      <c r="AD128" s="115">
        <v>2300</v>
      </c>
      <c r="AE128" s="11"/>
      <c r="AF128" s="11"/>
      <c r="AG128" s="11" t="s">
        <v>491</v>
      </c>
      <c r="AH128" s="115">
        <v>150</v>
      </c>
      <c r="AI128" s="11"/>
      <c r="AJ128" s="11"/>
      <c r="AM128" s="11"/>
      <c r="AO128" s="116">
        <v>24.2</v>
      </c>
      <c r="AP128" s="117">
        <v>62.5</v>
      </c>
      <c r="AQ128" s="118">
        <v>12.5</v>
      </c>
      <c r="AR128" s="119">
        <f>AO128+AP128+AQ128</f>
        <v>99.2</v>
      </c>
      <c r="AS128" s="120">
        <f>AO128/AP128</f>
        <v>0.38719999999999999</v>
      </c>
      <c r="AT128" s="121">
        <f>AO128/AP128*AQ128</f>
        <v>4.84</v>
      </c>
      <c r="AU128" s="122">
        <f>AO128/(AP128+AQ128)</f>
        <v>0.32266666666666666</v>
      </c>
      <c r="AV128" s="19">
        <f>AW128*AO128/100</f>
        <v>20.835999999999999</v>
      </c>
      <c r="AW128" s="19">
        <f>98-AY128-(CD128*100/AO128)</f>
        <v>86.099173553718998</v>
      </c>
      <c r="AX128" s="123">
        <v>2.11</v>
      </c>
      <c r="AY128" s="19">
        <f>AX128*100/AO128</f>
        <v>8.7190082644628095</v>
      </c>
      <c r="AZ128" s="1" t="s">
        <v>432</v>
      </c>
      <c r="BA128" s="58">
        <v>18.720000000000002</v>
      </c>
      <c r="BB128" s="1" t="s">
        <v>432</v>
      </c>
      <c r="BC128" s="6">
        <v>0.22</v>
      </c>
      <c r="BD128" s="6"/>
      <c r="BE128" s="19"/>
      <c r="BF128" s="19"/>
      <c r="BG128" s="67">
        <v>6207.5</v>
      </c>
      <c r="BH128" s="67">
        <v>278.3</v>
      </c>
      <c r="BI128" s="19">
        <v>0.18</v>
      </c>
      <c r="BJ128" s="19">
        <v>48</v>
      </c>
      <c r="BK128" s="19">
        <f>100-BJ128</f>
        <v>52</v>
      </c>
      <c r="BL128" s="124">
        <f>BJ128/BK128</f>
        <v>0.92307692307692313</v>
      </c>
      <c r="BM128" s="125">
        <v>0.54</v>
      </c>
      <c r="BN128" s="6">
        <f>BM128*100/AO128</f>
        <v>2.2314049586776861</v>
      </c>
      <c r="BO128" s="1" t="s">
        <v>432</v>
      </c>
      <c r="BP128" s="19">
        <v>39.9</v>
      </c>
      <c r="BQ128" s="19">
        <v>36.96</v>
      </c>
      <c r="BR128" s="43">
        <v>42533.64</v>
      </c>
      <c r="BS128" s="6">
        <f>BX128+BZ128</f>
        <v>43.9</v>
      </c>
      <c r="BT128" s="4">
        <v>90.8</v>
      </c>
      <c r="BU128" s="43">
        <v>7153.82</v>
      </c>
      <c r="BV128" s="6">
        <f>100-BT128</f>
        <v>9.2000000000000028</v>
      </c>
      <c r="BW128" s="6">
        <f>BY128+CA128+CC128</f>
        <v>62.25</v>
      </c>
      <c r="BX128" s="22">
        <v>13.4</v>
      </c>
      <c r="BY128" s="22">
        <f>BX128*AP128/100</f>
        <v>8.375</v>
      </c>
      <c r="BZ128" s="6">
        <v>30.5</v>
      </c>
      <c r="CA128" s="22">
        <f>BZ128*AP128/100</f>
        <v>19.0625</v>
      </c>
      <c r="CB128" s="6">
        <v>55.7</v>
      </c>
      <c r="CC128" s="22">
        <f>CB128*AP128/100</f>
        <v>34.8125</v>
      </c>
      <c r="CD128" s="22">
        <v>0.77</v>
      </c>
      <c r="CE128" s="126">
        <v>97.4</v>
      </c>
      <c r="CF128" s="127">
        <v>8970</v>
      </c>
      <c r="CG128" s="126">
        <v>83.4</v>
      </c>
      <c r="CH128" s="127">
        <v>5697</v>
      </c>
      <c r="CI128" s="126">
        <v>51.4</v>
      </c>
      <c r="CJ128" s="126">
        <v>67.5</v>
      </c>
      <c r="CK128" s="127">
        <v>4952</v>
      </c>
      <c r="CL128" s="19">
        <f>BX128/BZ128</f>
        <v>0.439344262295082</v>
      </c>
      <c r="CM128" s="19"/>
      <c r="CN128" s="19"/>
      <c r="CO128" s="19"/>
      <c r="CP128" s="6"/>
      <c r="CQ128" s="19"/>
      <c r="CR128" s="19"/>
      <c r="CS128" s="20"/>
      <c r="CZ128" s="22"/>
      <c r="DA128" s="16"/>
      <c r="DB128" s="129" t="s">
        <v>441</v>
      </c>
      <c r="DC128" s="130"/>
      <c r="DD128" s="131" t="s">
        <v>2230</v>
      </c>
      <c r="DI128" s="1" t="s">
        <v>434</v>
      </c>
      <c r="DJ128" s="210" t="s">
        <v>491</v>
      </c>
      <c r="DK128" s="4">
        <v>2</v>
      </c>
      <c r="DN128" s="16">
        <v>0</v>
      </c>
      <c r="DR128" s="2" t="s">
        <v>431</v>
      </c>
      <c r="DS128" s="2" t="s">
        <v>431</v>
      </c>
      <c r="DT128" s="2" t="s">
        <v>431</v>
      </c>
      <c r="DU128" s="2" t="s">
        <v>431</v>
      </c>
      <c r="DV128" s="2" t="s">
        <v>431</v>
      </c>
      <c r="DW128" s="2" t="s">
        <v>431</v>
      </c>
      <c r="DX128" s="2" t="s">
        <v>431</v>
      </c>
      <c r="DY128" s="2" t="s">
        <v>431</v>
      </c>
      <c r="DZ128" s="2" t="s">
        <v>431</v>
      </c>
      <c r="EA128" s="2" t="s">
        <v>514</v>
      </c>
      <c r="EB128" s="2"/>
      <c r="EC128" s="36"/>
      <c r="ED128" s="36"/>
      <c r="EE128" s="4">
        <f>L128</f>
        <v>24</v>
      </c>
      <c r="EF128" s="4"/>
      <c r="EG128" s="4">
        <v>3</v>
      </c>
      <c r="EH128" s="4"/>
      <c r="EI128" s="4"/>
      <c r="EJ128" s="4"/>
      <c r="EK128" s="4"/>
      <c r="EL128" s="6" t="e">
        <f>EK128/(EJ128*EJ128*0.01*0.01)</f>
        <v>#DIV/0!</v>
      </c>
      <c r="EM128" s="4"/>
      <c r="EN128" s="4"/>
      <c r="EO128" s="4"/>
      <c r="EP128" s="4"/>
      <c r="EQ128" s="31"/>
      <c r="ER128" s="14"/>
      <c r="ES128" s="132">
        <v>16212</v>
      </c>
      <c r="ET128" s="133">
        <v>75</v>
      </c>
      <c r="EU128" s="133">
        <v>4365</v>
      </c>
      <c r="EV128" s="133">
        <v>4000</v>
      </c>
      <c r="EW128" s="133">
        <v>37440</v>
      </c>
      <c r="EX128" s="133">
        <v>782</v>
      </c>
      <c r="EY128" s="134">
        <f>EX128/EV128*EW128/ET128</f>
        <v>97.593600000000009</v>
      </c>
      <c r="EZ128" s="39">
        <f>L128*EY128</f>
        <v>2342.2464</v>
      </c>
      <c r="FA128" s="9"/>
      <c r="FE128" s="135"/>
      <c r="FF128" s="135"/>
      <c r="FH128" s="136"/>
      <c r="FK128" s="138"/>
      <c r="FL128" s="139"/>
      <c r="FM128" s="9"/>
      <c r="FN128" s="1"/>
      <c r="FO128" s="41">
        <f>AC128/1000</f>
        <v>9.8000000000000004E-2</v>
      </c>
      <c r="FQ128" s="121">
        <f>EX128*100/EU128</f>
        <v>17.915234822451318</v>
      </c>
      <c r="FR128" s="140">
        <f>EY128/1000</f>
        <v>9.7593600000000003E-2</v>
      </c>
      <c r="FS128" s="9"/>
      <c r="FU128" s="214"/>
      <c r="FW128" s="214"/>
      <c r="GI128" s="8"/>
      <c r="GO128" s="10"/>
      <c r="GP128" s="10"/>
      <c r="GQ128" s="20"/>
      <c r="KB128" s="22">
        <v>66.599999999999994</v>
      </c>
      <c r="KC128" s="22">
        <v>24.3</v>
      </c>
      <c r="KD128" s="22">
        <v>29.9</v>
      </c>
      <c r="KE128" s="20">
        <f>FR128*AO128/100*1000</f>
        <v>23.617651199999997</v>
      </c>
      <c r="KF128" s="20">
        <f>FR128*AP128/100*1000</f>
        <v>60.996000000000009</v>
      </c>
      <c r="KG128" s="20">
        <f>FR128*AQ128/100*1000</f>
        <v>12.199200000000001</v>
      </c>
      <c r="KH128" s="20">
        <f>FR128*AX128/100*1000</f>
        <v>2.0592249599999999</v>
      </c>
      <c r="KI128" s="20">
        <f>FR128*BM128/100*1000</f>
        <v>0.52700544000000005</v>
      </c>
      <c r="KJ128" s="20">
        <f>FR128*BY128/100*1000</f>
        <v>8.173464000000001</v>
      </c>
      <c r="KK128" s="20">
        <f>FR128*CA128/100*1000</f>
        <v>18.60378</v>
      </c>
      <c r="KL128" s="20">
        <f>FR128*CC128/100*1000</f>
        <v>33.974772000000002</v>
      </c>
    </row>
    <row r="129" spans="1:313" ht="14.4" customHeight="1">
      <c r="A129" s="1">
        <v>167</v>
      </c>
      <c r="B129" s="219">
        <f>COUNTIFS($D$3:D129,D129,$F$3:F129,F129)</f>
        <v>1</v>
      </c>
      <c r="C129" s="34">
        <v>17769</v>
      </c>
      <c r="D129" s="21" t="s">
        <v>2565</v>
      </c>
      <c r="E129" s="2" t="s">
        <v>549</v>
      </c>
      <c r="F129" s="2">
        <v>8752186146</v>
      </c>
      <c r="G129" s="1">
        <v>35</v>
      </c>
      <c r="H129" s="247" t="s">
        <v>2566</v>
      </c>
      <c r="I129" s="29" t="s">
        <v>564</v>
      </c>
      <c r="J129" s="24" t="s">
        <v>487</v>
      </c>
      <c r="K129" s="2" t="s">
        <v>430</v>
      </c>
      <c r="L129" s="2">
        <v>9</v>
      </c>
      <c r="M129" s="2" t="s">
        <v>542</v>
      </c>
      <c r="N129" s="2" t="s">
        <v>431</v>
      </c>
      <c r="O129" s="11"/>
      <c r="P129" s="2" t="s">
        <v>2532</v>
      </c>
      <c r="Q129" s="11"/>
      <c r="R129" s="11"/>
      <c r="S129" s="11"/>
      <c r="T129" s="42"/>
      <c r="U129" s="42"/>
      <c r="V129" s="64" t="s">
        <v>2426</v>
      </c>
      <c r="W129" s="42"/>
      <c r="X129" s="42"/>
      <c r="Y129" s="42"/>
      <c r="Z129" s="29" t="s">
        <v>2382</v>
      </c>
      <c r="AA129" s="1" t="s">
        <v>2166</v>
      </c>
      <c r="AC129" s="115">
        <v>4638</v>
      </c>
      <c r="AD129" s="115">
        <v>42000</v>
      </c>
      <c r="AE129" s="11"/>
      <c r="AF129" s="11"/>
      <c r="AG129" s="11" t="s">
        <v>491</v>
      </c>
      <c r="AH129" s="115">
        <v>4000</v>
      </c>
      <c r="AJ129" s="11"/>
      <c r="AM129" s="11"/>
      <c r="AO129" s="116">
        <v>58.5</v>
      </c>
      <c r="AP129" s="117">
        <v>40.4</v>
      </c>
      <c r="AQ129" s="118">
        <v>8.2000000000000003E-2</v>
      </c>
      <c r="AR129" s="119">
        <f>AO129+AP129+AQ129</f>
        <v>98.981999999999999</v>
      </c>
      <c r="AS129" s="120">
        <f>AO129/AP129</f>
        <v>1.448019801980198</v>
      </c>
      <c r="AT129" s="121">
        <f>AO129/AP129*AQ129</f>
        <v>0.11873762376237623</v>
      </c>
      <c r="AU129" s="122">
        <f>AO129/(AP129+AQ129)</f>
        <v>1.4450867052023122</v>
      </c>
      <c r="AV129" s="19">
        <f>AW129*AO129/100</f>
        <v>54.3</v>
      </c>
      <c r="AW129" s="19">
        <f>98-AY129</f>
        <v>92.820512820512818</v>
      </c>
      <c r="AX129" s="123">
        <v>3.03</v>
      </c>
      <c r="AY129" s="19">
        <f>AX129*100/AO129</f>
        <v>5.1794871794871797</v>
      </c>
      <c r="AZ129" s="1" t="s">
        <v>432</v>
      </c>
      <c r="BA129" s="58">
        <v>21.6</v>
      </c>
      <c r="BB129" s="1" t="s">
        <v>432</v>
      </c>
      <c r="BC129" s="6">
        <v>2.0600000000000002E-3</v>
      </c>
      <c r="BD129" s="6"/>
      <c r="BE129" s="19"/>
      <c r="BF129" s="19"/>
      <c r="BG129" s="67">
        <v>10569.23076923077</v>
      </c>
      <c r="BH129" s="67">
        <v>547</v>
      </c>
      <c r="BI129" s="19">
        <v>50</v>
      </c>
      <c r="BJ129" s="19">
        <v>43.7</v>
      </c>
      <c r="BK129" s="19">
        <f>100-BJ129</f>
        <v>56.3</v>
      </c>
      <c r="BL129" s="124">
        <f>BJ129/BK129</f>
        <v>0.77619893428063957</v>
      </c>
      <c r="BM129" s="125">
        <v>1.64</v>
      </c>
      <c r="BN129" s="6">
        <f>BM129*100/AO129</f>
        <v>2.8034188034188032</v>
      </c>
      <c r="BO129" s="1" t="s">
        <v>432</v>
      </c>
      <c r="BP129" s="19">
        <v>30.847457627118644</v>
      </c>
      <c r="BQ129" s="19">
        <v>37.4</v>
      </c>
      <c r="BR129" s="43">
        <v>34421.760000000002</v>
      </c>
      <c r="BS129" s="6">
        <f>BX129+BZ129</f>
        <v>88.5</v>
      </c>
      <c r="BT129" s="4">
        <v>91</v>
      </c>
      <c r="BU129" s="43">
        <v>13131.746031746032</v>
      </c>
      <c r="BV129" s="6">
        <f>100-BT129</f>
        <v>9</v>
      </c>
      <c r="BW129" s="6">
        <f>BY129+CA129+CC129</f>
        <v>38.218400000000003</v>
      </c>
      <c r="BX129" s="22">
        <v>83.9</v>
      </c>
      <c r="BY129" s="22">
        <f>BX129*AP129/100</f>
        <v>33.895600000000002</v>
      </c>
      <c r="BZ129" s="6">
        <v>4.5999999999999996</v>
      </c>
      <c r="CA129" s="22">
        <f>BZ129*AP129/100</f>
        <v>1.8583999999999998</v>
      </c>
      <c r="CB129" s="6">
        <v>6.1</v>
      </c>
      <c r="CC129" s="22">
        <f>CB129*AP129/100</f>
        <v>2.4643999999999995</v>
      </c>
      <c r="CD129" s="22" t="s">
        <v>432</v>
      </c>
      <c r="CE129" s="126">
        <v>100</v>
      </c>
      <c r="CF129" s="127">
        <v>26773</v>
      </c>
      <c r="CG129" s="126">
        <v>99.8</v>
      </c>
      <c r="CH129" s="127">
        <v>14692</v>
      </c>
      <c r="CI129" s="126">
        <v>98.8</v>
      </c>
      <c r="CJ129" s="126">
        <v>99.9</v>
      </c>
      <c r="CK129" s="127">
        <v>25038</v>
      </c>
      <c r="CL129" s="19">
        <f>BX129/BZ129</f>
        <v>18.239130434782613</v>
      </c>
      <c r="CM129" s="19"/>
      <c r="CN129" s="19"/>
      <c r="CO129" s="19"/>
      <c r="CP129" s="6"/>
      <c r="CQ129" s="19"/>
      <c r="CR129" s="19"/>
      <c r="CS129" s="20"/>
      <c r="CZ129" s="22"/>
      <c r="DA129" s="16"/>
      <c r="DC129" s="130"/>
      <c r="DD129" s="131"/>
      <c r="DI129" s="108" t="s">
        <v>436</v>
      </c>
      <c r="DJ129" s="210" t="s">
        <v>491</v>
      </c>
      <c r="DK129" s="4">
        <v>2</v>
      </c>
      <c r="DN129" s="16"/>
      <c r="DR129" s="58" t="s">
        <v>431</v>
      </c>
      <c r="DS129" s="22" t="s">
        <v>431</v>
      </c>
      <c r="DT129" s="22">
        <v>926</v>
      </c>
      <c r="DU129" s="22">
        <v>24.7</v>
      </c>
      <c r="DV129" s="22">
        <v>75.3</v>
      </c>
      <c r="DW129" s="22" t="s">
        <v>431</v>
      </c>
      <c r="DX129" s="22" t="s">
        <v>431</v>
      </c>
      <c r="DY129" s="22" t="s">
        <v>431</v>
      </c>
      <c r="DZ129" s="22" t="s">
        <v>431</v>
      </c>
      <c r="EA129" s="2">
        <v>0</v>
      </c>
      <c r="EB129" s="2"/>
      <c r="EC129" s="36"/>
      <c r="ED129" s="36"/>
      <c r="EE129" s="4">
        <f>L129</f>
        <v>9</v>
      </c>
      <c r="EF129" s="4"/>
      <c r="EG129" s="4"/>
      <c r="EH129" s="4"/>
      <c r="EI129" s="4"/>
      <c r="EJ129" s="4"/>
      <c r="EK129" s="4"/>
      <c r="EL129" s="6" t="e">
        <f>EK129/(EJ129*EJ129*0.01*0.01)</f>
        <v>#DIV/0!</v>
      </c>
      <c r="EM129" s="4"/>
      <c r="EN129" s="4"/>
      <c r="EO129" s="4"/>
      <c r="EP129" s="4"/>
      <c r="EQ129" s="31"/>
      <c r="ER129" s="14"/>
      <c r="ES129" s="132">
        <f>C129</f>
        <v>17769</v>
      </c>
      <c r="ET129" s="133">
        <v>75</v>
      </c>
      <c r="EU129" s="133">
        <v>39056</v>
      </c>
      <c r="EV129" s="133">
        <v>4000</v>
      </c>
      <c r="EW129" s="133">
        <v>40560</v>
      </c>
      <c r="EX129" s="133">
        <v>34891</v>
      </c>
      <c r="EY129" s="134">
        <f>EX129/EV129*EW129/ET129</f>
        <v>4717.2632000000003</v>
      </c>
      <c r="EZ129" s="39">
        <f>L129*EY129</f>
        <v>42455.368800000004</v>
      </c>
      <c r="FA129" s="9"/>
      <c r="FE129" s="135"/>
      <c r="FF129" s="135"/>
      <c r="FH129" s="136"/>
      <c r="FK129" s="138"/>
      <c r="FL129" s="139"/>
      <c r="FM129" s="9"/>
      <c r="FN129" s="1"/>
      <c r="FO129" s="41">
        <f>AC129/1000</f>
        <v>4.6379999999999999</v>
      </c>
      <c r="FQ129" s="121">
        <f>EX129*100/EU129</f>
        <v>89.335825481360104</v>
      </c>
      <c r="FR129" s="140">
        <f>EY129/1000</f>
        <v>4.7172632000000005</v>
      </c>
      <c r="FS129" s="9"/>
      <c r="FU129" s="214"/>
      <c r="FW129" s="214"/>
      <c r="GI129" s="8"/>
      <c r="GO129" s="10">
        <v>44764</v>
      </c>
      <c r="GP129" s="10"/>
      <c r="GQ129" s="20"/>
      <c r="KB129" s="22"/>
      <c r="KC129" s="22"/>
      <c r="KD129" s="22"/>
      <c r="KE129" s="20">
        <f>FR129*AO129/100*1000</f>
        <v>2759.5989720000007</v>
      </c>
      <c r="KF129" s="20">
        <f>FR129*AP129/100*1000</f>
        <v>1905.7743328000001</v>
      </c>
      <c r="KG129" s="20">
        <f>FR129*AQ129/100*1000</f>
        <v>3.8681558240000009</v>
      </c>
      <c r="KH129" s="20">
        <f>FR129*AX129/100*1000</f>
        <v>142.93307496000003</v>
      </c>
      <c r="KI129" s="20">
        <f>FR129*BM129/100*1000</f>
        <v>77.363116479999988</v>
      </c>
      <c r="KJ129" s="20">
        <f>FR129*BY129/100*1000</f>
        <v>1598.9446652192003</v>
      </c>
      <c r="KK129" s="20">
        <f>FR129*CA129/100*1000</f>
        <v>87.665619308800004</v>
      </c>
      <c r="KL129" s="20">
        <f>FR129*CC129/100*1000</f>
        <v>116.25223430079998</v>
      </c>
      <c r="KM129" s="1">
        <v>51.8</v>
      </c>
      <c r="KN129" s="1">
        <v>85.7</v>
      </c>
      <c r="KP129" s="22"/>
      <c r="KQ129" s="22"/>
      <c r="KR129" s="22"/>
      <c r="KS129" s="19"/>
      <c r="KY129" s="11"/>
      <c r="KZ129" s="11"/>
      <c r="LA129" s="11"/>
    </row>
    <row r="130" spans="1:313" ht="14.4" customHeight="1">
      <c r="A130" s="1">
        <v>310</v>
      </c>
      <c r="B130" s="1">
        <f>COUNTIFS($D$3:D130,D130,$F$3:F130,F130)</f>
        <v>1</v>
      </c>
      <c r="C130" s="34">
        <v>11808</v>
      </c>
      <c r="D130" s="75" t="s">
        <v>885</v>
      </c>
      <c r="E130" s="76" t="s">
        <v>497</v>
      </c>
      <c r="F130" s="76">
        <v>450923416</v>
      </c>
      <c r="G130" s="77">
        <f>LEFT(H130,4)-CONCATENATE(IF(LEFT(F130, 2)&lt;MID(H130, 3, 4), 20, 19),LEFT(F130,2))</f>
        <v>74</v>
      </c>
      <c r="H130" s="248" t="s">
        <v>886</v>
      </c>
      <c r="I130" s="29" t="s">
        <v>650</v>
      </c>
      <c r="J130" s="24" t="s">
        <v>487</v>
      </c>
      <c r="K130" s="2" t="s">
        <v>430</v>
      </c>
      <c r="L130" s="1">
        <v>7</v>
      </c>
      <c r="M130" s="2" t="s">
        <v>631</v>
      </c>
      <c r="N130" s="2" t="s">
        <v>431</v>
      </c>
      <c r="P130" s="1" t="s">
        <v>887</v>
      </c>
      <c r="S130" s="2"/>
      <c r="T130" s="46" t="s">
        <v>797</v>
      </c>
      <c r="U130" s="46"/>
      <c r="V130" s="47" t="s">
        <v>824</v>
      </c>
      <c r="X130" s="59"/>
      <c r="Y130" s="59"/>
      <c r="Z130" s="29"/>
      <c r="AA130" s="1" t="s">
        <v>817</v>
      </c>
      <c r="AC130" s="115">
        <v>84</v>
      </c>
      <c r="AD130" s="115">
        <v>600</v>
      </c>
      <c r="AE130" s="11"/>
      <c r="AF130" s="11"/>
      <c r="AG130" s="11" t="s">
        <v>491</v>
      </c>
      <c r="AH130" s="115">
        <v>50</v>
      </c>
      <c r="AO130" s="116">
        <v>53.9</v>
      </c>
      <c r="AP130" s="117">
        <v>44.7</v>
      </c>
      <c r="AQ130" s="118">
        <v>1.2</v>
      </c>
      <c r="AR130" s="119">
        <f>AO130+AP130+AQ130</f>
        <v>99.8</v>
      </c>
      <c r="AS130" s="120">
        <f>AO130/AP130</f>
        <v>1.2058165548098434</v>
      </c>
      <c r="AT130" s="121">
        <f>AO130/AP130*AQ130</f>
        <v>1.446979865771812</v>
      </c>
      <c r="AU130" s="122">
        <f>AO130/(AP130+AQ130)</f>
        <v>1.1742919389978212</v>
      </c>
      <c r="AV130" s="19">
        <v>49.911399999999993</v>
      </c>
      <c r="AW130" s="19">
        <f>95-AY130</f>
        <v>92.6</v>
      </c>
      <c r="AX130" s="123">
        <v>1.2935999999999999</v>
      </c>
      <c r="AY130" s="19">
        <v>2.4</v>
      </c>
      <c r="AZ130" s="1" t="s">
        <v>432</v>
      </c>
      <c r="BA130" s="145">
        <v>44.72</v>
      </c>
      <c r="BB130" s="1" t="s">
        <v>432</v>
      </c>
      <c r="BC130" s="6">
        <v>0</v>
      </c>
      <c r="BD130" s="6"/>
      <c r="BE130" s="19">
        <v>40.799999999999997</v>
      </c>
      <c r="BF130" s="19">
        <v>24.1</v>
      </c>
      <c r="BG130" s="2">
        <v>8014</v>
      </c>
      <c r="BH130" s="20">
        <v>435</v>
      </c>
      <c r="BI130" s="22">
        <v>0.38</v>
      </c>
      <c r="BJ130" s="19">
        <v>58.6</v>
      </c>
      <c r="BK130" s="1">
        <v>41.4</v>
      </c>
      <c r="BL130" s="124">
        <f>BJ130/BK130</f>
        <v>1.4154589371980677</v>
      </c>
      <c r="BM130" s="125">
        <v>0.2</v>
      </c>
      <c r="BN130" s="6">
        <f>BM130*100/AO130</f>
        <v>0.3710575139146568</v>
      </c>
      <c r="BO130" s="1" t="s">
        <v>432</v>
      </c>
      <c r="BP130" s="1">
        <v>41.8</v>
      </c>
      <c r="BQ130" s="19">
        <v>62.471999999999994</v>
      </c>
      <c r="BR130" s="43">
        <v>50574.107142857138</v>
      </c>
      <c r="BS130" s="6">
        <f>BX130+BZ130</f>
        <v>40.200000000000003</v>
      </c>
      <c r="BT130" s="4">
        <v>90.2</v>
      </c>
      <c r="BU130" s="43">
        <v>6303.3600000000006</v>
      </c>
      <c r="BV130" s="6">
        <f>100-BT130</f>
        <v>9.7999999999999972</v>
      </c>
      <c r="BW130" s="6">
        <f>BY130+CA130+CC130</f>
        <v>44.297699999999999</v>
      </c>
      <c r="BX130" s="4">
        <v>7.2</v>
      </c>
      <c r="BY130" s="22">
        <f>BX130*AP130/100</f>
        <v>3.2184000000000004</v>
      </c>
      <c r="BZ130" s="4">
        <v>33</v>
      </c>
      <c r="CA130" s="22">
        <f>BZ130*AP130/100</f>
        <v>14.751000000000001</v>
      </c>
      <c r="CB130" s="4">
        <v>58.9</v>
      </c>
      <c r="CC130" s="22">
        <f>CB130*AP130/100</f>
        <v>26.328299999999999</v>
      </c>
      <c r="CD130" s="6">
        <v>0.2</v>
      </c>
      <c r="CE130" s="126">
        <v>99.3</v>
      </c>
      <c r="CF130" s="127">
        <v>9104.5499999999993</v>
      </c>
      <c r="CG130" s="126">
        <v>97.1</v>
      </c>
      <c r="CH130" s="126">
        <v>5577</v>
      </c>
      <c r="CI130" s="126">
        <v>82.5</v>
      </c>
      <c r="CJ130" s="126">
        <v>88.6</v>
      </c>
      <c r="CK130" s="127">
        <v>4831.2</v>
      </c>
      <c r="CL130" s="146">
        <f>BX130/BZ130</f>
        <v>0.2181818181818182</v>
      </c>
      <c r="CM130" s="22"/>
      <c r="CN130" s="22"/>
      <c r="CO130" s="22"/>
      <c r="CP130" s="6"/>
      <c r="CQ130" s="19"/>
      <c r="CR130" s="19"/>
      <c r="CS130" s="19"/>
      <c r="CT130" s="6">
        <v>16.600000000000001</v>
      </c>
      <c r="CU130" s="6">
        <v>12.4</v>
      </c>
      <c r="CV130" s="6">
        <v>59.3</v>
      </c>
      <c r="CW130" s="22">
        <v>60.7</v>
      </c>
      <c r="CX130" s="22">
        <v>65.900000000000006</v>
      </c>
      <c r="CY130" s="2">
        <v>44.2</v>
      </c>
      <c r="CZ130" s="22">
        <v>0.24</v>
      </c>
      <c r="DB130" s="129" t="s">
        <v>447</v>
      </c>
      <c r="DC130" s="130"/>
      <c r="DD130" s="131" t="s">
        <v>888</v>
      </c>
      <c r="DI130" s="1" t="s">
        <v>434</v>
      </c>
      <c r="DJ130" s="210" t="s">
        <v>491</v>
      </c>
      <c r="DK130" s="4">
        <v>2</v>
      </c>
      <c r="DN130" s="16">
        <v>0</v>
      </c>
      <c r="DR130" s="1">
        <v>1.1000000000000001</v>
      </c>
      <c r="DS130" s="1" t="s">
        <v>431</v>
      </c>
      <c r="DT130" s="1">
        <v>135</v>
      </c>
      <c r="DU130" s="1">
        <v>14.8</v>
      </c>
      <c r="DV130" s="1">
        <v>85.2</v>
      </c>
      <c r="DW130" s="1" t="s">
        <v>431</v>
      </c>
      <c r="DX130" s="1" t="s">
        <v>431</v>
      </c>
      <c r="DY130" s="1" t="s">
        <v>431</v>
      </c>
      <c r="DZ130" s="1" t="s">
        <v>431</v>
      </c>
      <c r="EA130" s="1">
        <v>0</v>
      </c>
      <c r="EC130" s="36"/>
      <c r="ED130" s="36"/>
      <c r="EE130" s="4">
        <v>7</v>
      </c>
      <c r="EF130" s="4"/>
      <c r="EG130" s="4"/>
      <c r="EH130" s="4"/>
      <c r="EI130" s="4"/>
      <c r="EJ130" s="4"/>
      <c r="EK130" s="4"/>
      <c r="EL130" s="6" t="e">
        <f>EK130/(EJ130*EJ130*0.01*0.01)</f>
        <v>#DIV/0!</v>
      </c>
      <c r="EM130" s="4"/>
      <c r="EN130" s="4"/>
      <c r="EO130" s="4"/>
      <c r="EP130" s="4"/>
      <c r="EQ130" s="31"/>
      <c r="ER130" s="14"/>
      <c r="ES130" s="132">
        <v>11808</v>
      </c>
      <c r="ET130" s="133">
        <v>75</v>
      </c>
      <c r="EU130" s="133">
        <v>2157</v>
      </c>
      <c r="EV130" s="133">
        <v>4000</v>
      </c>
      <c r="EW130" s="133">
        <v>42120</v>
      </c>
      <c r="EX130" s="133">
        <v>598</v>
      </c>
      <c r="EY130" s="134">
        <f>EX130/EV130*EW130/ET130</f>
        <v>83.959199999999996</v>
      </c>
      <c r="EZ130" s="39">
        <f>L130*EY130</f>
        <v>587.71439999999996</v>
      </c>
      <c r="FA130" s="9"/>
      <c r="FE130" s="135"/>
      <c r="FF130" s="135"/>
      <c r="FH130" s="136"/>
      <c r="FK130" s="138"/>
      <c r="FL130" s="139"/>
      <c r="FM130" s="9"/>
      <c r="FN130" s="1"/>
      <c r="FO130" s="41">
        <f>AC130/1000</f>
        <v>8.4000000000000005E-2</v>
      </c>
      <c r="FQ130" s="121">
        <f>EX130*100/EU130</f>
        <v>27.723690310616597</v>
      </c>
      <c r="FR130" s="140">
        <f>EY130/1000</f>
        <v>8.3959199999999998E-2</v>
      </c>
      <c r="FS130" s="9"/>
      <c r="FU130" s="214"/>
      <c r="FW130" s="214"/>
      <c r="GI130" s="8"/>
      <c r="GO130" s="10">
        <v>43769</v>
      </c>
      <c r="GP130" s="10"/>
      <c r="GQ130" s="20"/>
      <c r="KE130" s="20">
        <f>FR130*AO130/100*1000</f>
        <v>45.254008799999994</v>
      </c>
      <c r="KF130" s="20">
        <f>FR130*AP130/100*1000</f>
        <v>37.529762400000003</v>
      </c>
      <c r="KG130" s="20">
        <f>FR130*AQ130/100*1000</f>
        <v>1.0075103999999999</v>
      </c>
      <c r="KH130" s="20">
        <f>FR130*AX130/100*1000</f>
        <v>1.0860962111999999</v>
      </c>
      <c r="KI130" s="20">
        <f>FR130*BM130/100*1000</f>
        <v>0.1679184</v>
      </c>
      <c r="KJ130" s="20">
        <f>FR130*BY130/100*1000</f>
        <v>2.7021428928</v>
      </c>
      <c r="KK130" s="20">
        <f>FR130*CA130/100*1000</f>
        <v>12.384821592000002</v>
      </c>
      <c r="KL130" s="20">
        <f>FR130*CC130/100*1000</f>
        <v>22.105030053599997</v>
      </c>
    </row>
    <row r="131" spans="1:313" ht="14.4" customHeight="1">
      <c r="A131" s="1">
        <v>385</v>
      </c>
      <c r="B131" s="1">
        <f>COUNTIFS($D$3:D131,D131,$F$3:F131,F131)</f>
        <v>2</v>
      </c>
      <c r="C131" s="34">
        <v>12047</v>
      </c>
      <c r="D131" s="75" t="s">
        <v>885</v>
      </c>
      <c r="E131" s="76" t="s">
        <v>497</v>
      </c>
      <c r="F131" s="76">
        <v>450923416</v>
      </c>
      <c r="G131" s="77">
        <f>LEFT(H131,4)-CONCATENATE(IF(LEFT(F131, 2)&lt;MID(H131, 3, 4), 20, 19),LEFT(F131,2))</f>
        <v>74</v>
      </c>
      <c r="H131" s="248" t="s">
        <v>1031</v>
      </c>
      <c r="I131" s="29" t="s">
        <v>650</v>
      </c>
      <c r="J131" s="24" t="s">
        <v>487</v>
      </c>
      <c r="K131" s="2" t="s">
        <v>430</v>
      </c>
      <c r="L131" s="1">
        <v>7</v>
      </c>
      <c r="M131" s="2">
        <v>2</v>
      </c>
      <c r="N131" s="2" t="s">
        <v>431</v>
      </c>
      <c r="P131" s="1" t="s">
        <v>1006</v>
      </c>
      <c r="S131" s="2"/>
      <c r="T131" s="46" t="s">
        <v>797</v>
      </c>
      <c r="U131" s="46"/>
      <c r="V131" s="50" t="s">
        <v>902</v>
      </c>
      <c r="X131" s="59"/>
      <c r="Y131" s="59"/>
      <c r="Z131" s="29"/>
      <c r="AA131" s="1" t="s">
        <v>817</v>
      </c>
      <c r="AC131" s="115">
        <v>93</v>
      </c>
      <c r="AD131" s="115">
        <v>650</v>
      </c>
      <c r="AE131" s="11"/>
      <c r="AF131" s="11"/>
      <c r="AG131" s="11" t="s">
        <v>491</v>
      </c>
      <c r="AH131" s="115">
        <v>50</v>
      </c>
      <c r="AI131" s="11"/>
      <c r="AJ131" s="11"/>
      <c r="AO131" s="116">
        <v>31.5</v>
      </c>
      <c r="AP131" s="117">
        <v>64.8</v>
      </c>
      <c r="AQ131" s="118">
        <v>3.68</v>
      </c>
      <c r="AR131" s="119">
        <f>AO131+AP131+AQ131</f>
        <v>99.98</v>
      </c>
      <c r="AS131" s="120">
        <f>AO131/AP131</f>
        <v>0.4861111111111111</v>
      </c>
      <c r="AT131" s="121">
        <f>AO131/AP131*AQ131</f>
        <v>1.788888888888889</v>
      </c>
      <c r="AU131" s="122">
        <f>AO131/(AP131+AQ131)</f>
        <v>0.45998831775700932</v>
      </c>
      <c r="AV131" s="19">
        <v>29.020949999999999</v>
      </c>
      <c r="AW131" s="19">
        <f>95-AY131</f>
        <v>92.13</v>
      </c>
      <c r="AX131" s="123">
        <v>0.90405000000000002</v>
      </c>
      <c r="AY131" s="19">
        <v>2.87</v>
      </c>
      <c r="AZ131" s="1" t="s">
        <v>432</v>
      </c>
      <c r="BA131" s="58">
        <v>53.69</v>
      </c>
      <c r="BB131" s="1" t="s">
        <v>432</v>
      </c>
      <c r="BC131" s="6">
        <v>0.12</v>
      </c>
      <c r="BD131" s="6">
        <v>94.4</v>
      </c>
      <c r="BE131" s="19">
        <v>62.8</v>
      </c>
      <c r="BF131" s="19">
        <v>48</v>
      </c>
      <c r="BG131" s="2">
        <v>6148</v>
      </c>
      <c r="BH131" s="20">
        <v>806.4</v>
      </c>
      <c r="BI131" s="19">
        <v>4.6900000000000004</v>
      </c>
      <c r="BJ131" s="19">
        <v>58.9</v>
      </c>
      <c r="BK131" s="1">
        <v>40.9</v>
      </c>
      <c r="BL131" s="124">
        <f>BJ131/BK131</f>
        <v>1.4400977995110025</v>
      </c>
      <c r="BM131" s="125">
        <v>0.28999999999999998</v>
      </c>
      <c r="BN131" s="6">
        <f>BM131*100/AO131</f>
        <v>0.92063492063492047</v>
      </c>
      <c r="BO131" s="1" t="s">
        <v>432</v>
      </c>
      <c r="BP131" s="19">
        <v>40.051000000000002</v>
      </c>
      <c r="BQ131" s="19">
        <v>83.07</v>
      </c>
      <c r="BR131" s="43">
        <v>127953.9</v>
      </c>
      <c r="BS131" s="6">
        <f>BX131+BZ131</f>
        <v>49</v>
      </c>
      <c r="BT131" s="4">
        <v>92.3</v>
      </c>
      <c r="BU131" s="43">
        <v>8293.32</v>
      </c>
      <c r="BV131" s="6">
        <f>100-BT131</f>
        <v>7.7000000000000028</v>
      </c>
      <c r="BW131" s="6">
        <f>BY131+CA131+CC131</f>
        <v>64.281599999999997</v>
      </c>
      <c r="BX131" s="4">
        <v>19.899999999999999</v>
      </c>
      <c r="BY131" s="22">
        <f>BX131*AP131/100</f>
        <v>12.895199999999997</v>
      </c>
      <c r="BZ131" s="4">
        <v>29.1</v>
      </c>
      <c r="CA131" s="22">
        <f>BZ131*AP131/100</f>
        <v>18.8568</v>
      </c>
      <c r="CB131" s="4">
        <v>50.2</v>
      </c>
      <c r="CC131" s="22">
        <f>CB131*AP131/100</f>
        <v>32.529600000000002</v>
      </c>
      <c r="CD131" s="22">
        <v>0.12</v>
      </c>
      <c r="CE131" s="126">
        <v>99.3</v>
      </c>
      <c r="CF131" s="127">
        <v>11165.349999999999</v>
      </c>
      <c r="CG131" s="126">
        <v>98.2</v>
      </c>
      <c r="CH131" s="126">
        <v>7404</v>
      </c>
      <c r="CI131" s="126">
        <v>91.2</v>
      </c>
      <c r="CJ131" s="126">
        <v>94.9</v>
      </c>
      <c r="CK131" s="127">
        <v>7221.5999999999995</v>
      </c>
      <c r="CL131" s="19">
        <f>BX131/BZ131</f>
        <v>0.68384879725085901</v>
      </c>
      <c r="CM131" s="22"/>
      <c r="CN131" s="22"/>
      <c r="CO131" s="22"/>
      <c r="CP131" s="6"/>
      <c r="CQ131" s="19"/>
      <c r="CR131" s="19"/>
      <c r="CS131" s="19"/>
      <c r="CT131" s="22"/>
      <c r="CU131" s="142"/>
      <c r="CV131" s="142"/>
      <c r="CW131" s="22"/>
      <c r="CX131" s="22"/>
      <c r="CZ131" s="22"/>
      <c r="DB131" s="129" t="s">
        <v>441</v>
      </c>
      <c r="DC131" s="130"/>
      <c r="DD131" s="131" t="s">
        <v>1032</v>
      </c>
      <c r="DI131" s="1" t="s">
        <v>434</v>
      </c>
      <c r="DJ131" s="210" t="s">
        <v>491</v>
      </c>
      <c r="DK131" s="4">
        <v>2</v>
      </c>
      <c r="DN131" s="16">
        <v>0</v>
      </c>
      <c r="DR131" s="1" t="s">
        <v>431</v>
      </c>
      <c r="DS131" s="1" t="s">
        <v>431</v>
      </c>
      <c r="DT131" s="1">
        <v>148</v>
      </c>
      <c r="DU131" s="1">
        <v>12.8</v>
      </c>
      <c r="DV131" s="1">
        <v>87.2</v>
      </c>
      <c r="DW131" s="1" t="s">
        <v>431</v>
      </c>
      <c r="DX131" s="1" t="s">
        <v>431</v>
      </c>
      <c r="DY131" s="1" t="s">
        <v>431</v>
      </c>
      <c r="DZ131" s="1" t="s">
        <v>431</v>
      </c>
      <c r="EA131" s="1">
        <v>0</v>
      </c>
      <c r="EC131" s="36"/>
      <c r="ED131" s="36"/>
      <c r="EE131" s="4">
        <v>7</v>
      </c>
      <c r="EF131" s="4"/>
      <c r="EG131" s="4"/>
      <c r="EH131" s="4"/>
      <c r="EI131" s="4"/>
      <c r="EJ131" s="4"/>
      <c r="EK131" s="4"/>
      <c r="EL131" s="6" t="e">
        <f>EK131/(EJ131*EJ131*0.01*0.01)</f>
        <v>#DIV/0!</v>
      </c>
      <c r="EM131" s="4"/>
      <c r="EN131" s="4"/>
      <c r="EO131" s="4"/>
      <c r="EP131" s="4"/>
      <c r="EQ131" s="31"/>
      <c r="ER131" s="14"/>
      <c r="ES131" s="132">
        <v>12047</v>
      </c>
      <c r="ET131" s="133">
        <v>75</v>
      </c>
      <c r="EU131" s="133">
        <v>6872</v>
      </c>
      <c r="EV131" s="133">
        <v>12000</v>
      </c>
      <c r="EW131" s="133">
        <v>40560</v>
      </c>
      <c r="EX131" s="133">
        <v>1992</v>
      </c>
      <c r="EY131" s="134">
        <f>EX131/EV131*EW131/ET131</f>
        <v>89.772800000000004</v>
      </c>
      <c r="EZ131" s="39">
        <f>L131*EY131</f>
        <v>628.40960000000007</v>
      </c>
      <c r="FA131" s="9"/>
      <c r="FE131" s="135"/>
      <c r="FF131" s="135"/>
      <c r="FH131" s="136"/>
      <c r="FK131" s="138"/>
      <c r="FL131" s="139"/>
      <c r="FM131" s="9"/>
      <c r="FN131" s="1"/>
      <c r="FO131" s="41">
        <f>AC131/1000</f>
        <v>9.2999999999999999E-2</v>
      </c>
      <c r="FQ131" s="121">
        <f>EX131*100/EU131</f>
        <v>28.987194412107101</v>
      </c>
      <c r="FR131" s="140">
        <f>EY131/1000</f>
        <v>8.97728E-2</v>
      </c>
      <c r="FS131" s="9"/>
      <c r="FU131" s="214"/>
      <c r="FW131" s="214"/>
      <c r="GI131" s="8"/>
      <c r="GO131" s="10">
        <v>43811</v>
      </c>
      <c r="GP131" s="10"/>
      <c r="GQ131" s="20"/>
      <c r="KE131" s="20">
        <f>FR131*AO131/100*1000</f>
        <v>28.278431999999999</v>
      </c>
      <c r="KF131" s="20">
        <f>FR131*AP131/100*1000</f>
        <v>58.172774399999994</v>
      </c>
      <c r="KG131" s="20">
        <f>FR131*AQ131/100*1000</f>
        <v>3.3036390400000002</v>
      </c>
      <c r="KH131" s="20">
        <f>FR131*AX131/100*1000</f>
        <v>0.81159099840000004</v>
      </c>
      <c r="KI131" s="20">
        <f>FR131*BM131/100*1000</f>
        <v>0.26034111999999998</v>
      </c>
      <c r="KJ131" s="20">
        <f>FR131*BY131/100*1000</f>
        <v>11.576382105599999</v>
      </c>
      <c r="KK131" s="20">
        <f>FR131*CA131/100*1000</f>
        <v>16.928277350399998</v>
      </c>
      <c r="KL131" s="20">
        <f>FR131*CC131/100*1000</f>
        <v>29.202732748799999</v>
      </c>
    </row>
    <row r="132" spans="1:313" ht="14.4" customHeight="1">
      <c r="A132" s="1">
        <v>386</v>
      </c>
      <c r="B132" s="1">
        <f>COUNTIFS($D$3:D132,D132,$F$3:F132,F132)</f>
        <v>3</v>
      </c>
      <c r="C132" s="34">
        <v>12048</v>
      </c>
      <c r="D132" s="75" t="s">
        <v>885</v>
      </c>
      <c r="E132" s="76" t="s">
        <v>497</v>
      </c>
      <c r="F132" s="76">
        <v>450923416</v>
      </c>
      <c r="G132" s="77">
        <f>LEFT(H132,4)-CONCATENATE(IF(LEFT(F132, 2)&lt;MID(H132, 3, 4), 20, 19),LEFT(F132,2))</f>
        <v>74</v>
      </c>
      <c r="H132" s="248" t="s">
        <v>1031</v>
      </c>
      <c r="I132" s="29" t="s">
        <v>650</v>
      </c>
      <c r="J132" s="24" t="s">
        <v>487</v>
      </c>
      <c r="K132" s="2" t="s">
        <v>430</v>
      </c>
      <c r="L132" s="1">
        <v>12</v>
      </c>
      <c r="M132" s="2" t="s">
        <v>652</v>
      </c>
      <c r="N132" s="2" t="s">
        <v>431</v>
      </c>
      <c r="P132" s="1" t="s">
        <v>1006</v>
      </c>
      <c r="S132" s="2"/>
      <c r="T132" s="46" t="s">
        <v>797</v>
      </c>
      <c r="U132" s="46"/>
      <c r="V132" s="50" t="s">
        <v>902</v>
      </c>
      <c r="X132" s="59"/>
      <c r="Y132" s="59"/>
      <c r="Z132" s="29"/>
      <c r="AA132" s="1" t="s">
        <v>817</v>
      </c>
      <c r="AC132" s="115">
        <v>178</v>
      </c>
      <c r="AD132" s="115">
        <v>2100</v>
      </c>
      <c r="AE132" s="11"/>
      <c r="AF132" s="11"/>
      <c r="AG132" s="11" t="s">
        <v>483</v>
      </c>
      <c r="AH132" s="115">
        <v>15</v>
      </c>
      <c r="AI132" s="11"/>
      <c r="AJ132" s="11"/>
      <c r="AO132" s="116">
        <v>41.1</v>
      </c>
      <c r="AP132" s="117">
        <v>53.8</v>
      </c>
      <c r="AQ132" s="118">
        <v>5.13</v>
      </c>
      <c r="AR132" s="119">
        <f>AO132+AP132+AQ132</f>
        <v>100.03</v>
      </c>
      <c r="AS132" s="120">
        <f>AO132/AP132</f>
        <v>0.76394052044609673</v>
      </c>
      <c r="AT132" s="121">
        <f>AO132/AP132*AQ132</f>
        <v>3.9190148698884761</v>
      </c>
      <c r="AU132" s="122">
        <f>AO132/(AP132+AQ132)</f>
        <v>0.69743763787544544</v>
      </c>
      <c r="AV132" s="19">
        <v>37.70514</v>
      </c>
      <c r="AW132" s="19">
        <f>95-AY132</f>
        <v>91.74</v>
      </c>
      <c r="AX132" s="123">
        <v>1.3398599999999998</v>
      </c>
      <c r="AY132" s="19">
        <v>3.26</v>
      </c>
      <c r="AZ132" s="1" t="s">
        <v>432</v>
      </c>
      <c r="BA132" s="58">
        <v>38.35</v>
      </c>
      <c r="BB132" s="1" t="s">
        <v>432</v>
      </c>
      <c r="BC132" s="6">
        <v>0.1</v>
      </c>
      <c r="BD132" s="6">
        <v>87</v>
      </c>
      <c r="BE132" s="19">
        <v>39.299999999999997</v>
      </c>
      <c r="BF132" s="19">
        <v>21.1</v>
      </c>
      <c r="BG132" s="2">
        <v>4603</v>
      </c>
      <c r="BH132" s="20">
        <v>401.40000000000003</v>
      </c>
      <c r="BI132" s="19">
        <v>0.19</v>
      </c>
      <c r="BJ132" s="19">
        <v>58.3</v>
      </c>
      <c r="BK132" s="1">
        <v>41.7</v>
      </c>
      <c r="BL132" s="124">
        <f>BJ132/BK132</f>
        <v>1.398081534772182</v>
      </c>
      <c r="BM132" s="125">
        <v>0.31</v>
      </c>
      <c r="BN132" s="6">
        <f>BM132*100/AO132</f>
        <v>0.75425790754257904</v>
      </c>
      <c r="BO132" s="1" t="s">
        <v>432</v>
      </c>
      <c r="BP132" s="19">
        <v>19.239000000000001</v>
      </c>
      <c r="BQ132" s="19">
        <v>49.984000000000002</v>
      </c>
      <c r="BR132" s="43">
        <v>70633.3</v>
      </c>
      <c r="BS132" s="6">
        <f>BX132+BZ132</f>
        <v>49.7</v>
      </c>
      <c r="BT132" s="4">
        <v>92.7</v>
      </c>
      <c r="BU132" s="43">
        <v>6059.88</v>
      </c>
      <c r="BV132" s="6">
        <f>100-BT132</f>
        <v>7.2999999999999972</v>
      </c>
      <c r="BW132" s="6">
        <f>BY132+CA132+CC132</f>
        <v>53.530999999999992</v>
      </c>
      <c r="BX132" s="4">
        <v>20.8</v>
      </c>
      <c r="BY132" s="22">
        <f>BX132*AP132/100</f>
        <v>11.1904</v>
      </c>
      <c r="BZ132" s="4">
        <v>28.9</v>
      </c>
      <c r="CA132" s="22">
        <f>BZ132*AP132/100</f>
        <v>15.5482</v>
      </c>
      <c r="CB132" s="4">
        <v>49.8</v>
      </c>
      <c r="CC132" s="22">
        <f>CB132*AP132/100</f>
        <v>26.792399999999997</v>
      </c>
      <c r="CD132" s="22">
        <v>0.27</v>
      </c>
      <c r="CE132" s="126">
        <v>96.8</v>
      </c>
      <c r="CF132" s="127">
        <v>8308.75</v>
      </c>
      <c r="CG132" s="126">
        <v>92.7</v>
      </c>
      <c r="CH132" s="126">
        <v>5152</v>
      </c>
      <c r="CI132" s="126">
        <v>63.6</v>
      </c>
      <c r="CJ132" s="126">
        <v>79</v>
      </c>
      <c r="CK132" s="127">
        <v>5390.4</v>
      </c>
      <c r="CL132" s="19">
        <f>BX132/BZ132</f>
        <v>0.7197231833910035</v>
      </c>
      <c r="CM132" s="22"/>
      <c r="CN132" s="22"/>
      <c r="CO132" s="22"/>
      <c r="CP132" s="6"/>
      <c r="CQ132" s="19"/>
      <c r="CR132" s="19"/>
      <c r="CS132" s="19"/>
      <c r="CT132" s="22"/>
      <c r="CU132" s="142"/>
      <c r="CV132" s="142"/>
      <c r="CW132" s="22"/>
      <c r="CX132" s="22"/>
      <c r="CZ132" s="22"/>
      <c r="DB132" s="129" t="s">
        <v>441</v>
      </c>
      <c r="DC132" s="130"/>
      <c r="DD132" s="131" t="s">
        <v>1033</v>
      </c>
      <c r="DI132" s="1" t="s">
        <v>434</v>
      </c>
      <c r="DJ132" s="209" t="s">
        <v>483</v>
      </c>
      <c r="DK132" s="4">
        <v>2</v>
      </c>
      <c r="DN132" s="16">
        <v>0</v>
      </c>
      <c r="DR132" s="1" t="s">
        <v>431</v>
      </c>
      <c r="DS132" s="1" t="s">
        <v>431</v>
      </c>
      <c r="DT132" s="1">
        <v>297</v>
      </c>
      <c r="DU132" s="1">
        <v>15.5</v>
      </c>
      <c r="DV132" s="1">
        <v>84.5</v>
      </c>
      <c r="DW132" s="1" t="s">
        <v>431</v>
      </c>
      <c r="DX132" s="1" t="s">
        <v>431</v>
      </c>
      <c r="DY132" s="1" t="s">
        <v>431</v>
      </c>
      <c r="DZ132" s="1" t="s">
        <v>431</v>
      </c>
      <c r="EA132" s="1" t="s">
        <v>479</v>
      </c>
      <c r="EC132" s="36"/>
      <c r="ED132" s="36"/>
      <c r="EE132" s="4">
        <v>12</v>
      </c>
      <c r="EF132" s="4"/>
      <c r="EG132" s="4"/>
      <c r="EH132" s="4"/>
      <c r="EI132" s="4"/>
      <c r="EJ132" s="4"/>
      <c r="EK132" s="4"/>
      <c r="EL132" s="6" t="e">
        <f>EK132/(EJ132*EJ132*0.01*0.01)</f>
        <v>#DIV/0!</v>
      </c>
      <c r="EM132" s="4"/>
      <c r="EN132" s="4"/>
      <c r="EO132" s="4"/>
      <c r="EP132" s="4"/>
      <c r="EQ132" s="31"/>
      <c r="ER132" s="14"/>
      <c r="ES132" s="132">
        <v>12048</v>
      </c>
      <c r="ET132" s="133">
        <v>75</v>
      </c>
      <c r="EU132" s="133">
        <v>37052</v>
      </c>
      <c r="EV132" s="133">
        <v>8000</v>
      </c>
      <c r="EW132" s="133">
        <v>40560</v>
      </c>
      <c r="EX132" s="133">
        <v>2436</v>
      </c>
      <c r="EY132" s="134">
        <f>EX132/EV132*EW132/ET132</f>
        <v>164.67359999999999</v>
      </c>
      <c r="EZ132" s="39">
        <f>L132*EY132</f>
        <v>1976.0832</v>
      </c>
      <c r="FA132" s="9"/>
      <c r="FE132" s="135"/>
      <c r="FF132" s="135"/>
      <c r="FH132" s="136"/>
      <c r="FK132" s="138"/>
      <c r="FL132" s="139"/>
      <c r="FM132" s="9"/>
      <c r="FN132" s="1"/>
      <c r="FO132" s="41">
        <f>AC132/1000</f>
        <v>0.17799999999999999</v>
      </c>
      <c r="FQ132" s="121">
        <f>EX132*100/EU132</f>
        <v>6.5745438842707546</v>
      </c>
      <c r="FR132" s="140">
        <f>EY132/1000</f>
        <v>0.1646736</v>
      </c>
      <c r="FS132" s="9"/>
      <c r="FV132" s="212"/>
      <c r="FX132" s="212"/>
      <c r="GI132" s="8"/>
      <c r="GO132" s="10">
        <v>43811</v>
      </c>
      <c r="GP132" s="10"/>
      <c r="GQ132" s="20"/>
      <c r="KE132" s="20">
        <f>FR132*AO132/100*1000</f>
        <v>67.680849600000016</v>
      </c>
      <c r="KF132" s="20">
        <f>FR132*AP132/100*1000</f>
        <v>88.594396799999984</v>
      </c>
      <c r="KG132" s="20">
        <f>FR132*AQ132/100*1000</f>
        <v>8.4477556800000002</v>
      </c>
      <c r="KH132" s="20">
        <f>FR132*AX132/100*1000</f>
        <v>2.20639569696</v>
      </c>
      <c r="KI132" s="20">
        <f>FR132*BM132/100*1000</f>
        <v>0.51048816000000008</v>
      </c>
      <c r="KJ132" s="20">
        <f>FR132*BY132/100*1000</f>
        <v>18.427634534400003</v>
      </c>
      <c r="KK132" s="20">
        <f>FR132*CA132/100*1000</f>
        <v>25.603780675199999</v>
      </c>
      <c r="KL132" s="20">
        <f>FR132*CC132/100*1000</f>
        <v>44.120009606399996</v>
      </c>
    </row>
    <row r="133" spans="1:313" ht="14.4" customHeight="1">
      <c r="A133" s="1">
        <v>1</v>
      </c>
      <c r="B133" s="1">
        <f>COUNTIFS($D$3:D133,D133,$F$3:F133,F133)</f>
        <v>4</v>
      </c>
      <c r="C133" s="34">
        <v>12098</v>
      </c>
      <c r="D133" s="75" t="s">
        <v>885</v>
      </c>
      <c r="E133" s="76" t="s">
        <v>497</v>
      </c>
      <c r="F133" s="76">
        <v>450923416</v>
      </c>
      <c r="G133" s="77">
        <f>LEFT(H133,4)-CONCATENATE(IF(LEFT(F133, 2)&lt;MID(H133, 3, 4), 20, 19),LEFT(F133,2))</f>
        <v>75</v>
      </c>
      <c r="H133" s="248" t="s">
        <v>1051</v>
      </c>
      <c r="I133" s="29" t="s">
        <v>650</v>
      </c>
      <c r="J133" s="24" t="s">
        <v>487</v>
      </c>
      <c r="K133" s="2" t="s">
        <v>430</v>
      </c>
      <c r="L133" s="1">
        <v>13</v>
      </c>
      <c r="M133" s="2" t="s">
        <v>580</v>
      </c>
      <c r="N133" s="2" t="s">
        <v>431</v>
      </c>
      <c r="P133" s="1" t="s">
        <v>1050</v>
      </c>
      <c r="S133" s="2"/>
      <c r="T133" s="46" t="s">
        <v>797</v>
      </c>
      <c r="U133" s="46"/>
      <c r="V133" s="50" t="s">
        <v>902</v>
      </c>
      <c r="X133" s="59"/>
      <c r="Y133" s="59"/>
      <c r="Z133" s="29"/>
      <c r="AA133" s="1" t="s">
        <v>781</v>
      </c>
      <c r="AC133" s="115">
        <v>237</v>
      </c>
      <c r="AD133" s="115">
        <v>3000</v>
      </c>
      <c r="AE133" s="11"/>
      <c r="AF133" s="11"/>
      <c r="AG133" s="11" t="s">
        <v>483</v>
      </c>
      <c r="AH133" s="115">
        <v>250</v>
      </c>
      <c r="AI133" s="11"/>
      <c r="AJ133" s="11"/>
      <c r="AO133" s="116">
        <v>52.2</v>
      </c>
      <c r="AP133" s="117">
        <v>40.1</v>
      </c>
      <c r="AQ133" s="118">
        <v>6.5</v>
      </c>
      <c r="AR133" s="119">
        <f>AO133+AP133+AQ133</f>
        <v>98.800000000000011</v>
      </c>
      <c r="AS133" s="120">
        <f>AO133/AP133</f>
        <v>1.3017456359102244</v>
      </c>
      <c r="AT133" s="121">
        <f>AO133/AP133*AQ133</f>
        <v>8.4613466334164578</v>
      </c>
      <c r="AU133" s="122">
        <f>AO133/(AP133+AQ133)</f>
        <v>1.1201716738197425</v>
      </c>
      <c r="AV133" s="19">
        <v>47.6586</v>
      </c>
      <c r="AW133" s="19">
        <f>95-AY133</f>
        <v>91.3</v>
      </c>
      <c r="AX133" s="123">
        <v>1.9314000000000002</v>
      </c>
      <c r="AY133" s="19">
        <v>3.7</v>
      </c>
      <c r="AZ133" s="1" t="s">
        <v>432</v>
      </c>
      <c r="BA133" s="58">
        <v>46.4</v>
      </c>
      <c r="BB133" s="1" t="s">
        <v>432</v>
      </c>
      <c r="BC133" s="6">
        <v>0</v>
      </c>
      <c r="BD133" s="6">
        <v>92.9</v>
      </c>
      <c r="BE133" s="19">
        <v>53.3</v>
      </c>
      <c r="BF133" s="19">
        <v>37.299999999999997</v>
      </c>
      <c r="BG133" s="2">
        <v>5361</v>
      </c>
      <c r="BH133" s="20">
        <v>544</v>
      </c>
      <c r="BI133" s="19">
        <v>0.2</v>
      </c>
      <c r="BJ133" s="19">
        <v>46.7</v>
      </c>
      <c r="BK133" s="1">
        <v>53.3</v>
      </c>
      <c r="BL133" s="124">
        <f>BJ133/BK133</f>
        <v>0.87617260787992501</v>
      </c>
      <c r="BM133" s="125">
        <v>0.4</v>
      </c>
      <c r="BN133" s="6">
        <f>BM133*100/AO133</f>
        <v>0.76628352490421447</v>
      </c>
      <c r="BO133" s="1" t="s">
        <v>432</v>
      </c>
      <c r="BP133" s="19">
        <v>46.706000000000003</v>
      </c>
      <c r="BQ133" s="19">
        <v>83.353999999999999</v>
      </c>
      <c r="BR133" s="4">
        <v>56781</v>
      </c>
      <c r="BS133" s="6">
        <f>BX133+BZ133</f>
        <v>38.299999999999997</v>
      </c>
      <c r="BT133" s="4">
        <v>93.2</v>
      </c>
      <c r="BU133" s="43">
        <v>7569.72</v>
      </c>
      <c r="BV133" s="6">
        <f>100-BT133</f>
        <v>6.7999999999999972</v>
      </c>
      <c r="BW133" s="6">
        <f>BY133+CA133+CC133</f>
        <v>39.899500000000003</v>
      </c>
      <c r="BX133" s="4">
        <v>12.9</v>
      </c>
      <c r="BY133" s="22">
        <f>BX133*AP133/100</f>
        <v>5.1729000000000012</v>
      </c>
      <c r="BZ133" s="4">
        <v>25.4</v>
      </c>
      <c r="CA133" s="22">
        <f>BZ133*AP133/100</f>
        <v>10.1854</v>
      </c>
      <c r="CB133" s="4">
        <v>61.2</v>
      </c>
      <c r="CC133" s="22">
        <f>CB133*AP133/100</f>
        <v>24.541200000000003</v>
      </c>
      <c r="CD133" s="22">
        <v>0.11</v>
      </c>
      <c r="CE133" s="126">
        <v>99.6</v>
      </c>
      <c r="CF133" s="127">
        <v>9037</v>
      </c>
      <c r="CG133" s="126">
        <v>99.1</v>
      </c>
      <c r="CH133" s="127">
        <v>6020.3</v>
      </c>
      <c r="CI133" s="126">
        <v>92.4</v>
      </c>
      <c r="CJ133" s="126">
        <v>95</v>
      </c>
      <c r="CK133" s="127">
        <v>4080.9999999999995</v>
      </c>
      <c r="CL133" s="19">
        <f>BX133/BZ133</f>
        <v>0.50787401574803159</v>
      </c>
      <c r="CM133" s="22"/>
      <c r="CN133" s="22"/>
      <c r="CO133" s="22"/>
      <c r="CP133" s="6"/>
      <c r="CQ133" s="19"/>
      <c r="CR133" s="19"/>
      <c r="CS133" s="19"/>
      <c r="CT133" s="22"/>
      <c r="CU133" s="142"/>
      <c r="CV133" s="142"/>
      <c r="CW133" s="22"/>
      <c r="CX133" s="22"/>
      <c r="CZ133" s="22"/>
      <c r="DB133" s="129" t="s">
        <v>447</v>
      </c>
      <c r="DC133" s="130"/>
      <c r="DD133" s="131" t="s">
        <v>1052</v>
      </c>
      <c r="DI133" s="1" t="s">
        <v>434</v>
      </c>
      <c r="DJ133" s="209" t="s">
        <v>483</v>
      </c>
      <c r="DK133" s="4">
        <v>2</v>
      </c>
      <c r="DN133" s="16">
        <v>0</v>
      </c>
      <c r="DR133" s="1" t="s">
        <v>431</v>
      </c>
      <c r="DS133" s="1" t="s">
        <v>431</v>
      </c>
      <c r="DT133" s="1">
        <v>314</v>
      </c>
      <c r="DU133" s="1">
        <v>15.3</v>
      </c>
      <c r="DV133" s="1">
        <v>84.7</v>
      </c>
      <c r="DW133" s="1" t="s">
        <v>431</v>
      </c>
      <c r="DX133" s="1" t="s">
        <v>431</v>
      </c>
      <c r="DY133" s="1" t="s">
        <v>431</v>
      </c>
      <c r="DZ133" s="1" t="s">
        <v>431</v>
      </c>
      <c r="EA133" s="1" t="s">
        <v>999</v>
      </c>
      <c r="EC133" s="36"/>
      <c r="ED133" s="36"/>
      <c r="EE133" s="4">
        <v>13</v>
      </c>
      <c r="EF133" s="4"/>
      <c r="EG133" s="4"/>
      <c r="EH133" s="4"/>
      <c r="EI133" s="4"/>
      <c r="EJ133" s="4"/>
      <c r="EK133" s="4"/>
      <c r="EL133" s="6" t="e">
        <f>EK133/(EJ133*EJ133*0.01*0.01)</f>
        <v>#DIV/0!</v>
      </c>
      <c r="EM133" s="4"/>
      <c r="EN133" s="4"/>
      <c r="EO133" s="4"/>
      <c r="EP133" s="4"/>
      <c r="EQ133" s="31"/>
      <c r="ER133" s="14"/>
      <c r="ES133" s="132">
        <v>12098</v>
      </c>
      <c r="ET133" s="133">
        <v>75</v>
      </c>
      <c r="EU133" s="133">
        <v>15874</v>
      </c>
      <c r="EV133" s="133">
        <v>8000</v>
      </c>
      <c r="EW133" s="133">
        <v>40560</v>
      </c>
      <c r="EX133" s="133">
        <v>3508</v>
      </c>
      <c r="EY133" s="134">
        <f>EX133/EV133*EW133/ET133</f>
        <v>237.14080000000001</v>
      </c>
      <c r="EZ133" s="39">
        <f>L133*EY133</f>
        <v>3082.8304000000003</v>
      </c>
      <c r="FA133" s="9"/>
      <c r="FE133" s="135"/>
      <c r="FF133" s="135"/>
      <c r="FH133" s="136"/>
      <c r="FK133" s="138"/>
      <c r="FL133" s="139"/>
      <c r="FM133" s="9"/>
      <c r="FN133" s="1"/>
      <c r="FO133" s="41">
        <f>AC133/1000</f>
        <v>0.23699999999999999</v>
      </c>
      <c r="FQ133" s="121">
        <f>EX133*100/EU133</f>
        <v>22.099029860148672</v>
      </c>
      <c r="FR133" s="140">
        <f>EY133/1000</f>
        <v>0.23714080000000001</v>
      </c>
      <c r="FS133" s="9"/>
      <c r="FV133" s="212"/>
      <c r="FX133" s="212"/>
      <c r="GI133" s="8"/>
      <c r="GO133" s="10">
        <v>43832</v>
      </c>
      <c r="GP133" s="10"/>
      <c r="GQ133" s="20"/>
      <c r="KE133" s="20">
        <f>FR133*AO133/100*1000</f>
        <v>123.78749760000002</v>
      </c>
      <c r="KF133" s="20">
        <f>FR133*AP133/100*1000</f>
        <v>95.093460800000003</v>
      </c>
      <c r="KG133" s="20">
        <f>FR133*AQ133/100*1000</f>
        <v>15.414152</v>
      </c>
      <c r="KH133" s="20">
        <f>FR133*AX133/100*1000</f>
        <v>4.5801374112000008</v>
      </c>
      <c r="KI133" s="20">
        <f>FR133*BM133/100*1000</f>
        <v>0.94856320000000005</v>
      </c>
      <c r="KJ133" s="20">
        <f>FR133*BY133/100*1000</f>
        <v>12.267056443200005</v>
      </c>
      <c r="KK133" s="20">
        <f>FR133*CA133/100*1000</f>
        <v>24.153739043199998</v>
      </c>
      <c r="KL133" s="20">
        <f>FR133*CC133/100*1000</f>
        <v>58.197198009600015</v>
      </c>
    </row>
    <row r="134" spans="1:313" ht="14.4" customHeight="1">
      <c r="A134" s="1">
        <v>143</v>
      </c>
      <c r="B134" s="219">
        <f>COUNTIFS($D$3:D134,D134,$F$3:F134,F134)</f>
        <v>1</v>
      </c>
      <c r="C134" s="21">
        <v>8800</v>
      </c>
      <c r="D134" s="21" t="s">
        <v>2806</v>
      </c>
      <c r="E134" s="1" t="s">
        <v>2551</v>
      </c>
      <c r="F134" s="12">
        <v>8311075333</v>
      </c>
      <c r="G134" s="1">
        <v>35</v>
      </c>
      <c r="H134" s="247" t="s">
        <v>2807</v>
      </c>
      <c r="DJ134" s="209" t="s">
        <v>483</v>
      </c>
      <c r="EL134" s="6" t="e">
        <f>EK134/((EJ134/100)*(EJ134/100))</f>
        <v>#DIV/0!</v>
      </c>
      <c r="FV134" s="212" t="s">
        <v>785</v>
      </c>
      <c r="FX134" s="212" t="s">
        <v>785</v>
      </c>
      <c r="GI134" s="8"/>
    </row>
    <row r="135" spans="1:313" ht="14.4" customHeight="1">
      <c r="A135" s="1">
        <v>38</v>
      </c>
      <c r="B135" s="1">
        <f>COUNTIFS($D$3:D135,D135,$F$3:F135,F135)</f>
        <v>1</v>
      </c>
      <c r="C135" s="34">
        <v>14593</v>
      </c>
      <c r="D135" s="75" t="s">
        <v>1757</v>
      </c>
      <c r="E135" s="76" t="s">
        <v>606</v>
      </c>
      <c r="F135" s="78">
        <v>7907154123</v>
      </c>
      <c r="G135" s="77">
        <f>LEFT(H135,4)-CONCATENATE(IF(LEFT(F135, 2)&lt;MID(H135, 3, 4), 20, 19),LEFT(F135,2))</f>
        <v>42</v>
      </c>
      <c r="H135" s="248" t="s">
        <v>1758</v>
      </c>
      <c r="I135" s="29" t="s">
        <v>1759</v>
      </c>
      <c r="J135" s="24" t="s">
        <v>487</v>
      </c>
      <c r="K135" s="2" t="s">
        <v>430</v>
      </c>
      <c r="L135" s="2">
        <v>20</v>
      </c>
      <c r="M135" s="2" t="s">
        <v>600</v>
      </c>
      <c r="N135" s="2" t="s">
        <v>431</v>
      </c>
      <c r="O135" s="11"/>
      <c r="P135" s="2" t="s">
        <v>1722</v>
      </c>
      <c r="Q135" s="11"/>
      <c r="R135" s="11"/>
      <c r="S135" s="11"/>
      <c r="T135" s="42"/>
      <c r="U135" s="42"/>
      <c r="V135" s="64" t="s">
        <v>1609</v>
      </c>
      <c r="W135" s="62" t="s">
        <v>1530</v>
      </c>
      <c r="X135" s="63"/>
      <c r="Y135" s="63"/>
      <c r="Z135" s="11"/>
      <c r="AA135" s="1" t="s">
        <v>773</v>
      </c>
      <c r="AC135" s="115">
        <v>3136</v>
      </c>
      <c r="AD135" s="115">
        <v>62000</v>
      </c>
      <c r="AE135" s="11"/>
      <c r="AF135" s="11"/>
      <c r="AG135" s="11" t="s">
        <v>491</v>
      </c>
      <c r="AH135" s="115">
        <v>10000</v>
      </c>
      <c r="AI135" s="11"/>
      <c r="AJ135" s="11"/>
      <c r="AM135" s="11"/>
      <c r="AO135" s="116">
        <v>24.4</v>
      </c>
      <c r="AP135" s="117">
        <v>11.9</v>
      </c>
      <c r="AQ135" s="118">
        <v>60.3</v>
      </c>
      <c r="AR135" s="119">
        <f>AO135+AP135+AQ135</f>
        <v>96.6</v>
      </c>
      <c r="AS135" s="120">
        <f>AO135/AP135</f>
        <v>2.0504201680672267</v>
      </c>
      <c r="AT135" s="121">
        <f>AO135/AP135*AQ135</f>
        <v>123.64033613445376</v>
      </c>
      <c r="AU135" s="122">
        <f>AO135/(AP135+AQ135)</f>
        <v>0.33795013850415512</v>
      </c>
      <c r="AV135" s="19">
        <f>AW135*AO135/100</f>
        <v>20.641999999999999</v>
      </c>
      <c r="AW135" s="19">
        <f>98-AY135-(CD135*100/AO135)</f>
        <v>84.598360655737707</v>
      </c>
      <c r="AX135" s="123">
        <v>2.16</v>
      </c>
      <c r="AY135" s="19">
        <f>AX135*100/AO135</f>
        <v>8.8524590163934427</v>
      </c>
      <c r="AZ135" s="1" t="s">
        <v>432</v>
      </c>
      <c r="BA135" s="58">
        <v>18.100000000000001</v>
      </c>
      <c r="BB135" s="1" t="s">
        <v>432</v>
      </c>
      <c r="BC135" s="6">
        <v>0.45</v>
      </c>
      <c r="BD135" s="6"/>
      <c r="BE135" s="19"/>
      <c r="BF135" s="19"/>
      <c r="BG135" s="2">
        <v>8262</v>
      </c>
      <c r="BH135" s="2">
        <v>1547</v>
      </c>
      <c r="BI135" s="19">
        <v>10.8</v>
      </c>
      <c r="BJ135" s="19">
        <v>71.2</v>
      </c>
      <c r="BK135" s="1">
        <v>28.8</v>
      </c>
      <c r="BL135" s="124">
        <f>BJ135/BK135</f>
        <v>2.4722222222222223</v>
      </c>
      <c r="BM135" s="125">
        <v>0.38</v>
      </c>
      <c r="BN135" s="6">
        <f>BM135*100/AO135</f>
        <v>1.557377049180328</v>
      </c>
      <c r="BO135" s="1" t="s">
        <v>432</v>
      </c>
      <c r="BP135" s="19">
        <v>54.9</v>
      </c>
      <c r="BQ135" s="19">
        <v>55.3</v>
      </c>
      <c r="BR135" s="6">
        <v>56104.65</v>
      </c>
      <c r="BS135" s="6">
        <f>BX135+BZ135</f>
        <v>55.099999999999994</v>
      </c>
      <c r="BT135" s="4">
        <v>63.5</v>
      </c>
      <c r="BU135" s="43">
        <v>14917.142857142857</v>
      </c>
      <c r="BV135" s="6">
        <f>100-BT135</f>
        <v>36.5</v>
      </c>
      <c r="BW135" s="6">
        <f>BY135+CA135+CC135</f>
        <v>11.7453</v>
      </c>
      <c r="BX135" s="22">
        <v>31.7</v>
      </c>
      <c r="BY135" s="22">
        <f>BX135*AP135/100</f>
        <v>3.7723</v>
      </c>
      <c r="BZ135" s="4">
        <v>23.4</v>
      </c>
      <c r="CA135" s="22">
        <f>BZ135*AP135/100</f>
        <v>2.7845999999999997</v>
      </c>
      <c r="CB135" s="4">
        <v>43.6</v>
      </c>
      <c r="CC135" s="22">
        <f>CB135*AP135/100</f>
        <v>5.1884000000000006</v>
      </c>
      <c r="CD135" s="22">
        <v>1.1100000000000001</v>
      </c>
      <c r="CE135" s="126">
        <v>100</v>
      </c>
      <c r="CF135" s="126">
        <v>11907</v>
      </c>
      <c r="CG135" s="126">
        <v>98.2</v>
      </c>
      <c r="CH135" s="126">
        <v>8861</v>
      </c>
      <c r="CI135" s="126">
        <v>87.8</v>
      </c>
      <c r="CJ135" s="126">
        <v>93.8</v>
      </c>
      <c r="CK135" s="126">
        <v>8997</v>
      </c>
      <c r="CL135" s="19">
        <f>BX135/BZ135</f>
        <v>1.3547008547008548</v>
      </c>
      <c r="CM135" s="22">
        <v>22.2</v>
      </c>
      <c r="CN135" s="22">
        <v>6.72</v>
      </c>
      <c r="CO135" s="22">
        <v>75.7</v>
      </c>
      <c r="CP135" s="6"/>
      <c r="CQ135" s="19"/>
      <c r="CR135" s="19"/>
      <c r="CS135" s="20"/>
      <c r="CT135" s="22"/>
      <c r="CU135" s="142"/>
      <c r="CV135" s="142"/>
      <c r="CW135" s="22"/>
      <c r="CX135" s="22"/>
      <c r="CZ135" s="22"/>
      <c r="DA135" s="16"/>
      <c r="DB135" s="129" t="s">
        <v>433</v>
      </c>
      <c r="DC135" s="130"/>
      <c r="DD135" s="131" t="s">
        <v>1760</v>
      </c>
      <c r="DI135" s="108" t="s">
        <v>434</v>
      </c>
      <c r="DJ135" s="210" t="s">
        <v>491</v>
      </c>
      <c r="DK135" s="4">
        <v>2</v>
      </c>
      <c r="DL135" s="4" t="s">
        <v>1761</v>
      </c>
      <c r="DN135" s="16" t="s">
        <v>532</v>
      </c>
      <c r="DO135" s="4">
        <v>0</v>
      </c>
      <c r="DP135" s="4">
        <v>0</v>
      </c>
      <c r="DQ135" s="4" t="s">
        <v>431</v>
      </c>
      <c r="DR135" s="1" t="s">
        <v>431</v>
      </c>
      <c r="DS135" s="1" t="s">
        <v>431</v>
      </c>
      <c r="DT135" s="1">
        <v>2031</v>
      </c>
      <c r="DU135" s="1">
        <v>60.8</v>
      </c>
      <c r="DV135" s="1">
        <v>39.200000000000003</v>
      </c>
      <c r="DW135" s="1" t="s">
        <v>431</v>
      </c>
      <c r="DX135" s="1" t="s">
        <v>431</v>
      </c>
      <c r="DY135" s="1" t="s">
        <v>431</v>
      </c>
      <c r="DZ135" s="1" t="s">
        <v>431</v>
      </c>
      <c r="EA135" s="1">
        <v>0</v>
      </c>
      <c r="EC135" s="36"/>
      <c r="ED135" s="36"/>
      <c r="EE135" s="4">
        <v>20</v>
      </c>
      <c r="EF135" s="4">
        <v>20</v>
      </c>
      <c r="EG135" s="4">
        <v>2</v>
      </c>
      <c r="EH135" s="4"/>
      <c r="EI135" s="4"/>
      <c r="EJ135" s="4">
        <v>175</v>
      </c>
      <c r="EK135" s="4">
        <v>85</v>
      </c>
      <c r="EL135" s="6">
        <f>EK135/(EJ135*EJ135*0.01*0.01)</f>
        <v>27.755102040816325</v>
      </c>
      <c r="EM135" s="4">
        <v>1</v>
      </c>
      <c r="EN135" s="1">
        <v>0</v>
      </c>
      <c r="EO135" s="4">
        <v>2</v>
      </c>
      <c r="EP135" s="4">
        <v>1</v>
      </c>
      <c r="EQ135" s="31" t="s">
        <v>1762</v>
      </c>
      <c r="ER135" s="14"/>
      <c r="ES135" s="132">
        <v>14593</v>
      </c>
      <c r="ET135" s="133">
        <v>75</v>
      </c>
      <c r="EU135" s="133">
        <v>61582</v>
      </c>
      <c r="EV135" s="133">
        <v>4000</v>
      </c>
      <c r="EW135" s="133">
        <v>39780</v>
      </c>
      <c r="EX135" s="133">
        <v>23950</v>
      </c>
      <c r="EY135" s="134">
        <f>EX135/EV135*EW135/ET135</f>
        <v>3175.77</v>
      </c>
      <c r="EZ135" s="39">
        <f>L135*EY135</f>
        <v>63515.4</v>
      </c>
      <c r="FA135" s="9"/>
      <c r="FE135" s="135"/>
      <c r="FF135" s="135"/>
      <c r="FH135" s="136"/>
      <c r="FK135" s="138"/>
      <c r="FL135" s="139"/>
      <c r="FM135" s="9"/>
      <c r="FN135" s="1"/>
      <c r="FO135" s="41">
        <f>AC135/1000</f>
        <v>3.1360000000000001</v>
      </c>
      <c r="FQ135" s="121">
        <f>EX135*100/EU135</f>
        <v>38.891234451625472</v>
      </c>
      <c r="FR135" s="140">
        <f>EY135/1000</f>
        <v>3.17577</v>
      </c>
      <c r="FS135" s="9"/>
      <c r="FT135" s="1">
        <v>24</v>
      </c>
      <c r="FU135" s="214"/>
      <c r="FV135" s="130" t="s">
        <v>1763</v>
      </c>
      <c r="FW135" s="214"/>
      <c r="FY135" s="9" t="s">
        <v>1764</v>
      </c>
      <c r="FZ135" s="1">
        <v>0</v>
      </c>
      <c r="GA135" s="1">
        <v>4</v>
      </c>
      <c r="GB135" s="9" t="s">
        <v>1696</v>
      </c>
      <c r="GD135" s="1">
        <v>1</v>
      </c>
      <c r="GE135" s="1">
        <v>1</v>
      </c>
      <c r="GF135" s="1">
        <v>1</v>
      </c>
      <c r="GG135" s="1">
        <v>1</v>
      </c>
      <c r="GI135" s="8"/>
      <c r="GJ135" s="8" t="s">
        <v>1765</v>
      </c>
      <c r="GO135" s="10">
        <v>44249</v>
      </c>
      <c r="GP135" s="10"/>
      <c r="GQ135" s="20"/>
      <c r="GZ135" s="11"/>
      <c r="KE135" s="20">
        <f>FR135*AO135/100*1000</f>
        <v>774.88788</v>
      </c>
      <c r="KF135" s="20">
        <f>FR135*AP135/100*1000</f>
        <v>377.91663</v>
      </c>
      <c r="KG135" s="20">
        <f>FR135*AQ135/100*1000</f>
        <v>1914.9893099999999</v>
      </c>
      <c r="KH135" s="20">
        <f>FR135*AX135/100*1000</f>
        <v>68.596632</v>
      </c>
      <c r="KI135" s="20">
        <f>FR135*BM135/100*1000</f>
        <v>12.067926</v>
      </c>
      <c r="KJ135" s="20">
        <f>FR135*BY135/100*1000</f>
        <v>119.79957171000001</v>
      </c>
      <c r="KK135" s="20">
        <f>FR135*CA135/100*1000</f>
        <v>88.432491419999991</v>
      </c>
      <c r="KL135" s="20">
        <f>FR135*CC135/100*1000</f>
        <v>164.77165068000002</v>
      </c>
    </row>
    <row r="136" spans="1:313" ht="14.4" customHeight="1">
      <c r="A136" s="1">
        <v>159</v>
      </c>
      <c r="B136" s="1">
        <f>COUNTIFS($D$3:D136,D136,$F$3:F136,F136)</f>
        <v>2</v>
      </c>
      <c r="C136" s="34">
        <v>17741</v>
      </c>
      <c r="D136" s="75" t="s">
        <v>1757</v>
      </c>
      <c r="E136" s="76" t="s">
        <v>606</v>
      </c>
      <c r="F136" s="76">
        <v>7907154123</v>
      </c>
      <c r="G136" s="77">
        <v>43</v>
      </c>
      <c r="H136" s="248" t="s">
        <v>2552</v>
      </c>
      <c r="I136" s="29" t="s">
        <v>2553</v>
      </c>
      <c r="J136" s="24" t="s">
        <v>487</v>
      </c>
      <c r="K136" s="2" t="s">
        <v>430</v>
      </c>
      <c r="L136" s="2">
        <v>7</v>
      </c>
      <c r="M136" s="2" t="s">
        <v>542</v>
      </c>
      <c r="N136" s="2" t="s">
        <v>431</v>
      </c>
      <c r="O136" s="11"/>
      <c r="P136" s="2" t="s">
        <v>2532</v>
      </c>
      <c r="Q136" s="11"/>
      <c r="R136" s="11"/>
      <c r="S136" s="11"/>
      <c r="T136" s="42"/>
      <c r="U136" s="42"/>
      <c r="V136" s="64" t="s">
        <v>2426</v>
      </c>
      <c r="W136" s="42"/>
      <c r="X136" s="42"/>
      <c r="Y136" s="42"/>
      <c r="Z136" s="29"/>
      <c r="AA136" s="1" t="s">
        <v>2166</v>
      </c>
      <c r="AC136" s="115">
        <v>172</v>
      </c>
      <c r="AD136" s="115">
        <v>1200</v>
      </c>
      <c r="AE136" s="11"/>
      <c r="AF136" s="11"/>
      <c r="AG136" s="11" t="s">
        <v>483</v>
      </c>
      <c r="AH136" s="115">
        <v>50</v>
      </c>
      <c r="AJ136" s="11"/>
      <c r="AM136" s="11"/>
      <c r="AO136" s="116">
        <v>46.1</v>
      </c>
      <c r="AP136" s="117">
        <v>38.4</v>
      </c>
      <c r="AQ136" s="118">
        <v>13.3</v>
      </c>
      <c r="AR136" s="119">
        <f>AO136+AP136+AQ136</f>
        <v>97.8</v>
      </c>
      <c r="AS136" s="120">
        <f>AO136/AP136</f>
        <v>1.2005208333333335</v>
      </c>
      <c r="AT136" s="121">
        <f>AO136/AP136*AQ136</f>
        <v>15.966927083333337</v>
      </c>
      <c r="AU136" s="122">
        <f>AO136/(AP136+AQ136)</f>
        <v>0.8916827852998066</v>
      </c>
      <c r="AV136" s="19">
        <f>AW136*AO136/100</f>
        <v>41.608000000000004</v>
      </c>
      <c r="AW136" s="19">
        <f>98-AY136</f>
        <v>90.255965292841651</v>
      </c>
      <c r="AX136" s="123">
        <v>3.57</v>
      </c>
      <c r="AY136" s="19">
        <f>AX136*100/AO136</f>
        <v>7.7440347071583515</v>
      </c>
      <c r="AZ136" s="1" t="s">
        <v>432</v>
      </c>
      <c r="BA136" s="58">
        <v>10.199999999999999</v>
      </c>
      <c r="BB136" s="1" t="s">
        <v>432</v>
      </c>
      <c r="BC136" s="6">
        <v>1.4999999999999999E-2</v>
      </c>
      <c r="BD136" s="6"/>
      <c r="BE136" s="19"/>
      <c r="BF136" s="19"/>
      <c r="BG136" s="67">
        <v>6374.6153846153848</v>
      </c>
      <c r="BH136" s="67">
        <v>368</v>
      </c>
      <c r="BI136" s="19">
        <v>9.74</v>
      </c>
      <c r="BJ136" s="19">
        <v>34.200000000000003</v>
      </c>
      <c r="BK136" s="19">
        <f>100-BJ136</f>
        <v>65.8</v>
      </c>
      <c r="BL136" s="124">
        <f>BJ136/BK136</f>
        <v>0.51975683890577518</v>
      </c>
      <c r="BM136" s="125">
        <v>0.3</v>
      </c>
      <c r="BN136" s="6">
        <f>BM136*100/AO136</f>
        <v>0.65075921908893708</v>
      </c>
      <c r="BO136" s="1" t="s">
        <v>432</v>
      </c>
      <c r="BP136" s="19">
        <v>27.881355932203391</v>
      </c>
      <c r="BQ136" s="19">
        <v>55.9</v>
      </c>
      <c r="BR136" s="43">
        <v>43628.800000000003</v>
      </c>
      <c r="BS136" s="6">
        <f>BX136+BZ136</f>
        <v>24.810000000000002</v>
      </c>
      <c r="BT136" s="4">
        <v>82.7</v>
      </c>
      <c r="BU136" s="43">
        <v>7752.3809523809523</v>
      </c>
      <c r="BV136" s="6">
        <f>100-BT136</f>
        <v>17.299999999999997</v>
      </c>
      <c r="BW136" s="6">
        <f>BY136+CA136+CC136</f>
        <v>38.365439999999992</v>
      </c>
      <c r="BX136" s="22">
        <v>8.2100000000000009</v>
      </c>
      <c r="BY136" s="22">
        <f>BX136*AP136/100</f>
        <v>3.1526399999999999</v>
      </c>
      <c r="BZ136" s="6">
        <v>16.600000000000001</v>
      </c>
      <c r="CA136" s="22">
        <f>BZ136*AP136/100</f>
        <v>6.3744000000000005</v>
      </c>
      <c r="CB136" s="6">
        <v>75.099999999999994</v>
      </c>
      <c r="CC136" s="22">
        <f>CB136*AP136/100</f>
        <v>28.838399999999996</v>
      </c>
      <c r="CD136" s="22" t="s">
        <v>432</v>
      </c>
      <c r="CE136" s="126">
        <v>96.1</v>
      </c>
      <c r="CF136" s="127">
        <v>6675</v>
      </c>
      <c r="CG136" s="126">
        <v>87.3</v>
      </c>
      <c r="CH136" s="127">
        <v>4968</v>
      </c>
      <c r="CI136" s="126">
        <v>33.799999999999997</v>
      </c>
      <c r="CJ136" s="126">
        <v>47.8</v>
      </c>
      <c r="CK136" s="127">
        <v>4331</v>
      </c>
      <c r="CL136" s="19">
        <f>BX136/BZ136</f>
        <v>0.49457831325301205</v>
      </c>
      <c r="CM136" s="19"/>
      <c r="CN136" s="19"/>
      <c r="CO136" s="19"/>
      <c r="CP136" s="6"/>
      <c r="CQ136" s="19"/>
      <c r="CR136" s="19"/>
      <c r="CS136" s="20"/>
      <c r="CZ136" s="22"/>
      <c r="DA136" s="16"/>
      <c r="DC136" s="130"/>
      <c r="DD136" s="131"/>
      <c r="DI136" s="1" t="s">
        <v>434</v>
      </c>
      <c r="DJ136" s="209" t="s">
        <v>483</v>
      </c>
      <c r="DK136" s="4">
        <v>2</v>
      </c>
      <c r="DN136" s="16">
        <v>0</v>
      </c>
      <c r="DR136" s="58" t="s">
        <v>431</v>
      </c>
      <c r="DS136" s="22" t="s">
        <v>431</v>
      </c>
      <c r="DT136" s="22">
        <v>157</v>
      </c>
      <c r="DU136" s="22">
        <v>10.9</v>
      </c>
      <c r="DV136" s="22">
        <v>89.1</v>
      </c>
      <c r="DW136" s="22" t="s">
        <v>431</v>
      </c>
      <c r="DX136" s="22" t="s">
        <v>431</v>
      </c>
      <c r="DY136" s="22" t="s">
        <v>431</v>
      </c>
      <c r="DZ136" s="22" t="s">
        <v>431</v>
      </c>
      <c r="EA136" s="2">
        <v>0</v>
      </c>
      <c r="EB136" s="2"/>
      <c r="EC136" s="36"/>
      <c r="ED136" s="36"/>
      <c r="EE136" s="4">
        <f>L136</f>
        <v>7</v>
      </c>
      <c r="EF136" s="4"/>
      <c r="EG136" s="4"/>
      <c r="EH136" s="4"/>
      <c r="EI136" s="4"/>
      <c r="EJ136" s="4"/>
      <c r="EK136" s="4"/>
      <c r="EL136" s="6" t="e">
        <f>EK136/(EJ136*EJ136*0.01*0.01)</f>
        <v>#DIV/0!</v>
      </c>
      <c r="EM136" s="4"/>
      <c r="EN136" s="4"/>
      <c r="EO136" s="4"/>
      <c r="EP136" s="4"/>
      <c r="EQ136" s="31"/>
      <c r="ER136" s="14"/>
      <c r="ES136" s="132">
        <f>C136</f>
        <v>17741</v>
      </c>
      <c r="ET136" s="133">
        <v>75</v>
      </c>
      <c r="EU136" s="133">
        <v>27583</v>
      </c>
      <c r="EV136" s="133">
        <v>8000</v>
      </c>
      <c r="EW136" s="133">
        <v>40560</v>
      </c>
      <c r="EX136" s="133">
        <v>2562</v>
      </c>
      <c r="EY136" s="134">
        <f>EX136/EV136*EW136/ET136</f>
        <v>173.19119999999998</v>
      </c>
      <c r="EZ136" s="39">
        <f>L136*EY136</f>
        <v>1212.3383999999999</v>
      </c>
      <c r="FA136" s="9"/>
      <c r="FE136" s="135"/>
      <c r="FF136" s="135"/>
      <c r="FH136" s="136"/>
      <c r="FK136" s="138"/>
      <c r="FL136" s="139"/>
      <c r="FM136" s="9"/>
      <c r="FN136" s="1"/>
      <c r="FO136" s="41">
        <f>AC136/1000</f>
        <v>0.17199999999999999</v>
      </c>
      <c r="FQ136" s="121">
        <f>EX136*100/EU136</f>
        <v>9.2883297683355686</v>
      </c>
      <c r="FR136" s="140">
        <f>EY136/1000</f>
        <v>0.17319119999999999</v>
      </c>
      <c r="FS136" s="9"/>
      <c r="FV136" s="212"/>
      <c r="FX136" s="212"/>
      <c r="GI136" s="8"/>
      <c r="GO136" s="10">
        <v>44760</v>
      </c>
      <c r="GP136" s="10"/>
      <c r="GQ136" s="20"/>
      <c r="KB136" s="22"/>
      <c r="KC136" s="22"/>
      <c r="KD136" s="22"/>
      <c r="KE136" s="20">
        <f>FR136*AO136/100*1000</f>
        <v>79.841143199999991</v>
      </c>
      <c r="KF136" s="20">
        <f>FR136*AP136/100*1000</f>
        <v>66.505420799999996</v>
      </c>
      <c r="KG136" s="20">
        <f>FR136*AQ136/100*1000</f>
        <v>23.034429599999999</v>
      </c>
      <c r="KH136" s="20">
        <f>FR136*AX136/100*1000</f>
        <v>6.1829258400000002</v>
      </c>
      <c r="KI136" s="20">
        <f>FR136*BM136/100*1000</f>
        <v>0.51957359999999997</v>
      </c>
      <c r="KJ136" s="20">
        <f>FR136*BY136/100*1000</f>
        <v>5.4600950476799994</v>
      </c>
      <c r="KK136" s="20">
        <f>FR136*CA136/100*1000</f>
        <v>11.0398998528</v>
      </c>
      <c r="KL136" s="20">
        <f>FR136*CC136/100*1000</f>
        <v>49.945571020799989</v>
      </c>
      <c r="KM136" s="1">
        <v>90.1</v>
      </c>
      <c r="KN136" s="1">
        <v>92.7</v>
      </c>
      <c r="KP136" s="22"/>
      <c r="KQ136" s="22"/>
      <c r="KR136" s="22"/>
      <c r="KS136" s="19"/>
      <c r="KY136" s="11"/>
      <c r="KZ136" s="11"/>
      <c r="LA136" s="11"/>
    </row>
    <row r="137" spans="1:313" ht="14.4" customHeight="1">
      <c r="A137" s="1">
        <v>90</v>
      </c>
      <c r="B137" s="1">
        <f>COUNTIFS($D$3:D137,D137,$F$3:F137,F137)</f>
        <v>1</v>
      </c>
      <c r="C137" s="34">
        <v>14945</v>
      </c>
      <c r="D137" s="21" t="s">
        <v>1875</v>
      </c>
      <c r="E137" s="2" t="s">
        <v>1524</v>
      </c>
      <c r="F137" s="12">
        <v>440604423</v>
      </c>
      <c r="G137" s="1">
        <f>LEFT(H137,4)-CONCATENATE(IF(LEFT(F137, 2)&lt;MID(H137, 3, 4), 20, 19),LEFT(F137,2))</f>
        <v>77</v>
      </c>
      <c r="H137" s="247" t="s">
        <v>1871</v>
      </c>
      <c r="I137" s="29" t="s">
        <v>618</v>
      </c>
      <c r="J137" s="24" t="s">
        <v>487</v>
      </c>
      <c r="K137" s="2" t="s">
        <v>430</v>
      </c>
      <c r="L137" s="2">
        <v>26</v>
      </c>
      <c r="M137" s="2" t="s">
        <v>600</v>
      </c>
      <c r="N137" s="2" t="s">
        <v>431</v>
      </c>
      <c r="O137" s="11"/>
      <c r="P137" s="2" t="s">
        <v>1852</v>
      </c>
      <c r="Q137" s="11"/>
      <c r="R137" s="11"/>
      <c r="S137" s="11"/>
      <c r="T137" s="42"/>
      <c r="U137" s="42"/>
      <c r="V137" s="64" t="s">
        <v>1609</v>
      </c>
      <c r="W137" s="42"/>
      <c r="X137" s="44" t="s">
        <v>1872</v>
      </c>
      <c r="Y137" s="71"/>
      <c r="Z137" s="11"/>
      <c r="AA137" s="1" t="s">
        <v>812</v>
      </c>
      <c r="AC137" s="115">
        <v>152</v>
      </c>
      <c r="AD137" s="115">
        <v>3900</v>
      </c>
      <c r="AE137" s="11"/>
      <c r="AF137" s="11"/>
      <c r="AG137" s="11" t="s">
        <v>483</v>
      </c>
      <c r="AH137" s="115">
        <v>250</v>
      </c>
      <c r="AI137" s="11"/>
      <c r="AJ137" s="11"/>
      <c r="AM137" s="11"/>
      <c r="AO137" s="116">
        <v>77.400000000000006</v>
      </c>
      <c r="AP137" s="117">
        <v>17.8</v>
      </c>
      <c r="AQ137" s="118">
        <v>1.04</v>
      </c>
      <c r="AR137" s="119">
        <f>AO137+AP137+AQ137</f>
        <v>96.240000000000009</v>
      </c>
      <c r="AS137" s="120">
        <f>AO137/AP137</f>
        <v>4.3483146067415728</v>
      </c>
      <c r="AT137" s="121">
        <f>AO137/AP137*AQ137</f>
        <v>4.5222471910112354</v>
      </c>
      <c r="AU137" s="122">
        <f>AO137/(AP137+AQ137)</f>
        <v>4.1082802547770703</v>
      </c>
      <c r="AV137" s="19">
        <f>AW137*AO137/100</f>
        <v>74.415999999999997</v>
      </c>
      <c r="AW137" s="19">
        <f>98-AY137-(CD137*100/AO137)</f>
        <v>96.144702842377257</v>
      </c>
      <c r="AX137" s="123">
        <v>3.5999999999999997E-2</v>
      </c>
      <c r="AY137" s="19">
        <f>AX137*100/AO137</f>
        <v>4.6511627906976737E-2</v>
      </c>
      <c r="AZ137" s="1" t="s">
        <v>432</v>
      </c>
      <c r="BA137" s="58">
        <v>60.3</v>
      </c>
      <c r="BB137" s="1" t="s">
        <v>432</v>
      </c>
      <c r="BC137" s="6">
        <v>6.7000000000000004E-2</v>
      </c>
      <c r="BD137" s="6"/>
      <c r="BE137" s="19"/>
      <c r="BF137" s="19"/>
      <c r="BG137" s="67">
        <v>8476.7295597484281</v>
      </c>
      <c r="BH137" s="67">
        <v>919.72555746140642</v>
      </c>
      <c r="BI137" s="19">
        <v>0</v>
      </c>
      <c r="BJ137" s="19">
        <v>26</v>
      </c>
      <c r="BK137" s="19">
        <v>74</v>
      </c>
      <c r="BL137" s="124">
        <f>BJ137/BK137</f>
        <v>0.35135135135135137</v>
      </c>
      <c r="BM137" s="125">
        <v>1.18</v>
      </c>
      <c r="BN137" s="6">
        <f>BM137*100/AO137</f>
        <v>1.524547803617571</v>
      </c>
      <c r="BO137" s="1" t="s">
        <v>432</v>
      </c>
      <c r="BP137" s="19">
        <v>94.710000000000008</v>
      </c>
      <c r="BQ137" s="19">
        <v>86.1</v>
      </c>
      <c r="BR137" s="4">
        <v>40054</v>
      </c>
      <c r="BS137" s="6">
        <f>BX137+BZ137</f>
        <v>32.299999999999997</v>
      </c>
      <c r="BT137" s="4">
        <v>92.2</v>
      </c>
      <c r="BU137" s="43">
        <v>6721.4</v>
      </c>
      <c r="BV137" s="6">
        <f>100-BT137</f>
        <v>7.7999999999999972</v>
      </c>
      <c r="BW137" s="6">
        <f>BY137+CA137+CC137</f>
        <v>17.550800000000002</v>
      </c>
      <c r="BX137" s="22">
        <v>20.399999999999999</v>
      </c>
      <c r="BY137" s="22">
        <f>BX137*AP137/100</f>
        <v>3.6312000000000002</v>
      </c>
      <c r="BZ137" s="6">
        <v>11.9</v>
      </c>
      <c r="CA137" s="22">
        <f>BZ137*AP137/100</f>
        <v>2.1182000000000003</v>
      </c>
      <c r="CB137" s="6">
        <v>66.3</v>
      </c>
      <c r="CC137" s="22">
        <f>CB137*AP137/100</f>
        <v>11.801400000000001</v>
      </c>
      <c r="CD137" s="22">
        <v>1.4</v>
      </c>
      <c r="CE137" s="126">
        <v>100</v>
      </c>
      <c r="CF137" s="127">
        <v>9889.5999999999985</v>
      </c>
      <c r="CG137" s="126" t="s">
        <v>432</v>
      </c>
      <c r="CH137" s="127" t="s">
        <v>432</v>
      </c>
      <c r="CI137" s="126">
        <v>79.900000000000006</v>
      </c>
      <c r="CJ137" s="126">
        <v>72.599999999999994</v>
      </c>
      <c r="CK137" s="127">
        <v>5906.5999999999995</v>
      </c>
      <c r="CL137" s="19">
        <f>BX137/BZ137</f>
        <v>1.7142857142857142</v>
      </c>
      <c r="CM137" s="19">
        <v>3.07</v>
      </c>
      <c r="CN137" s="19" t="s">
        <v>432</v>
      </c>
      <c r="CO137" s="19" t="s">
        <v>432</v>
      </c>
      <c r="CP137" s="6"/>
      <c r="CQ137" s="19"/>
      <c r="CR137" s="19"/>
      <c r="CS137" s="20"/>
      <c r="CZ137" s="22"/>
      <c r="DA137" s="16"/>
      <c r="DB137" s="129" t="s">
        <v>447</v>
      </c>
      <c r="DC137" s="130"/>
      <c r="DD137" s="131" t="s">
        <v>1876</v>
      </c>
      <c r="DI137" s="1" t="s">
        <v>434</v>
      </c>
      <c r="DJ137" s="209" t="s">
        <v>483</v>
      </c>
      <c r="DK137" s="4">
        <v>2</v>
      </c>
      <c r="DN137" s="16">
        <v>0</v>
      </c>
      <c r="DR137" s="22" t="s">
        <v>431</v>
      </c>
      <c r="DS137" s="22" t="s">
        <v>431</v>
      </c>
      <c r="DT137" s="67">
        <v>132</v>
      </c>
      <c r="DU137" s="22">
        <v>43.9</v>
      </c>
      <c r="DV137" s="22">
        <v>56.1</v>
      </c>
      <c r="DW137" s="22" t="s">
        <v>431</v>
      </c>
      <c r="DX137" s="22" t="s">
        <v>431</v>
      </c>
      <c r="DY137" s="22" t="s">
        <v>431</v>
      </c>
      <c r="DZ137" s="22" t="s">
        <v>431</v>
      </c>
      <c r="EA137" s="68" t="s">
        <v>1836</v>
      </c>
      <c r="EB137" s="68" t="s">
        <v>1838</v>
      </c>
      <c r="EC137" s="36"/>
      <c r="ED137" s="36"/>
      <c r="EE137" s="4">
        <f>L137</f>
        <v>26</v>
      </c>
      <c r="EF137" s="4"/>
      <c r="EG137" s="4">
        <v>3</v>
      </c>
      <c r="EH137" s="4"/>
      <c r="EI137" s="4"/>
      <c r="EJ137" s="4"/>
      <c r="EK137" s="4"/>
      <c r="EL137" s="6" t="e">
        <f>EK137/(EJ137*EJ137*0.01*0.01)</f>
        <v>#DIV/0!</v>
      </c>
      <c r="EM137" s="4"/>
      <c r="EN137" s="4"/>
      <c r="EO137" s="4"/>
      <c r="EP137" s="4"/>
      <c r="EQ137" s="31"/>
      <c r="ER137" s="14"/>
      <c r="ES137" s="132">
        <v>14945</v>
      </c>
      <c r="ET137" s="133">
        <v>75</v>
      </c>
      <c r="EU137" s="133">
        <v>29599</v>
      </c>
      <c r="EV137" s="133">
        <v>8000</v>
      </c>
      <c r="EW137" s="133">
        <v>39780</v>
      </c>
      <c r="EX137" s="133">
        <v>2029</v>
      </c>
      <c r="EY137" s="134">
        <f>EX137/EV137*EW137/ET137</f>
        <v>134.52269999999999</v>
      </c>
      <c r="EZ137" s="39">
        <f>L137*EY137</f>
        <v>3497.5901999999996</v>
      </c>
      <c r="FA137" s="9"/>
      <c r="FE137" s="135"/>
      <c r="FF137" s="135"/>
      <c r="FH137" s="136"/>
      <c r="FK137" s="138"/>
      <c r="FL137" s="139"/>
      <c r="FM137" s="9"/>
      <c r="FN137" s="1"/>
      <c r="FO137" s="41">
        <f>AC137/1000</f>
        <v>0.152</v>
      </c>
      <c r="FQ137" s="121">
        <f>EX137*100/EU137</f>
        <v>6.8549613162606846</v>
      </c>
      <c r="FR137" s="140">
        <f>EY137/1000</f>
        <v>0.1345227</v>
      </c>
      <c r="FS137" s="9"/>
      <c r="FV137" s="212"/>
      <c r="FX137" s="212"/>
      <c r="GI137" s="8"/>
      <c r="GO137" s="10">
        <v>44286</v>
      </c>
      <c r="GP137" s="10"/>
      <c r="GQ137" s="20"/>
      <c r="KE137" s="20">
        <f>FR137*AO137/100*1000</f>
        <v>104.12056980000001</v>
      </c>
      <c r="KF137" s="20">
        <f>FR137*AP137/100*1000</f>
        <v>23.945040600000002</v>
      </c>
      <c r="KG137" s="20">
        <f>FR137*AQ137/100*1000</f>
        <v>1.3990360800000001</v>
      </c>
      <c r="KH137" s="20">
        <f>FR137*AX137/100*1000</f>
        <v>4.8428171999999992E-2</v>
      </c>
      <c r="KI137" s="20">
        <f>FR137*BM137/100*1000</f>
        <v>1.5873678599999999</v>
      </c>
      <c r="KJ137" s="20">
        <f>FR137*BY137/100*1000</f>
        <v>4.8847882824000006</v>
      </c>
      <c r="KK137" s="20">
        <f>FR137*CA137/100*1000</f>
        <v>2.8494598314000004</v>
      </c>
      <c r="KL137" s="20">
        <f>FR137*CC137/100*1000</f>
        <v>15.875561917799999</v>
      </c>
    </row>
    <row r="138" spans="1:313" ht="14.4" customHeight="1">
      <c r="A138" s="1">
        <v>39</v>
      </c>
      <c r="B138" s="1">
        <f>COUNTIFS($D$3:D138,D138,$F$3:F138,F138)</f>
        <v>1</v>
      </c>
      <c r="C138" s="34">
        <v>14594</v>
      </c>
      <c r="D138" s="21" t="s">
        <v>1766</v>
      </c>
      <c r="E138" s="2" t="s">
        <v>517</v>
      </c>
      <c r="F138" s="12">
        <v>6903124118</v>
      </c>
      <c r="G138" s="1">
        <f>LEFT(H138,4)-CONCATENATE(IF(LEFT(F138, 2)&lt;MID(H138, 3, 4), 20, 19),LEFT(F138,2))</f>
        <v>52</v>
      </c>
      <c r="H138" s="247" t="s">
        <v>1758</v>
      </c>
      <c r="I138" s="29" t="s">
        <v>451</v>
      </c>
      <c r="J138" s="24" t="s">
        <v>487</v>
      </c>
      <c r="K138" s="2" t="s">
        <v>430</v>
      </c>
      <c r="L138" s="2">
        <v>12</v>
      </c>
      <c r="M138" s="2">
        <v>3</v>
      </c>
      <c r="N138" s="2" t="s">
        <v>431</v>
      </c>
      <c r="O138" s="11"/>
      <c r="P138" s="2" t="s">
        <v>1722</v>
      </c>
      <c r="Q138" s="11"/>
      <c r="R138" s="11"/>
      <c r="S138" s="11"/>
      <c r="T138" s="42"/>
      <c r="U138" s="42"/>
      <c r="V138" s="64" t="s">
        <v>1609</v>
      </c>
      <c r="W138" s="62" t="s">
        <v>1530</v>
      </c>
      <c r="X138" s="63"/>
      <c r="Y138" s="63"/>
      <c r="Z138" s="11"/>
      <c r="AA138" s="1" t="s">
        <v>773</v>
      </c>
      <c r="AC138" s="115">
        <v>481</v>
      </c>
      <c r="AD138" s="115">
        <v>5700</v>
      </c>
      <c r="AE138" s="11"/>
      <c r="AF138" s="11"/>
      <c r="AG138" s="11" t="s">
        <v>483</v>
      </c>
      <c r="AH138" s="115">
        <v>450</v>
      </c>
      <c r="AI138" s="11"/>
      <c r="AJ138" s="11"/>
      <c r="AM138" s="11"/>
      <c r="AO138" s="116">
        <v>35.4</v>
      </c>
      <c r="AP138" s="117">
        <v>55.7</v>
      </c>
      <c r="AQ138" s="118">
        <v>6.77</v>
      </c>
      <c r="AR138" s="119">
        <f>AO138+AP138+AQ138</f>
        <v>97.86999999999999</v>
      </c>
      <c r="AS138" s="120">
        <f>AO138/AP138</f>
        <v>0.63554757630161574</v>
      </c>
      <c r="AT138" s="121">
        <f>AO138/AP138*AQ138</f>
        <v>4.3026570915619384</v>
      </c>
      <c r="AU138" s="122">
        <f>AO138/(AP138+AQ138)</f>
        <v>0.5666720025612294</v>
      </c>
      <c r="AV138" s="19">
        <f>AW138*AO138/100</f>
        <v>28.802</v>
      </c>
      <c r="AW138" s="19">
        <f>98-AY138-(CD138*100/AO138)</f>
        <v>81.361581920903959</v>
      </c>
      <c r="AX138" s="123">
        <v>4.4400000000000004</v>
      </c>
      <c r="AY138" s="19">
        <f>AX138*100/AO138</f>
        <v>12.542372881355934</v>
      </c>
      <c r="AZ138" s="1" t="s">
        <v>432</v>
      </c>
      <c r="BA138" s="58">
        <v>54.7</v>
      </c>
      <c r="BB138" s="1" t="s">
        <v>432</v>
      </c>
      <c r="BC138" s="6">
        <v>0.13</v>
      </c>
      <c r="BD138" s="6"/>
      <c r="BE138" s="19"/>
      <c r="BF138" s="19"/>
      <c r="BG138" s="2">
        <v>6594</v>
      </c>
      <c r="BH138" s="2">
        <v>289</v>
      </c>
      <c r="BI138" s="19">
        <v>0.92</v>
      </c>
      <c r="BJ138" s="19">
        <v>26.1</v>
      </c>
      <c r="BK138" s="1">
        <v>73.900000000000006</v>
      </c>
      <c r="BL138" s="124">
        <f>BJ138/BK138</f>
        <v>0.35317997293640052</v>
      </c>
      <c r="BM138" s="125">
        <v>0.43</v>
      </c>
      <c r="BN138" s="6">
        <f>BM138*100/AO138</f>
        <v>1.2146892655367232</v>
      </c>
      <c r="BO138" s="1" t="s">
        <v>432</v>
      </c>
      <c r="BP138" s="19">
        <v>12.6</v>
      </c>
      <c r="BQ138" s="19">
        <v>32.700000000000003</v>
      </c>
      <c r="BR138" s="6">
        <v>34192.200000000004</v>
      </c>
      <c r="BS138" s="6">
        <f>BX138+BZ138</f>
        <v>52.5</v>
      </c>
      <c r="BT138" s="4">
        <v>76</v>
      </c>
      <c r="BU138" s="43">
        <v>5509.5238095238092</v>
      </c>
      <c r="BV138" s="6">
        <f>100-BT138</f>
        <v>24</v>
      </c>
      <c r="BW138" s="6">
        <f>BY138+CA138+CC138</f>
        <v>55.365800000000007</v>
      </c>
      <c r="BX138" s="22">
        <v>22.1</v>
      </c>
      <c r="BY138" s="22">
        <f>BX138*AP138/100</f>
        <v>12.309700000000003</v>
      </c>
      <c r="BZ138" s="4">
        <v>30.4</v>
      </c>
      <c r="CA138" s="22">
        <f>BZ138*AP138/100</f>
        <v>16.9328</v>
      </c>
      <c r="CB138" s="4">
        <v>46.9</v>
      </c>
      <c r="CC138" s="22">
        <f>CB138*AP138/100</f>
        <v>26.1233</v>
      </c>
      <c r="CD138" s="22">
        <v>1.45</v>
      </c>
      <c r="CE138" s="126">
        <v>76.7</v>
      </c>
      <c r="CF138" s="126">
        <v>5296</v>
      </c>
      <c r="CG138" s="126">
        <v>56.8</v>
      </c>
      <c r="CH138" s="126">
        <v>4617</v>
      </c>
      <c r="CI138" s="126">
        <v>23.8</v>
      </c>
      <c r="CJ138" s="126">
        <v>45.8</v>
      </c>
      <c r="CK138" s="126">
        <v>4452</v>
      </c>
      <c r="CL138" s="19">
        <f>BX138/BZ138</f>
        <v>0.72697368421052644</v>
      </c>
      <c r="CM138" s="22">
        <v>4.57</v>
      </c>
      <c r="CN138" s="22">
        <v>10.5</v>
      </c>
      <c r="CO138" s="22">
        <v>12.3</v>
      </c>
      <c r="CP138" s="6"/>
      <c r="CQ138" s="19"/>
      <c r="CR138" s="19"/>
      <c r="CS138" s="20"/>
      <c r="CT138" s="22"/>
      <c r="CU138" s="142"/>
      <c r="CV138" s="142"/>
      <c r="CW138" s="22"/>
      <c r="CX138" s="22"/>
      <c r="CZ138" s="22"/>
      <c r="DA138" s="16"/>
      <c r="DB138" s="129" t="s">
        <v>441</v>
      </c>
      <c r="DC138" s="130"/>
      <c r="DD138" s="131" t="s">
        <v>1767</v>
      </c>
      <c r="DI138" s="1" t="s">
        <v>434</v>
      </c>
      <c r="DJ138" s="209" t="s">
        <v>483</v>
      </c>
      <c r="DK138" s="4">
        <v>2</v>
      </c>
      <c r="DL138" s="4" t="s">
        <v>451</v>
      </c>
      <c r="DM138" s="4" t="s">
        <v>451</v>
      </c>
      <c r="DN138" s="16">
        <v>0</v>
      </c>
      <c r="DO138" s="4">
        <v>0</v>
      </c>
      <c r="DP138" s="4">
        <v>0</v>
      </c>
      <c r="DQ138" s="4" t="s">
        <v>431</v>
      </c>
      <c r="DR138" s="1" t="s">
        <v>431</v>
      </c>
      <c r="DS138" s="1" t="s">
        <v>431</v>
      </c>
      <c r="DT138" s="1">
        <v>204</v>
      </c>
      <c r="DU138" s="1">
        <v>18.600000000000001</v>
      </c>
      <c r="DV138" s="1">
        <v>81.400000000000006</v>
      </c>
      <c r="DW138" s="1" t="s">
        <v>431</v>
      </c>
      <c r="DX138" s="1" t="s">
        <v>431</v>
      </c>
      <c r="DY138" s="1" t="s">
        <v>431</v>
      </c>
      <c r="DZ138" s="1" t="s">
        <v>431</v>
      </c>
      <c r="EA138" s="1">
        <v>0</v>
      </c>
      <c r="EC138" s="36"/>
      <c r="ED138" s="36"/>
      <c r="EE138" s="4">
        <v>12</v>
      </c>
      <c r="EF138" s="4">
        <v>35</v>
      </c>
      <c r="EG138" s="4">
        <v>3</v>
      </c>
      <c r="EH138" s="4"/>
      <c r="EI138" s="4"/>
      <c r="EJ138" s="4"/>
      <c r="EK138" s="4"/>
      <c r="EL138" s="6" t="e">
        <f>EK138/(EJ138*EJ138*0.01*0.01)</f>
        <v>#DIV/0!</v>
      </c>
      <c r="EM138" s="4">
        <v>2</v>
      </c>
      <c r="EN138" s="1">
        <v>0</v>
      </c>
      <c r="EO138" s="4">
        <v>2</v>
      </c>
      <c r="EP138" s="4">
        <v>1</v>
      </c>
      <c r="EQ138" s="31" t="s">
        <v>1768</v>
      </c>
      <c r="ER138" s="14"/>
      <c r="ES138" s="132">
        <v>14594</v>
      </c>
      <c r="ET138" s="133">
        <v>75</v>
      </c>
      <c r="EU138" s="133">
        <v>25483</v>
      </c>
      <c r="EV138" s="133">
        <v>4000</v>
      </c>
      <c r="EW138" s="133">
        <v>39780</v>
      </c>
      <c r="EX138" s="133">
        <v>3541</v>
      </c>
      <c r="EY138" s="134">
        <f>EX138/EV138*EW138/ET138</f>
        <v>469.53660000000002</v>
      </c>
      <c r="EZ138" s="39">
        <f>L138*EY138</f>
        <v>5634.4392000000007</v>
      </c>
      <c r="FA138" s="9"/>
      <c r="FE138" s="135"/>
      <c r="FF138" s="135"/>
      <c r="FH138" s="136"/>
      <c r="FK138" s="138"/>
      <c r="FL138" s="139"/>
      <c r="FM138" s="9"/>
      <c r="FN138" s="1"/>
      <c r="FO138" s="41">
        <f>AC138/1000</f>
        <v>0.48099999999999998</v>
      </c>
      <c r="FQ138" s="121">
        <f>EX138*100/EU138</f>
        <v>13.895538201938548</v>
      </c>
      <c r="FR138" s="140">
        <f>EY138/1000</f>
        <v>0.46953660000000003</v>
      </c>
      <c r="FS138" s="9"/>
      <c r="FT138" s="1">
        <v>3</v>
      </c>
      <c r="FU138" s="16">
        <v>3</v>
      </c>
      <c r="FV138" s="212"/>
      <c r="FX138" s="212"/>
      <c r="FY138" s="9" t="s">
        <v>674</v>
      </c>
      <c r="FZ138" s="1">
        <v>0</v>
      </c>
      <c r="GA138" s="1">
        <v>0</v>
      </c>
      <c r="GB138" s="9" t="s">
        <v>711</v>
      </c>
      <c r="GD138" s="1">
        <v>1</v>
      </c>
      <c r="GE138" s="1">
        <v>1</v>
      </c>
      <c r="GF138" s="1">
        <v>0</v>
      </c>
      <c r="GG138" s="1">
        <v>1</v>
      </c>
      <c r="GI138" s="8"/>
      <c r="GJ138" s="8" t="s">
        <v>1569</v>
      </c>
      <c r="GK138" s="1">
        <v>0</v>
      </c>
      <c r="GL138" s="8">
        <v>0</v>
      </c>
      <c r="GM138" s="9" t="s">
        <v>1570</v>
      </c>
      <c r="GO138" s="10">
        <v>44249</v>
      </c>
      <c r="GP138" s="10"/>
      <c r="GQ138" s="20"/>
      <c r="GZ138" s="11"/>
      <c r="KE138" s="20">
        <f>FR138*AO138/100*1000</f>
        <v>166.21595639999998</v>
      </c>
      <c r="KF138" s="20">
        <f>FR138*AP138/100*1000</f>
        <v>261.53188620000003</v>
      </c>
      <c r="KG138" s="20">
        <f>FR138*AQ138/100*1000</f>
        <v>31.787627820000004</v>
      </c>
      <c r="KH138" s="20">
        <f>FR138*AX138/100*1000</f>
        <v>20.847425040000001</v>
      </c>
      <c r="KI138" s="20">
        <f>FR138*BM138/100*1000</f>
        <v>2.0190073800000001</v>
      </c>
      <c r="KJ138" s="20">
        <f>FR138*BY138/100*1000</f>
        <v>57.798546850200019</v>
      </c>
      <c r="KK138" s="20">
        <f>FR138*CA138/100*1000</f>
        <v>79.505693404799999</v>
      </c>
      <c r="KL138" s="20">
        <f>FR138*CC138/100*1000</f>
        <v>122.65845462780003</v>
      </c>
      <c r="KV138" s="9" t="s">
        <v>1570</v>
      </c>
    </row>
    <row r="139" spans="1:313" ht="14.4" customHeight="1">
      <c r="A139" s="1">
        <v>22</v>
      </c>
      <c r="B139" s="219">
        <f>COUNTIFS($D$3:D139,D139,$F$3:F139,F139)</f>
        <v>1</v>
      </c>
      <c r="C139" s="34">
        <v>14493</v>
      </c>
      <c r="D139" s="21" t="s">
        <v>1716</v>
      </c>
      <c r="E139" s="2" t="s">
        <v>540</v>
      </c>
      <c r="F139" s="12">
        <v>5952131779</v>
      </c>
      <c r="G139" s="1">
        <f>LEFT(H139,4)-CONCATENATE(IF(LEFT(F139, 2)&lt;MID(H139, 3, 4), 20, 19),LEFT(F139,2))</f>
        <v>62</v>
      </c>
      <c r="H139" s="247" t="s">
        <v>1717</v>
      </c>
      <c r="I139" s="29" t="s">
        <v>442</v>
      </c>
      <c r="J139" s="24" t="s">
        <v>487</v>
      </c>
      <c r="K139" s="2" t="s">
        <v>430</v>
      </c>
      <c r="L139" s="2">
        <v>13</v>
      </c>
      <c r="M139" s="2" t="s">
        <v>664</v>
      </c>
      <c r="N139" s="2" t="s">
        <v>431</v>
      </c>
      <c r="O139" s="11"/>
      <c r="P139" s="2" t="s">
        <v>1651</v>
      </c>
      <c r="Q139" s="11"/>
      <c r="R139" s="11"/>
      <c r="S139" s="11"/>
      <c r="T139" s="42"/>
      <c r="U139" s="42"/>
      <c r="V139" s="64" t="s">
        <v>1609</v>
      </c>
      <c r="W139" s="62" t="s">
        <v>1530</v>
      </c>
      <c r="X139" s="63"/>
      <c r="Y139" s="63"/>
      <c r="Z139" s="11"/>
      <c r="AA139" s="1" t="s">
        <v>812</v>
      </c>
      <c r="AC139" s="115">
        <v>256</v>
      </c>
      <c r="AD139" s="115">
        <v>3300</v>
      </c>
      <c r="AE139" s="11"/>
      <c r="AF139" s="11"/>
      <c r="AG139" s="11" t="s">
        <v>483</v>
      </c>
      <c r="AH139" s="115">
        <v>250</v>
      </c>
      <c r="AI139" s="11"/>
      <c r="AJ139" s="11"/>
      <c r="AM139" s="11"/>
      <c r="AO139" s="116">
        <v>32.5</v>
      </c>
      <c r="AP139" s="117">
        <v>55.3</v>
      </c>
      <c r="AQ139" s="118">
        <v>9.4700000000000006</v>
      </c>
      <c r="AR139" s="119">
        <f>AO139+AP139+AQ139</f>
        <v>97.27</v>
      </c>
      <c r="AS139" s="120">
        <f>AO139/AP139</f>
        <v>0.58770343580470163</v>
      </c>
      <c r="AT139" s="121">
        <f>AO139/AP139*AQ139</f>
        <v>5.5655515370705251</v>
      </c>
      <c r="AU139" s="122">
        <f>AO139/(AP139+AQ139)</f>
        <v>0.5017755133549483</v>
      </c>
      <c r="AV139" s="19">
        <f>AW139*AO139/100</f>
        <v>27.369999999999994</v>
      </c>
      <c r="AW139" s="19">
        <f>98-AY139-(CD139*100/AO139)</f>
        <v>84.215384615384608</v>
      </c>
      <c r="AX139" s="123">
        <v>3.72</v>
      </c>
      <c r="AY139" s="19">
        <f>AX139*100/AO139</f>
        <v>11.446153846153846</v>
      </c>
      <c r="AZ139" s="1" t="s">
        <v>432</v>
      </c>
      <c r="BA139" s="58">
        <v>64.400000000000006</v>
      </c>
      <c r="BB139" s="1" t="s">
        <v>432</v>
      </c>
      <c r="BC139" s="6">
        <v>0.22</v>
      </c>
      <c r="BD139" s="6"/>
      <c r="BE139" s="19"/>
      <c r="BF139" s="19"/>
      <c r="BG139" s="2">
        <v>7750</v>
      </c>
      <c r="BH139" s="67">
        <v>363.5593220338983</v>
      </c>
      <c r="BI139" s="19">
        <v>0.39</v>
      </c>
      <c r="BJ139" s="19">
        <v>75.3</v>
      </c>
      <c r="BK139" s="1">
        <v>24.7</v>
      </c>
      <c r="BL139" s="124">
        <f>BJ139/BK139</f>
        <v>3.048582995951417</v>
      </c>
      <c r="BM139" s="125">
        <v>1.66</v>
      </c>
      <c r="BN139" s="6">
        <f>BM139*100/AO139</f>
        <v>5.1076923076923073</v>
      </c>
      <c r="BO139" s="1" t="s">
        <v>432</v>
      </c>
      <c r="BP139" s="19">
        <v>63.5</v>
      </c>
      <c r="BQ139" s="19">
        <v>54</v>
      </c>
      <c r="BR139" s="6">
        <v>93202.2</v>
      </c>
      <c r="BS139" s="6">
        <f>BX139+BZ139</f>
        <v>74.5</v>
      </c>
      <c r="BT139" s="4">
        <v>97</v>
      </c>
      <c r="BU139" s="43">
        <v>8647.6190476190477</v>
      </c>
      <c r="BV139" s="6">
        <f>100-BT139</f>
        <v>3</v>
      </c>
      <c r="BW139" s="6">
        <f>BY139+CA139+CC139</f>
        <v>54.636399999999995</v>
      </c>
      <c r="BX139" s="22">
        <v>36.799999999999997</v>
      </c>
      <c r="BY139" s="22">
        <f>BX139*AP139/100</f>
        <v>20.350399999999997</v>
      </c>
      <c r="BZ139" s="4">
        <v>37.700000000000003</v>
      </c>
      <c r="CA139" s="22">
        <f>BZ139*AP139/100</f>
        <v>20.848099999999999</v>
      </c>
      <c r="CB139" s="4">
        <v>24.3</v>
      </c>
      <c r="CC139" s="22">
        <f>CB139*AP139/100</f>
        <v>13.437899999999999</v>
      </c>
      <c r="CD139" s="22">
        <v>0.76</v>
      </c>
      <c r="CE139" s="126">
        <v>86.7</v>
      </c>
      <c r="CF139" s="126">
        <v>8363</v>
      </c>
      <c r="CG139" s="126">
        <v>74.8</v>
      </c>
      <c r="CH139" s="126">
        <v>5946</v>
      </c>
      <c r="CI139" s="126">
        <v>26</v>
      </c>
      <c r="CJ139" s="126">
        <v>67</v>
      </c>
      <c r="CK139" s="126">
        <v>6574</v>
      </c>
      <c r="CL139" s="19">
        <f>BX139/BZ139</f>
        <v>0.97612732095490706</v>
      </c>
      <c r="CM139" s="22">
        <v>13.1</v>
      </c>
      <c r="CN139" s="22">
        <v>13.9</v>
      </c>
      <c r="CO139" s="22">
        <v>43.5</v>
      </c>
      <c r="CP139" s="6"/>
      <c r="CQ139" s="19"/>
      <c r="CR139" s="19"/>
      <c r="CS139" s="20"/>
      <c r="CT139" s="22"/>
      <c r="CU139" s="142"/>
      <c r="CV139" s="142"/>
      <c r="CW139" s="22"/>
      <c r="CX139" s="22"/>
      <c r="CZ139" s="22"/>
      <c r="DA139" s="16"/>
      <c r="DB139" s="129" t="s">
        <v>257</v>
      </c>
      <c r="DC139" s="130"/>
      <c r="DD139" s="131" t="s">
        <v>1718</v>
      </c>
      <c r="DI139" s="1" t="s">
        <v>436</v>
      </c>
      <c r="DJ139" s="209" t="s">
        <v>483</v>
      </c>
      <c r="DK139" s="4">
        <v>2</v>
      </c>
      <c r="DL139" s="4" t="s">
        <v>442</v>
      </c>
      <c r="DM139" s="4" t="s">
        <v>442</v>
      </c>
      <c r="DN139" s="16">
        <v>0</v>
      </c>
      <c r="DO139" s="4">
        <v>0</v>
      </c>
      <c r="DP139" s="4">
        <v>0</v>
      </c>
      <c r="DQ139" s="4" t="s">
        <v>431</v>
      </c>
      <c r="DR139" s="1" t="s">
        <v>431</v>
      </c>
      <c r="DS139" s="1" t="s">
        <v>431</v>
      </c>
      <c r="DT139" s="1">
        <v>279</v>
      </c>
      <c r="DU139" s="1">
        <v>11.9</v>
      </c>
      <c r="DV139" s="1">
        <v>88.1</v>
      </c>
      <c r="DW139" s="1" t="s">
        <v>431</v>
      </c>
      <c r="DX139" s="1" t="s">
        <v>431</v>
      </c>
      <c r="DY139" s="1" t="s">
        <v>431</v>
      </c>
      <c r="DZ139" s="1" t="s">
        <v>431</v>
      </c>
      <c r="EA139" s="1">
        <v>0</v>
      </c>
      <c r="EC139" s="36"/>
      <c r="ED139" s="36"/>
      <c r="EE139" s="4">
        <v>13</v>
      </c>
      <c r="EF139" s="4">
        <v>30</v>
      </c>
      <c r="EG139" s="4">
        <v>3</v>
      </c>
      <c r="EH139" s="4"/>
      <c r="EI139" s="4"/>
      <c r="EJ139" s="4">
        <v>160</v>
      </c>
      <c r="EK139" s="4">
        <v>105</v>
      </c>
      <c r="EL139" s="6">
        <f>EK139/((EJ139/100)*(EJ139/100))</f>
        <v>41.015624999999993</v>
      </c>
      <c r="EM139" s="4" t="s">
        <v>431</v>
      </c>
      <c r="EN139" s="1">
        <v>1</v>
      </c>
      <c r="EO139" s="4">
        <v>3</v>
      </c>
      <c r="EP139" s="4" t="s">
        <v>1537</v>
      </c>
      <c r="EQ139" s="31" t="s">
        <v>431</v>
      </c>
      <c r="ER139" s="14" t="s">
        <v>431</v>
      </c>
      <c r="ES139" s="132">
        <v>14493</v>
      </c>
      <c r="ET139" s="133">
        <v>75</v>
      </c>
      <c r="EU139" s="133">
        <v>33540</v>
      </c>
      <c r="EV139" s="133">
        <v>4000</v>
      </c>
      <c r="EW139" s="133">
        <v>39780</v>
      </c>
      <c r="EX139" s="133">
        <v>1825</v>
      </c>
      <c r="EY139" s="134">
        <f>EX139/EV139*EW139/ET139</f>
        <v>241.995</v>
      </c>
      <c r="EZ139" s="39">
        <f>L139*EY139</f>
        <v>3145.9349999999999</v>
      </c>
      <c r="FA139" s="9"/>
      <c r="FE139" s="135"/>
      <c r="FF139" s="135"/>
      <c r="FH139" s="136"/>
      <c r="FK139" s="138"/>
      <c r="FL139" s="139"/>
      <c r="FM139" s="9"/>
      <c r="FN139" s="1"/>
      <c r="FO139" s="41">
        <f>AC139/1000</f>
        <v>0.25600000000000001</v>
      </c>
      <c r="FQ139" s="121">
        <f>EX139*100/EU139</f>
        <v>5.4412641621943951</v>
      </c>
      <c r="FR139" s="140">
        <f>EY139/1000</f>
        <v>0.24199500000000002</v>
      </c>
      <c r="FS139" s="9"/>
      <c r="FT139" s="1" t="s">
        <v>431</v>
      </c>
      <c r="FU139" s="16"/>
      <c r="FV139" s="214" t="s">
        <v>431</v>
      </c>
      <c r="FW139" s="1" t="s">
        <v>431</v>
      </c>
      <c r="FX139" s="214" t="s">
        <v>431</v>
      </c>
      <c r="FY139" s="9" t="s">
        <v>1719</v>
      </c>
      <c r="FZ139" s="1">
        <v>0</v>
      </c>
      <c r="GA139" s="1" t="s">
        <v>431</v>
      </c>
      <c r="GB139" s="9" t="s">
        <v>1720</v>
      </c>
      <c r="GD139" s="1">
        <v>0</v>
      </c>
      <c r="GE139" s="1" t="s">
        <v>431</v>
      </c>
      <c r="GF139" s="1" t="s">
        <v>431</v>
      </c>
      <c r="GG139" s="1">
        <v>0</v>
      </c>
      <c r="GH139" s="8" t="s">
        <v>431</v>
      </c>
      <c r="GI139" s="8"/>
      <c r="GJ139" s="8" t="s">
        <v>431</v>
      </c>
      <c r="GK139" s="1">
        <v>0</v>
      </c>
      <c r="GL139" s="8">
        <v>0</v>
      </c>
      <c r="GM139" s="9" t="s">
        <v>1675</v>
      </c>
      <c r="GO139" s="10">
        <v>44236</v>
      </c>
      <c r="GP139" s="10"/>
      <c r="GQ139" s="20"/>
      <c r="KE139" s="20">
        <f>FR139*AO139/100*1000</f>
        <v>78.648375000000001</v>
      </c>
      <c r="KF139" s="20">
        <f>FR139*AP139/100*1000</f>
        <v>133.82323500000001</v>
      </c>
      <c r="KG139" s="20">
        <f>FR139*AQ139/100*1000</f>
        <v>22.916926500000002</v>
      </c>
      <c r="KH139" s="20">
        <f>FR139*AX139/100*1000</f>
        <v>9.0022140000000022</v>
      </c>
      <c r="KI139" s="20">
        <f>FR139*BM139/100*1000</f>
        <v>4.0171169999999998</v>
      </c>
      <c r="KJ139" s="20">
        <f>FR139*BY139/100*1000</f>
        <v>49.246950479999995</v>
      </c>
      <c r="KK139" s="20">
        <f>FR139*CA139/100*1000</f>
        <v>50.451359594999992</v>
      </c>
      <c r="KL139" s="20">
        <f>FR139*CC139/100*1000</f>
        <v>32.519046105000001</v>
      </c>
      <c r="KV139" s="9" t="s">
        <v>1675</v>
      </c>
    </row>
    <row r="140" spans="1:313" ht="14.4" customHeight="1">
      <c r="A140" s="1">
        <v>191</v>
      </c>
      <c r="B140" s="1">
        <f>COUNTIFS($D$3:D140,D140,$F$3:F140,F140)</f>
        <v>1</v>
      </c>
      <c r="C140" s="34">
        <v>15694</v>
      </c>
      <c r="D140" s="21" t="s">
        <v>2048</v>
      </c>
      <c r="E140" s="2" t="s">
        <v>563</v>
      </c>
      <c r="F140" s="2">
        <v>6607061098</v>
      </c>
      <c r="G140" s="1">
        <v>55</v>
      </c>
      <c r="H140" s="247" t="s">
        <v>2043</v>
      </c>
      <c r="I140" s="29" t="s">
        <v>437</v>
      </c>
      <c r="J140" s="24" t="s">
        <v>487</v>
      </c>
      <c r="K140" s="2" t="s">
        <v>430</v>
      </c>
      <c r="L140" s="2">
        <v>12</v>
      </c>
      <c r="M140" s="2" t="s">
        <v>859</v>
      </c>
      <c r="N140" s="2" t="s">
        <v>646</v>
      </c>
      <c r="O140" s="11"/>
      <c r="P140" s="2" t="s">
        <v>2046</v>
      </c>
      <c r="Q140" s="11"/>
      <c r="R140" s="11"/>
      <c r="S140" s="11"/>
      <c r="T140" s="42"/>
      <c r="U140" s="42"/>
      <c r="V140" s="64" t="s">
        <v>1609</v>
      </c>
      <c r="W140" s="11"/>
      <c r="X140" s="11"/>
      <c r="Y140" s="66"/>
      <c r="Z140" s="11"/>
      <c r="AA140" s="1" t="s">
        <v>773</v>
      </c>
      <c r="AC140" s="115">
        <v>485</v>
      </c>
      <c r="AD140" s="115">
        <v>5800</v>
      </c>
      <c r="AE140" s="11"/>
      <c r="AF140" s="11"/>
      <c r="AG140" s="11" t="s">
        <v>483</v>
      </c>
      <c r="AH140" s="115">
        <v>450</v>
      </c>
      <c r="AI140" s="11"/>
      <c r="AJ140" s="11"/>
      <c r="AM140" s="11"/>
      <c r="AO140" s="116">
        <v>19.899999999999999</v>
      </c>
      <c r="AP140" s="117">
        <v>13.1</v>
      </c>
      <c r="AQ140" s="118">
        <v>65.599999999999994</v>
      </c>
      <c r="AR140" s="119">
        <f>AO140+AP140+AQ140</f>
        <v>98.6</v>
      </c>
      <c r="AS140" s="120">
        <f>AO140/AP140</f>
        <v>1.5190839694656488</v>
      </c>
      <c r="AT140" s="121">
        <f>AO140/AP140*AQ140</f>
        <v>99.651908396946553</v>
      </c>
      <c r="AU140" s="122">
        <f>AO140/(AP140+AQ140)</f>
        <v>0.25285895806861503</v>
      </c>
      <c r="AV140" s="19">
        <f>AW140*AO140/100</f>
        <v>18.949000000000002</v>
      </c>
      <c r="AW140" s="19">
        <f>98-AY140-(CD140*100/AO140)</f>
        <v>95.221105527638201</v>
      </c>
      <c r="AX140" s="123">
        <v>0.47</v>
      </c>
      <c r="AY140" s="19">
        <f>AX140*100/AO140</f>
        <v>2.3618090452261309</v>
      </c>
      <c r="AZ140" s="1" t="s">
        <v>432</v>
      </c>
      <c r="BA140" s="58">
        <v>13.91</v>
      </c>
      <c r="BB140" s="1" t="s">
        <v>432</v>
      </c>
      <c r="BC140" s="6">
        <v>1.53</v>
      </c>
      <c r="BD140" s="6"/>
      <c r="BE140" s="19"/>
      <c r="BF140" s="19"/>
      <c r="BG140" s="67">
        <v>8398.8621997471564</v>
      </c>
      <c r="BH140" s="67">
        <v>260.35000000000002</v>
      </c>
      <c r="BI140" s="19">
        <v>0.12</v>
      </c>
      <c r="BJ140" s="19">
        <v>69.099999999999994</v>
      </c>
      <c r="BK140" s="19">
        <f>100-BJ140</f>
        <v>30.900000000000006</v>
      </c>
      <c r="BL140" s="124">
        <f>BJ140/BK140</f>
        <v>2.2362459546925559</v>
      </c>
      <c r="BM140" s="125">
        <v>0.37</v>
      </c>
      <c r="BN140" s="6">
        <f>BM140*100/AO140</f>
        <v>1.8592964824120604</v>
      </c>
      <c r="BO140" s="1" t="s">
        <v>432</v>
      </c>
      <c r="BP140" s="19">
        <v>9.4600000000000009</v>
      </c>
      <c r="BQ140" s="19">
        <v>11.83</v>
      </c>
      <c r="BR140" s="43">
        <v>24978</v>
      </c>
      <c r="BS140" s="6">
        <f>BX140+BZ140</f>
        <v>74.099999999999994</v>
      </c>
      <c r="BT140" s="4">
        <v>77.8</v>
      </c>
      <c r="BU140" s="43">
        <v>7945.0714285714284</v>
      </c>
      <c r="BV140" s="6">
        <f>100-BT140</f>
        <v>22.200000000000003</v>
      </c>
      <c r="BW140" s="6">
        <f>BY140+CA140+CC140</f>
        <v>12.6546</v>
      </c>
      <c r="BX140" s="22">
        <v>16</v>
      </c>
      <c r="BY140" s="22">
        <f>BX140*AP140/100</f>
        <v>2.0960000000000001</v>
      </c>
      <c r="BZ140" s="6">
        <v>58.1</v>
      </c>
      <c r="CA140" s="22">
        <f>BZ140*AP140/100</f>
        <v>7.6111000000000004</v>
      </c>
      <c r="CB140" s="6">
        <v>22.5</v>
      </c>
      <c r="CC140" s="22">
        <f>CB140*AP140/100</f>
        <v>2.9474999999999998</v>
      </c>
      <c r="CD140" s="22">
        <v>8.3000000000000004E-2</v>
      </c>
      <c r="CE140" s="126">
        <v>87.8</v>
      </c>
      <c r="CF140" s="127">
        <v>6281</v>
      </c>
      <c r="CG140" s="126">
        <v>88.8</v>
      </c>
      <c r="CH140" s="127">
        <v>6018</v>
      </c>
      <c r="CI140" s="126">
        <v>68.099999999999994</v>
      </c>
      <c r="CJ140" s="126">
        <v>82.4</v>
      </c>
      <c r="CK140" s="127">
        <v>5663</v>
      </c>
      <c r="CL140" s="19">
        <f>BX140/BZ140</f>
        <v>0.27538726333907054</v>
      </c>
      <c r="CM140" s="19"/>
      <c r="CN140" s="19"/>
      <c r="CO140" s="19"/>
      <c r="CP140" s="6">
        <v>8.3000000000000004E-2</v>
      </c>
      <c r="CQ140" s="19"/>
      <c r="CR140" s="19"/>
      <c r="CS140" s="20"/>
      <c r="CZ140" s="22"/>
      <c r="DA140" s="16"/>
      <c r="DB140" s="129" t="s">
        <v>433</v>
      </c>
      <c r="DC140" s="130"/>
      <c r="DD140" s="131" t="s">
        <v>2049</v>
      </c>
      <c r="DI140" s="1" t="s">
        <v>434</v>
      </c>
      <c r="DJ140" s="209" t="s">
        <v>483</v>
      </c>
      <c r="DK140" s="4">
        <v>2</v>
      </c>
      <c r="DN140" s="16" t="s">
        <v>467</v>
      </c>
      <c r="DR140" s="22">
        <v>32.5</v>
      </c>
      <c r="DS140" s="22" t="s">
        <v>431</v>
      </c>
      <c r="DT140" s="109" t="s">
        <v>2050</v>
      </c>
      <c r="DU140" s="110"/>
      <c r="DV140" s="110"/>
      <c r="DW140" s="22" t="s">
        <v>431</v>
      </c>
      <c r="DX140" s="22" t="s">
        <v>431</v>
      </c>
      <c r="DY140" s="22" t="s">
        <v>431</v>
      </c>
      <c r="DZ140" s="22" t="s">
        <v>431</v>
      </c>
      <c r="EA140" s="2">
        <v>0</v>
      </c>
      <c r="EB140" s="68"/>
      <c r="EC140" s="36"/>
      <c r="ED140" s="36"/>
      <c r="EE140" s="4">
        <f>L140</f>
        <v>12</v>
      </c>
      <c r="EF140" s="4"/>
      <c r="EG140" s="4"/>
      <c r="EH140" s="4"/>
      <c r="EI140" s="4"/>
      <c r="EJ140" s="4"/>
      <c r="EK140" s="4"/>
      <c r="EL140" s="6" t="e">
        <f>EK140/(EJ140*EJ140*0.01*0.01)</f>
        <v>#DIV/0!</v>
      </c>
      <c r="EM140" s="4"/>
      <c r="EN140" s="4"/>
      <c r="EO140" s="4"/>
      <c r="EP140" s="4"/>
      <c r="EQ140" s="31"/>
      <c r="ER140" s="14"/>
      <c r="ES140" s="132">
        <f>C140</f>
        <v>15694</v>
      </c>
      <c r="ET140" s="133">
        <v>75</v>
      </c>
      <c r="EU140" s="133">
        <v>243057</v>
      </c>
      <c r="EV140" s="133">
        <v>4000</v>
      </c>
      <c r="EW140" s="133">
        <v>39780</v>
      </c>
      <c r="EX140" s="133">
        <v>4227</v>
      </c>
      <c r="EY140" s="134">
        <f>EX140/EV140*EW140/ET140</f>
        <v>560.50020000000006</v>
      </c>
      <c r="EZ140" s="39">
        <f>L140*EY140</f>
        <v>6726.0024000000012</v>
      </c>
      <c r="FA140" s="9"/>
      <c r="FE140" s="135"/>
      <c r="FF140" s="135"/>
      <c r="FH140" s="136"/>
      <c r="FK140" s="138"/>
      <c r="FL140" s="139"/>
      <c r="FM140" s="9"/>
      <c r="FN140" s="1"/>
      <c r="FO140" s="41">
        <f>AC140/1000</f>
        <v>0.48499999999999999</v>
      </c>
      <c r="FQ140" s="121">
        <f>EX140*100/EU140</f>
        <v>1.7390982362161962</v>
      </c>
      <c r="FR140" s="140">
        <f>EY140/1000</f>
        <v>0.56050020000000011</v>
      </c>
      <c r="FS140" s="9"/>
      <c r="FV140" s="212"/>
      <c r="FX140" s="212"/>
      <c r="GI140" s="8"/>
      <c r="GO140" s="10"/>
      <c r="GP140" s="10"/>
      <c r="GQ140" s="20"/>
      <c r="KE140" s="20">
        <f>FR140*AO140/100*1000</f>
        <v>111.5395398</v>
      </c>
      <c r="KF140" s="20">
        <f>FR140*AP140/100*1000</f>
        <v>73.425526200000007</v>
      </c>
      <c r="KG140" s="20">
        <f>FR140*AQ140/100*1000</f>
        <v>367.68813120000004</v>
      </c>
      <c r="KH140" s="20">
        <f>FR140*AX140/100*1000</f>
        <v>2.6343509400000005</v>
      </c>
      <c r="KI140" s="20">
        <f>FR140*BM140/100*1000</f>
        <v>2.0738507400000006</v>
      </c>
      <c r="KJ140" s="20">
        <f>FR140*BY140/100*1000</f>
        <v>11.748084192000004</v>
      </c>
      <c r="KK140" s="20">
        <f>FR140*CA140/100*1000</f>
        <v>42.660230722200012</v>
      </c>
      <c r="KL140" s="20">
        <f>FR140*CC140/100*1000</f>
        <v>16.520743395000004</v>
      </c>
    </row>
    <row r="141" spans="1:313" ht="14.4" customHeight="1">
      <c r="A141" s="1">
        <v>126</v>
      </c>
      <c r="B141" s="1">
        <f>COUNTIFS($D$3:D141,D141,$F$3:F141,F141)</f>
        <v>1</v>
      </c>
      <c r="C141" s="34">
        <v>15181</v>
      </c>
      <c r="D141" s="21" t="s">
        <v>1936</v>
      </c>
      <c r="E141" s="2" t="s">
        <v>1937</v>
      </c>
      <c r="F141" s="12">
        <v>6252130709</v>
      </c>
      <c r="G141" s="1">
        <f>LEFT(H141,4)-CONCATENATE(IF(LEFT(F141, 2)&lt;MID(H141, 3, 4), 20, 19),LEFT(F141,2))</f>
        <v>59</v>
      </c>
      <c r="H141" s="247" t="s">
        <v>1935</v>
      </c>
      <c r="I141" s="29" t="s">
        <v>1938</v>
      </c>
      <c r="J141" s="24" t="s">
        <v>487</v>
      </c>
      <c r="K141" s="2" t="s">
        <v>430</v>
      </c>
      <c r="L141" s="2">
        <v>13</v>
      </c>
      <c r="M141" s="2">
        <v>1</v>
      </c>
      <c r="N141" s="2" t="s">
        <v>647</v>
      </c>
      <c r="O141" s="11"/>
      <c r="P141" s="2" t="s">
        <v>1907</v>
      </c>
      <c r="Q141" s="11"/>
      <c r="R141" s="11"/>
      <c r="S141" s="11"/>
      <c r="T141" s="42"/>
      <c r="U141" s="42"/>
      <c r="V141" s="64" t="s">
        <v>1609</v>
      </c>
      <c r="W141" s="62" t="s">
        <v>1530</v>
      </c>
      <c r="X141" s="63"/>
      <c r="Y141" s="63"/>
      <c r="Z141" s="11"/>
      <c r="AA141" s="1" t="s">
        <v>812</v>
      </c>
      <c r="AC141" s="115">
        <v>141</v>
      </c>
      <c r="AD141" s="115">
        <v>1800</v>
      </c>
      <c r="AE141" s="11"/>
      <c r="AF141" s="11"/>
      <c r="AG141" s="11" t="s">
        <v>483</v>
      </c>
      <c r="AH141" s="115">
        <v>150</v>
      </c>
      <c r="AI141" s="11"/>
      <c r="AJ141" s="11"/>
      <c r="AM141" s="11"/>
      <c r="AO141" s="116">
        <v>16.399999999999999</v>
      </c>
      <c r="AP141" s="117">
        <v>38.1</v>
      </c>
      <c r="AQ141" s="118">
        <v>44.8</v>
      </c>
      <c r="AR141" s="119">
        <f>AO141+AP141+AQ141</f>
        <v>99.3</v>
      </c>
      <c r="AS141" s="120">
        <f>AO141/AP141</f>
        <v>0.43044619422572172</v>
      </c>
      <c r="AT141" s="121">
        <f>AO141/AP141*AQ141</f>
        <v>19.28398950131233</v>
      </c>
      <c r="AU141" s="122">
        <f>AO141/(AP141+AQ141)</f>
        <v>0.19782870928829913</v>
      </c>
      <c r="AV141" s="19">
        <f>AW141*AO141/100</f>
        <v>11.011999999999999</v>
      </c>
      <c r="AW141" s="19">
        <f>98-AY141-(CD141*100/AO141)</f>
        <v>67.146341463414629</v>
      </c>
      <c r="AX141" s="123">
        <v>2.4700000000000002</v>
      </c>
      <c r="AY141" s="19">
        <f>AX141*100/AO141</f>
        <v>15.060975609756101</v>
      </c>
      <c r="AZ141" s="1" t="s">
        <v>432</v>
      </c>
      <c r="BA141" s="58">
        <v>11.1</v>
      </c>
      <c r="BB141" s="1" t="s">
        <v>432</v>
      </c>
      <c r="BC141" s="6">
        <v>0.67</v>
      </c>
      <c r="BD141" s="6"/>
      <c r="BE141" s="19"/>
      <c r="BF141" s="19"/>
      <c r="BG141" s="67">
        <v>10044.166666666668</v>
      </c>
      <c r="BH141" s="67">
        <v>384.5454545454545</v>
      </c>
      <c r="BI141" s="19">
        <v>1.72</v>
      </c>
      <c r="BJ141" s="19">
        <v>37.6</v>
      </c>
      <c r="BK141" s="19">
        <f>100-BJ141</f>
        <v>62.4</v>
      </c>
      <c r="BL141" s="124">
        <f>BJ141/BK141</f>
        <v>0.60256410256410264</v>
      </c>
      <c r="BM141" s="125">
        <v>0.12</v>
      </c>
      <c r="BN141" s="6">
        <f>BM141*100/AO141</f>
        <v>0.73170731707317083</v>
      </c>
      <c r="BO141" s="1" t="s">
        <v>432</v>
      </c>
      <c r="BP141" s="19">
        <v>29.425000000000001</v>
      </c>
      <c r="BQ141" s="19">
        <v>43.89</v>
      </c>
      <c r="BR141" s="43">
        <v>36372</v>
      </c>
      <c r="BS141" s="6">
        <f>BX141+BZ141</f>
        <v>40.519999999999996</v>
      </c>
      <c r="BT141" s="4">
        <v>89.5</v>
      </c>
      <c r="BU141" s="43">
        <v>17259.84</v>
      </c>
      <c r="BV141" s="6">
        <f>100-BT141</f>
        <v>10.5</v>
      </c>
      <c r="BW141" s="6">
        <f>BY141+CA141+CC141</f>
        <v>37.917119999999997</v>
      </c>
      <c r="BX141" s="22">
        <v>2.2200000000000002</v>
      </c>
      <c r="BY141" s="22">
        <f>BX141*AP141/100</f>
        <v>0.84582000000000013</v>
      </c>
      <c r="BZ141" s="6">
        <v>38.299999999999997</v>
      </c>
      <c r="CA141" s="22">
        <f>BZ141*AP141/100</f>
        <v>14.5923</v>
      </c>
      <c r="CB141" s="6">
        <v>59</v>
      </c>
      <c r="CC141" s="22">
        <f>CB141*AP141/100</f>
        <v>22.478999999999999</v>
      </c>
      <c r="CD141" s="144">
        <v>2.59</v>
      </c>
      <c r="CE141" s="126">
        <v>95.5</v>
      </c>
      <c r="CF141" s="127">
        <v>7917</v>
      </c>
      <c r="CG141" s="126">
        <v>85.5</v>
      </c>
      <c r="CH141" s="127">
        <v>5750</v>
      </c>
      <c r="CI141" s="126">
        <v>44.3</v>
      </c>
      <c r="CJ141" s="126">
        <v>61.3</v>
      </c>
      <c r="CK141" s="127">
        <v>4617</v>
      </c>
      <c r="CL141" s="19">
        <f>BX141/BZ141</f>
        <v>5.7963446475195829E-2</v>
      </c>
      <c r="CM141" s="19">
        <v>0.6</v>
      </c>
      <c r="CN141" s="19">
        <v>8.99</v>
      </c>
      <c r="CO141" s="19">
        <v>21.2</v>
      </c>
      <c r="CP141" s="6"/>
      <c r="CQ141" s="19"/>
      <c r="CR141" s="19"/>
      <c r="CS141" s="20"/>
      <c r="CZ141" s="22"/>
      <c r="DA141" s="16"/>
      <c r="DB141" s="129" t="s">
        <v>464</v>
      </c>
      <c r="DC141" s="130"/>
      <c r="DD141" s="131" t="s">
        <v>1939</v>
      </c>
      <c r="DI141" s="1" t="s">
        <v>436</v>
      </c>
      <c r="DJ141" s="209" t="s">
        <v>483</v>
      </c>
      <c r="DK141" s="4">
        <v>2</v>
      </c>
      <c r="DL141" s="4" t="s">
        <v>442</v>
      </c>
      <c r="DM141" s="4" t="s">
        <v>1940</v>
      </c>
      <c r="DN141" s="16">
        <v>0</v>
      </c>
      <c r="DO141" s="4">
        <v>0</v>
      </c>
      <c r="DP141" s="4">
        <v>0</v>
      </c>
      <c r="DQ141" s="4" t="s">
        <v>431</v>
      </c>
      <c r="DR141" s="22" t="s">
        <v>431</v>
      </c>
      <c r="DS141" s="22" t="s">
        <v>431</v>
      </c>
      <c r="DT141" s="67">
        <v>325</v>
      </c>
      <c r="DU141" s="22">
        <v>27.4</v>
      </c>
      <c r="DV141" s="22">
        <v>72.599999999999994</v>
      </c>
      <c r="DW141" s="22" t="s">
        <v>431</v>
      </c>
      <c r="DX141" s="22" t="s">
        <v>431</v>
      </c>
      <c r="DY141" s="22" t="s">
        <v>431</v>
      </c>
      <c r="DZ141" s="22" t="s">
        <v>431</v>
      </c>
      <c r="EA141" s="2">
        <v>0</v>
      </c>
      <c r="EB141" s="68"/>
      <c r="EC141" s="36"/>
      <c r="ED141" s="36"/>
      <c r="EE141" s="4">
        <f>L141</f>
        <v>13</v>
      </c>
      <c r="EF141" s="4">
        <v>25</v>
      </c>
      <c r="EG141" s="4">
        <v>3</v>
      </c>
      <c r="EH141" s="4"/>
      <c r="EI141" s="4"/>
      <c r="EJ141" s="4">
        <v>168</v>
      </c>
      <c r="EK141" s="4">
        <v>64</v>
      </c>
      <c r="EL141" s="6">
        <f>EK141/(EJ141*EJ141*0.01*0.01)</f>
        <v>22.675736961451246</v>
      </c>
      <c r="EM141" s="4">
        <v>1</v>
      </c>
      <c r="EN141" s="1">
        <v>1</v>
      </c>
      <c r="EO141" s="4">
        <v>3</v>
      </c>
      <c r="EP141" s="4">
        <v>1</v>
      </c>
      <c r="EQ141" s="31" t="s">
        <v>1941</v>
      </c>
      <c r="ER141" s="14">
        <v>43709</v>
      </c>
      <c r="ES141" s="132">
        <v>15181</v>
      </c>
      <c r="ET141" s="133">
        <v>75</v>
      </c>
      <c r="EU141" s="133">
        <v>12013</v>
      </c>
      <c r="EV141" s="133">
        <v>8000</v>
      </c>
      <c r="EW141" s="133">
        <v>39780</v>
      </c>
      <c r="EX141" s="133">
        <v>1933</v>
      </c>
      <c r="EY141" s="134">
        <f>EX141/EV141*EW141/ET141</f>
        <v>128.15790000000001</v>
      </c>
      <c r="EZ141" s="39">
        <f>L141*EY141</f>
        <v>1666.0527000000002</v>
      </c>
      <c r="FA141" s="9"/>
      <c r="FE141" s="135"/>
      <c r="FF141" s="135"/>
      <c r="FH141" s="136"/>
      <c r="FK141" s="138"/>
      <c r="FL141" s="139"/>
      <c r="FM141" s="9"/>
      <c r="FN141" s="1"/>
      <c r="FO141" s="41">
        <f>AC141/1000</f>
        <v>0.14099999999999999</v>
      </c>
      <c r="FQ141" s="121">
        <f>EX141*100/EU141</f>
        <v>16.090901523349704</v>
      </c>
      <c r="FR141" s="140">
        <f>EY141/1000</f>
        <v>0.12815790000000002</v>
      </c>
      <c r="FS141" s="9"/>
      <c r="FT141" s="1">
        <v>24</v>
      </c>
      <c r="FU141" s="16" t="s">
        <v>678</v>
      </c>
      <c r="FV141" s="212"/>
      <c r="FX141" s="212"/>
      <c r="FY141" s="9" t="s">
        <v>1851</v>
      </c>
      <c r="FZ141" s="1">
        <v>0</v>
      </c>
      <c r="GA141" s="1">
        <v>1</v>
      </c>
      <c r="GB141" s="9" t="s">
        <v>560</v>
      </c>
      <c r="GD141" s="1">
        <v>0</v>
      </c>
      <c r="GE141" s="1" t="s">
        <v>431</v>
      </c>
      <c r="GF141" s="1">
        <v>0</v>
      </c>
      <c r="GG141" s="1">
        <v>0</v>
      </c>
      <c r="GH141" s="8" t="s">
        <v>431</v>
      </c>
      <c r="GI141" s="8"/>
      <c r="GJ141" s="8" t="s">
        <v>431</v>
      </c>
      <c r="GK141" s="1">
        <v>0</v>
      </c>
      <c r="GL141" s="8">
        <v>0</v>
      </c>
      <c r="GM141" s="9" t="s">
        <v>560</v>
      </c>
      <c r="GO141" s="10">
        <v>44320</v>
      </c>
      <c r="GP141" s="14" t="s">
        <v>523</v>
      </c>
      <c r="GQ141" s="20">
        <f>DATEDIF(ER141,GO141,"m")</f>
        <v>20</v>
      </c>
      <c r="KE141" s="20">
        <f>FR141*AO141/100*1000</f>
        <v>21.017895600000003</v>
      </c>
      <c r="KF141" s="20">
        <f>FR141*AP141/100*1000</f>
        <v>48.82815990000001</v>
      </c>
      <c r="KG141" s="20">
        <f>FR141*AQ141/100*1000</f>
        <v>57.414739200000007</v>
      </c>
      <c r="KH141" s="20">
        <f>FR141*AX141/100*1000</f>
        <v>3.1655001300000007</v>
      </c>
      <c r="KI141" s="20">
        <f>FR141*BM141/100*1000</f>
        <v>0.15378948000000003</v>
      </c>
      <c r="KJ141" s="20">
        <f>FR141*BY141/100*1000</f>
        <v>1.0839851497800002</v>
      </c>
      <c r="KK141" s="20">
        <f>FR141*CA141/100*1000</f>
        <v>18.701185241700003</v>
      </c>
      <c r="KL141" s="20">
        <f>FR141*CC141/100*1000</f>
        <v>28.808614341000002</v>
      </c>
      <c r="KV141" s="9" t="s">
        <v>560</v>
      </c>
    </row>
    <row r="142" spans="1:313" ht="14.4" customHeight="1">
      <c r="A142" s="1">
        <v>322</v>
      </c>
      <c r="B142" s="219">
        <f>COUNTIFS($D$3:D142,D142,$F$3:F142,F142)</f>
        <v>1</v>
      </c>
      <c r="C142" s="34">
        <v>11834</v>
      </c>
      <c r="D142" s="21" t="s">
        <v>906</v>
      </c>
      <c r="E142" s="2" t="s">
        <v>531</v>
      </c>
      <c r="F142" s="2">
        <v>5454173901</v>
      </c>
      <c r="G142" s="1">
        <f>LEFT(H142,4)-CONCATENATE(IF(LEFT(F142, 2)&lt;MID(H142, 3, 4), 20, 19),LEFT(F142,2))</f>
        <v>65</v>
      </c>
      <c r="H142" s="247" t="s">
        <v>900</v>
      </c>
      <c r="I142" s="29" t="s">
        <v>442</v>
      </c>
      <c r="J142" s="24" t="s">
        <v>487</v>
      </c>
      <c r="K142" s="2" t="s">
        <v>430</v>
      </c>
      <c r="L142" s="1">
        <v>6</v>
      </c>
      <c r="M142" s="2">
        <v>2</v>
      </c>
      <c r="N142" s="2" t="s">
        <v>431</v>
      </c>
      <c r="P142" s="1" t="s">
        <v>890</v>
      </c>
      <c r="S142" s="2"/>
      <c r="T142" s="46" t="s">
        <v>797</v>
      </c>
      <c r="U142" s="46"/>
      <c r="V142" s="50" t="s">
        <v>902</v>
      </c>
      <c r="X142" s="59"/>
      <c r="Y142" s="59"/>
      <c r="Z142" s="29"/>
      <c r="AA142" s="1" t="s">
        <v>817</v>
      </c>
      <c r="AC142" s="115">
        <v>135</v>
      </c>
      <c r="AD142" s="115">
        <v>800</v>
      </c>
      <c r="AE142" s="11"/>
      <c r="AF142" s="11"/>
      <c r="AG142" s="11" t="s">
        <v>483</v>
      </c>
      <c r="AH142" s="115">
        <v>50</v>
      </c>
      <c r="AO142" s="116">
        <v>76.8</v>
      </c>
      <c r="AP142" s="117">
        <v>19.100000000000001</v>
      </c>
      <c r="AQ142" s="118">
        <v>3.5</v>
      </c>
      <c r="AR142" s="119">
        <f>AO142+AP142+AQ142</f>
        <v>99.4</v>
      </c>
      <c r="AS142" s="120">
        <f>AO142/AP142</f>
        <v>4.0209424083769632</v>
      </c>
      <c r="AT142" s="121">
        <f>AO142/AP142*AQ142</f>
        <v>14.073298429319371</v>
      </c>
      <c r="AU142" s="122">
        <f>AO142/(AP142+AQ142)</f>
        <v>3.3982300884955747</v>
      </c>
      <c r="AV142" s="19">
        <v>71.654399999999995</v>
      </c>
      <c r="AW142" s="19">
        <f>95-AY142</f>
        <v>93.3</v>
      </c>
      <c r="AX142" s="123">
        <v>1.3056000000000001</v>
      </c>
      <c r="AY142" s="19">
        <v>1.7</v>
      </c>
      <c r="AZ142" s="1" t="s">
        <v>432</v>
      </c>
      <c r="BA142" s="145">
        <v>26.650000000000002</v>
      </c>
      <c r="BB142" s="1" t="s">
        <v>432</v>
      </c>
      <c r="BC142" s="6">
        <v>0.1</v>
      </c>
      <c r="BD142" s="6">
        <v>77.400000000000006</v>
      </c>
      <c r="BE142" s="19">
        <v>25</v>
      </c>
      <c r="BF142" s="19">
        <v>29.2</v>
      </c>
      <c r="BG142" s="2">
        <v>5838</v>
      </c>
      <c r="BH142" s="20">
        <v>574.4</v>
      </c>
      <c r="BI142" s="22">
        <v>1.05</v>
      </c>
      <c r="BJ142" s="19">
        <v>43.9</v>
      </c>
      <c r="BK142" s="1">
        <v>56.1</v>
      </c>
      <c r="BL142" s="124">
        <f>BJ142/BK142</f>
        <v>0.78253119429590012</v>
      </c>
      <c r="BM142" s="125">
        <v>0.7</v>
      </c>
      <c r="BN142" s="6">
        <f>BM142*100/AO142</f>
        <v>0.91145833333333337</v>
      </c>
      <c r="BO142" s="1" t="s">
        <v>432</v>
      </c>
      <c r="BP142" s="1">
        <v>48.7</v>
      </c>
      <c r="BQ142" s="19">
        <v>60.875999999999991</v>
      </c>
      <c r="BR142" s="43">
        <v>49841.07142857142</v>
      </c>
      <c r="BS142" s="6">
        <f>BX142+BZ142</f>
        <v>49.7</v>
      </c>
      <c r="BT142" s="4">
        <v>82.6</v>
      </c>
      <c r="BU142" s="43">
        <v>8920.8000000000011</v>
      </c>
      <c r="BV142" s="6">
        <f>100-BT142</f>
        <v>17.400000000000006</v>
      </c>
      <c r="BW142" s="6">
        <f>BY142+CA142+CC142</f>
        <v>19.0045</v>
      </c>
      <c r="BX142" s="4">
        <v>20.399999999999999</v>
      </c>
      <c r="BY142" s="22">
        <f>BX142*AP142/100</f>
        <v>3.8963999999999999</v>
      </c>
      <c r="BZ142" s="4">
        <v>29.3</v>
      </c>
      <c r="CA142" s="22">
        <f>BZ142*AP142/100</f>
        <v>5.5963000000000012</v>
      </c>
      <c r="CB142" s="4">
        <v>49.8</v>
      </c>
      <c r="CC142" s="22">
        <f>CB142*AP142/100</f>
        <v>9.5118000000000009</v>
      </c>
      <c r="CD142" s="6">
        <v>0.2</v>
      </c>
      <c r="CE142" s="126">
        <v>99.8</v>
      </c>
      <c r="CF142" s="127">
        <v>8830.8499999999985</v>
      </c>
      <c r="CG142" s="126">
        <v>97.7</v>
      </c>
      <c r="CH142" s="126">
        <v>5168</v>
      </c>
      <c r="CI142" s="126">
        <v>76.400000000000006</v>
      </c>
      <c r="CJ142" s="126">
        <v>87.4</v>
      </c>
      <c r="CK142" s="127">
        <v>5407.2</v>
      </c>
      <c r="CL142" s="19">
        <f>BX142/BZ142</f>
        <v>0.69624573378839583</v>
      </c>
      <c r="CM142" s="22"/>
      <c r="CN142" s="22"/>
      <c r="CO142" s="22"/>
      <c r="CP142" s="6"/>
      <c r="CQ142" s="19"/>
      <c r="CR142" s="19"/>
      <c r="CS142" s="19"/>
      <c r="CT142" s="6">
        <v>44.3</v>
      </c>
      <c r="CU142" s="6">
        <v>8.5500000000000007</v>
      </c>
      <c r="CV142" s="6">
        <v>64.2</v>
      </c>
      <c r="CW142" s="22">
        <v>59.1</v>
      </c>
      <c r="CX142" s="22">
        <v>66.5</v>
      </c>
      <c r="CY142" s="2">
        <v>53.7</v>
      </c>
      <c r="CZ142" s="22">
        <v>0.14000000000000001</v>
      </c>
      <c r="DA142" s="16">
        <v>3</v>
      </c>
      <c r="DB142" s="129" t="s">
        <v>258</v>
      </c>
      <c r="DC142" s="130"/>
      <c r="DD142" s="131" t="s">
        <v>784</v>
      </c>
      <c r="DI142" s="1" t="s">
        <v>436</v>
      </c>
      <c r="DJ142" s="209" t="s">
        <v>483</v>
      </c>
      <c r="DK142" s="4">
        <v>2</v>
      </c>
      <c r="DN142" s="16">
        <v>0</v>
      </c>
      <c r="DR142" s="1" t="s">
        <v>431</v>
      </c>
      <c r="DS142" s="1" t="s">
        <v>431</v>
      </c>
      <c r="DT142" s="1">
        <v>272</v>
      </c>
      <c r="DU142" s="1">
        <v>12.9</v>
      </c>
      <c r="DV142" s="1">
        <v>87.1</v>
      </c>
      <c r="DW142" s="1" t="s">
        <v>431</v>
      </c>
      <c r="DX142" s="1" t="s">
        <v>431</v>
      </c>
      <c r="DY142" s="1" t="s">
        <v>431</v>
      </c>
      <c r="DZ142" s="1" t="s">
        <v>431</v>
      </c>
      <c r="EA142" s="1">
        <v>0</v>
      </c>
      <c r="EC142" s="36"/>
      <c r="ED142" s="36"/>
      <c r="EE142" s="4">
        <v>6</v>
      </c>
      <c r="EF142" s="4"/>
      <c r="EG142" s="4">
        <v>2</v>
      </c>
      <c r="EH142" s="4"/>
      <c r="EI142" s="4"/>
      <c r="EJ142" s="4"/>
      <c r="EK142" s="4"/>
      <c r="EL142" s="6" t="e">
        <f>EK142/(EJ142*EJ142*0.01*0.01)</f>
        <v>#DIV/0!</v>
      </c>
      <c r="EM142" s="4"/>
      <c r="EN142" s="4"/>
      <c r="EO142" s="4"/>
      <c r="EP142" s="4"/>
      <c r="EQ142" s="31"/>
      <c r="ER142" s="14"/>
      <c r="ES142" s="132">
        <v>11834</v>
      </c>
      <c r="ET142" s="133">
        <v>75</v>
      </c>
      <c r="EU142" s="133">
        <v>7463</v>
      </c>
      <c r="EV142" s="133">
        <v>8000</v>
      </c>
      <c r="EW142" s="133">
        <v>42120</v>
      </c>
      <c r="EX142" s="133">
        <v>1668</v>
      </c>
      <c r="EY142" s="134">
        <f>EX142/EV142*EW142/ET142</f>
        <v>117.09360000000001</v>
      </c>
      <c r="EZ142" s="39">
        <f>L142*EY142</f>
        <v>702.5616</v>
      </c>
      <c r="FA142" s="9"/>
      <c r="FE142" s="135"/>
      <c r="FF142" s="135"/>
      <c r="FH142" s="136"/>
      <c r="FK142" s="138"/>
      <c r="FL142" s="139"/>
      <c r="FM142" s="9"/>
      <c r="FN142" s="1"/>
      <c r="FO142" s="41">
        <f>AC142/1000</f>
        <v>0.13500000000000001</v>
      </c>
      <c r="FQ142" s="121">
        <f>EX142*100/EU142</f>
        <v>22.350261289025863</v>
      </c>
      <c r="FR142" s="140">
        <f>EY142/1000</f>
        <v>0.11709360000000001</v>
      </c>
      <c r="FS142" s="9"/>
      <c r="FV142" s="212"/>
      <c r="FX142" s="212"/>
      <c r="GI142" s="8"/>
      <c r="GO142" s="10">
        <v>43775</v>
      </c>
      <c r="GP142" s="10"/>
      <c r="GQ142" s="20"/>
      <c r="KE142" s="20">
        <f>FR142*AO142/100*1000</f>
        <v>89.927884800000001</v>
      </c>
      <c r="KF142" s="20">
        <f>FR142*AP142/100*1000</f>
        <v>22.364877600000003</v>
      </c>
      <c r="KG142" s="20">
        <f>FR142*AQ142/100*1000</f>
        <v>4.0982760000000003</v>
      </c>
      <c r="KH142" s="20">
        <f>FR142*AX142/100*1000</f>
        <v>1.5287740416</v>
      </c>
      <c r="KI142" s="20">
        <f>FR142*BM142/100*1000</f>
        <v>0.81965520000000003</v>
      </c>
      <c r="KJ142" s="20">
        <f>FR142*BY142/100*1000</f>
        <v>4.5624350304000005</v>
      </c>
      <c r="KK142" s="20">
        <f>FR142*CA142/100*1000</f>
        <v>6.5529091368000012</v>
      </c>
      <c r="KL142" s="20">
        <f>FR142*CC142/100*1000</f>
        <v>11.137709044800001</v>
      </c>
    </row>
    <row r="143" spans="1:313" ht="14.4" customHeight="1">
      <c r="A143" s="1">
        <v>125</v>
      </c>
      <c r="B143" s="219">
        <f>COUNTIFS($D$3:D143,D143,$F$3:F143,F143)</f>
        <v>1</v>
      </c>
      <c r="C143" s="34">
        <v>12751</v>
      </c>
      <c r="D143" s="21" t="s">
        <v>1291</v>
      </c>
      <c r="E143" s="2" t="s">
        <v>540</v>
      </c>
      <c r="F143" s="12">
        <v>5556102530</v>
      </c>
      <c r="G143" s="1">
        <f>LEFT(H143,4)-CONCATENATE(IF(LEFT(F143, 2)&lt;MID(H143, 3, 4), 20, 19),LEFT(F143,2))</f>
        <v>65</v>
      </c>
      <c r="H143" s="247" t="s">
        <v>1292</v>
      </c>
      <c r="I143" s="29" t="s">
        <v>442</v>
      </c>
      <c r="J143" s="24" t="s">
        <v>487</v>
      </c>
      <c r="K143" s="2" t="s">
        <v>430</v>
      </c>
      <c r="L143" s="1">
        <v>20</v>
      </c>
      <c r="M143" s="2">
        <v>1</v>
      </c>
      <c r="N143" s="2" t="s">
        <v>647</v>
      </c>
      <c r="P143" s="1" t="s">
        <v>1261</v>
      </c>
      <c r="S143" s="2"/>
      <c r="T143" s="42"/>
      <c r="U143" s="42"/>
      <c r="V143" s="57" t="s">
        <v>1245</v>
      </c>
      <c r="X143" s="59"/>
      <c r="Y143" s="59"/>
      <c r="Z143" s="29"/>
      <c r="AA143" s="1" t="s">
        <v>812</v>
      </c>
      <c r="AC143" s="115">
        <v>34</v>
      </c>
      <c r="AD143" s="115">
        <v>700</v>
      </c>
      <c r="AE143" s="11"/>
      <c r="AF143" s="11"/>
      <c r="AG143" s="11" t="s">
        <v>491</v>
      </c>
      <c r="AH143" s="115">
        <v>50</v>
      </c>
      <c r="AI143" s="11"/>
      <c r="AJ143" s="11"/>
      <c r="AM143" s="11"/>
      <c r="AO143" s="116">
        <v>49.1</v>
      </c>
      <c r="AP143" s="117">
        <v>42.1</v>
      </c>
      <c r="AQ143" s="118">
        <v>8.58</v>
      </c>
      <c r="AR143" s="119">
        <f>AO143+AP143+AQ143</f>
        <v>99.78</v>
      </c>
      <c r="AS143" s="120">
        <f>AO143/AP143</f>
        <v>1.1662707838479809</v>
      </c>
      <c r="AT143" s="121">
        <f>AO143/AP143*AQ143</f>
        <v>10.006603325415677</v>
      </c>
      <c r="AU143" s="122">
        <f>AO143/(AP143+AQ143)</f>
        <v>0.96882399368587213</v>
      </c>
      <c r="AV143" s="19">
        <f>AW143*AO143/100</f>
        <v>43.398000000000003</v>
      </c>
      <c r="AW143" s="19">
        <f>98-AY143-(CD143*100/AO143)</f>
        <v>88.386965376782072</v>
      </c>
      <c r="AX143" s="123">
        <v>4.12</v>
      </c>
      <c r="AY143" s="19">
        <f>AX143*100/AO143</f>
        <v>8.3910386965376773</v>
      </c>
      <c r="AZ143" s="1" t="s">
        <v>432</v>
      </c>
      <c r="BA143" s="58">
        <v>47.4</v>
      </c>
      <c r="BB143" s="1" t="s">
        <v>432</v>
      </c>
      <c r="BC143" s="6">
        <v>6.6000000000000003E-2</v>
      </c>
      <c r="BD143" s="6"/>
      <c r="BE143" s="19"/>
      <c r="BF143" s="19"/>
      <c r="BG143" s="2">
        <v>3905</v>
      </c>
      <c r="BH143" s="67">
        <v>244.20000000000002</v>
      </c>
      <c r="BI143" s="19">
        <v>0.47</v>
      </c>
      <c r="BJ143" s="19">
        <v>35.299999999999997</v>
      </c>
      <c r="BK143" s="1">
        <v>64.7</v>
      </c>
      <c r="BL143" s="147">
        <f>BJ143/BK143</f>
        <v>0.54559505409582687</v>
      </c>
      <c r="BM143" s="125">
        <v>0.22</v>
      </c>
      <c r="BN143" s="6">
        <f>BM143*100/AO143</f>
        <v>0.44806517311608962</v>
      </c>
      <c r="BO143" s="1" t="s">
        <v>432</v>
      </c>
      <c r="BP143" s="1">
        <v>35</v>
      </c>
      <c r="BQ143" s="19">
        <v>50.623999999999995</v>
      </c>
      <c r="BR143" s="4">
        <v>37710</v>
      </c>
      <c r="BS143" s="6">
        <f>BX143+BZ143</f>
        <v>52.7</v>
      </c>
      <c r="BT143" s="4">
        <v>85.5</v>
      </c>
      <c r="BU143" s="43">
        <v>7003.3149999999996</v>
      </c>
      <c r="BV143" s="6">
        <f>100-BT143</f>
        <v>14.5</v>
      </c>
      <c r="BW143" s="6">
        <f>BY143+CA143+CC143</f>
        <v>41.931600000000003</v>
      </c>
      <c r="BX143" s="2">
        <v>14.7</v>
      </c>
      <c r="BY143" s="22">
        <f>BX143*AP143/100</f>
        <v>6.1886999999999999</v>
      </c>
      <c r="BZ143" s="4">
        <v>38</v>
      </c>
      <c r="CA143" s="22">
        <f>BZ143*AP143/100</f>
        <v>15.997999999999999</v>
      </c>
      <c r="CB143" s="4">
        <v>46.9</v>
      </c>
      <c r="CC143" s="22">
        <f>CB143*AP143/100</f>
        <v>19.744900000000001</v>
      </c>
      <c r="CD143" s="22">
        <v>0.6</v>
      </c>
      <c r="CE143" s="126">
        <v>92.6</v>
      </c>
      <c r="CF143" s="127">
        <v>6133.5999999999995</v>
      </c>
      <c r="CG143" s="126">
        <v>87.4</v>
      </c>
      <c r="CH143" s="127">
        <v>4374.4000000000005</v>
      </c>
      <c r="CI143" s="126">
        <v>53.7</v>
      </c>
      <c r="CJ143" s="126">
        <v>72.2</v>
      </c>
      <c r="CK143" s="127">
        <v>3825</v>
      </c>
      <c r="CL143" s="19">
        <f>BX143/BZ143</f>
        <v>0.38684210526315788</v>
      </c>
      <c r="CM143" s="22"/>
      <c r="CN143" s="22"/>
      <c r="CO143" s="22"/>
      <c r="CP143" s="6">
        <v>11.1</v>
      </c>
      <c r="CQ143" s="19"/>
      <c r="CR143" s="19"/>
      <c r="CS143" s="19"/>
      <c r="CT143" s="22"/>
      <c r="CU143" s="142"/>
      <c r="CV143" s="142"/>
      <c r="CW143" s="22"/>
      <c r="CX143" s="22"/>
      <c r="CZ143" s="22"/>
      <c r="DA143" s="16">
        <v>3</v>
      </c>
      <c r="DB143" s="129" t="s">
        <v>258</v>
      </c>
      <c r="DC143" s="130"/>
      <c r="DD143" s="131" t="s">
        <v>1293</v>
      </c>
      <c r="DI143" s="1" t="s">
        <v>436</v>
      </c>
      <c r="DJ143" s="210" t="s">
        <v>491</v>
      </c>
      <c r="DK143" s="4">
        <v>2</v>
      </c>
      <c r="DN143" s="16">
        <v>0</v>
      </c>
      <c r="DR143" s="1" t="s">
        <v>431</v>
      </c>
      <c r="DS143" s="1" t="s">
        <v>431</v>
      </c>
      <c r="DT143" s="22">
        <v>91</v>
      </c>
      <c r="DU143" s="22">
        <v>49.5</v>
      </c>
      <c r="DV143" s="22">
        <v>50.5</v>
      </c>
      <c r="DW143" s="1" t="s">
        <v>431</v>
      </c>
      <c r="DX143" s="1" t="s">
        <v>431</v>
      </c>
      <c r="DY143" s="1" t="s">
        <v>431</v>
      </c>
      <c r="DZ143" s="1" t="s">
        <v>431</v>
      </c>
      <c r="EA143" s="1">
        <v>0</v>
      </c>
      <c r="EB143" s="2"/>
      <c r="EC143" s="36"/>
      <c r="ED143" s="36"/>
      <c r="EE143" s="4">
        <v>20</v>
      </c>
      <c r="EF143" s="4"/>
      <c r="EG143" s="4"/>
      <c r="EH143" s="4"/>
      <c r="EI143" s="4"/>
      <c r="EJ143" s="4"/>
      <c r="EK143" s="4"/>
      <c r="EL143" s="6" t="e">
        <f>EK143/(EJ143*EJ143*0.01*0.01)</f>
        <v>#DIV/0!</v>
      </c>
      <c r="EM143" s="4"/>
      <c r="EN143" s="4"/>
      <c r="EO143" s="4"/>
      <c r="EP143" s="4"/>
      <c r="EQ143" s="31"/>
      <c r="ER143" s="14"/>
      <c r="ES143" s="132">
        <v>12751</v>
      </c>
      <c r="ET143" s="133">
        <v>75</v>
      </c>
      <c r="EU143" s="133">
        <v>11788</v>
      </c>
      <c r="EV143" s="133">
        <v>19174</v>
      </c>
      <c r="EW143" s="133">
        <v>40560</v>
      </c>
      <c r="EX143" s="133">
        <v>1124</v>
      </c>
      <c r="EY143" s="134">
        <f>EX143/EV143*EW143/ET143</f>
        <v>31.702263481798266</v>
      </c>
      <c r="EZ143" s="39">
        <f>L143*EY143</f>
        <v>634.04526963596527</v>
      </c>
      <c r="FA143" s="9"/>
      <c r="FE143" s="135"/>
      <c r="FF143" s="135"/>
      <c r="FH143" s="136"/>
      <c r="FI143" s="11"/>
      <c r="FK143" s="138"/>
      <c r="FL143" s="139"/>
      <c r="FM143" s="9"/>
      <c r="FN143" s="1"/>
      <c r="FO143" s="41">
        <f>AC143/1000</f>
        <v>3.4000000000000002E-2</v>
      </c>
      <c r="FQ143" s="121">
        <f>EX143*100/EU143</f>
        <v>9.5351204614862564</v>
      </c>
      <c r="FR143" s="140">
        <f>EY143/1000</f>
        <v>3.1702263481798262E-2</v>
      </c>
      <c r="FS143" s="143">
        <f>DT143/EY143</f>
        <v>2.8704575006843691</v>
      </c>
      <c r="FT143" s="143"/>
      <c r="FU143" s="214"/>
      <c r="FW143" s="214"/>
      <c r="GI143" s="8"/>
      <c r="GO143" s="10">
        <v>43966</v>
      </c>
      <c r="GP143" s="10"/>
      <c r="GQ143" s="20"/>
      <c r="KE143" s="20">
        <f>FR143*AO143/100*1000</f>
        <v>15.565811369562947</v>
      </c>
      <c r="KF143" s="20">
        <f>FR143*AP143/100*1000</f>
        <v>13.346652925837068</v>
      </c>
      <c r="KG143" s="20">
        <f>FR143*AQ143/100*1000</f>
        <v>2.7200542067382911</v>
      </c>
      <c r="KH143" s="20">
        <f>FR143*AX143/100*1000</f>
        <v>1.3061332554500884</v>
      </c>
      <c r="KI143" s="20">
        <f>FR143*BM143/100*1000</f>
        <v>6.9744979659956172E-2</v>
      </c>
      <c r="KJ143" s="20">
        <f>FR143*BY143/100*1000</f>
        <v>1.9619579800980491</v>
      </c>
      <c r="KK143" s="20">
        <f>FR143*CA143/100*1000</f>
        <v>5.0717281118180857</v>
      </c>
      <c r="KL143" s="20">
        <f>FR143*CC143/100*1000</f>
        <v>6.2595802222175854</v>
      </c>
    </row>
    <row r="144" spans="1:313" ht="14.4" customHeight="1">
      <c r="A144" s="1">
        <v>23</v>
      </c>
      <c r="B144" s="1">
        <f>COUNTIFS($D$3:D144,D144,$F$3:F144,F144)</f>
        <v>1</v>
      </c>
      <c r="C144" s="34">
        <v>14506</v>
      </c>
      <c r="D144" s="75" t="s">
        <v>758</v>
      </c>
      <c r="E144" s="76" t="s">
        <v>759</v>
      </c>
      <c r="F144" s="78">
        <v>455102410</v>
      </c>
      <c r="G144" s="77">
        <f>LEFT(H144,4)-CONCATENATE(IF(LEFT(F144, 2)&lt;MID(H144, 3, 4), 20, 19),LEFT(F144,2))</f>
        <v>76</v>
      </c>
      <c r="H144" s="248" t="s">
        <v>1721</v>
      </c>
      <c r="I144" s="29" t="s">
        <v>457</v>
      </c>
      <c r="J144" s="24" t="s">
        <v>487</v>
      </c>
      <c r="K144" s="2" t="s">
        <v>430</v>
      </c>
      <c r="L144" s="2">
        <v>13</v>
      </c>
      <c r="M144" s="2" t="s">
        <v>664</v>
      </c>
      <c r="N144" s="2" t="s">
        <v>647</v>
      </c>
      <c r="O144" s="11"/>
      <c r="P144" s="2" t="s">
        <v>1722</v>
      </c>
      <c r="Q144" s="11"/>
      <c r="R144" s="11"/>
      <c r="S144" s="11"/>
      <c r="T144" s="42"/>
      <c r="U144" s="42"/>
      <c r="V144" s="64" t="s">
        <v>1609</v>
      </c>
      <c r="W144" s="62" t="s">
        <v>1530</v>
      </c>
      <c r="X144" s="63"/>
      <c r="Y144" s="63"/>
      <c r="Z144" s="11"/>
      <c r="AA144" s="1" t="s">
        <v>812</v>
      </c>
      <c r="AC144" s="115">
        <v>597</v>
      </c>
      <c r="AD144" s="115">
        <v>7700</v>
      </c>
      <c r="AE144" s="11"/>
      <c r="AF144" s="11"/>
      <c r="AG144" s="11" t="s">
        <v>483</v>
      </c>
      <c r="AH144" s="115">
        <v>550</v>
      </c>
      <c r="AI144" s="11"/>
      <c r="AJ144" s="11"/>
      <c r="AM144" s="11"/>
      <c r="AO144" s="116">
        <v>15.3</v>
      </c>
      <c r="AP144" s="117">
        <v>76.099999999999994</v>
      </c>
      <c r="AQ144" s="118">
        <v>7.48</v>
      </c>
      <c r="AR144" s="119">
        <f>AO144+AP144+AQ144</f>
        <v>98.88</v>
      </c>
      <c r="AS144" s="120">
        <f>AO144/AP144</f>
        <v>0.20105124835742447</v>
      </c>
      <c r="AT144" s="121">
        <f>AO144/AP144*AQ144</f>
        <v>1.5038633377135351</v>
      </c>
      <c r="AU144" s="122">
        <f>AO144/(AP144+AQ144)</f>
        <v>0.18305814788226848</v>
      </c>
      <c r="AV144" s="19">
        <f>AW144*AO144/100</f>
        <v>11.394</v>
      </c>
      <c r="AW144" s="19">
        <f>98-AY144-(CD144*100/AO144)</f>
        <v>74.470588235294116</v>
      </c>
      <c r="AX144" s="123">
        <v>1.84</v>
      </c>
      <c r="AY144" s="19">
        <f>AX144*100/AO144</f>
        <v>12.026143790849673</v>
      </c>
      <c r="AZ144" s="1" t="s">
        <v>432</v>
      </c>
      <c r="BA144" s="58">
        <v>34.5</v>
      </c>
      <c r="BB144" s="1" t="s">
        <v>432</v>
      </c>
      <c r="BC144" s="6">
        <v>7.3999999999999996E-2</v>
      </c>
      <c r="BD144" s="6"/>
      <c r="BE144" s="19"/>
      <c r="BF144" s="19"/>
      <c r="BG144" s="2">
        <v>6338</v>
      </c>
      <c r="BH144" s="67">
        <v>276.27118644067798</v>
      </c>
      <c r="BI144" s="19">
        <v>0.48</v>
      </c>
      <c r="BJ144" s="19">
        <v>57.6</v>
      </c>
      <c r="BK144" s="1">
        <v>42.4</v>
      </c>
      <c r="BL144" s="124">
        <f>BJ144/BK144</f>
        <v>1.358490566037736</v>
      </c>
      <c r="BM144" s="125">
        <v>0.64</v>
      </c>
      <c r="BN144" s="6">
        <f>BM144*100/AO144</f>
        <v>4.1830065359477127</v>
      </c>
      <c r="BO144" s="1" t="s">
        <v>432</v>
      </c>
      <c r="BP144" s="19">
        <v>11.9</v>
      </c>
      <c r="BQ144" s="19">
        <v>17.399999999999999</v>
      </c>
      <c r="BR144" s="6">
        <v>37102.800000000003</v>
      </c>
      <c r="BS144" s="6">
        <f>BX144+BZ144</f>
        <v>54.2</v>
      </c>
      <c r="BT144" s="4">
        <v>93.2</v>
      </c>
      <c r="BU144" s="43">
        <v>7072.3809523809523</v>
      </c>
      <c r="BV144" s="6">
        <f>100-BT144</f>
        <v>6.7999999999999972</v>
      </c>
      <c r="BW144" s="6">
        <f>BY144+CA144+CC144</f>
        <v>76.023899999999998</v>
      </c>
      <c r="BX144" s="22">
        <v>29.2</v>
      </c>
      <c r="BY144" s="22">
        <f>BX144*AP144/100</f>
        <v>22.2212</v>
      </c>
      <c r="BZ144" s="4">
        <v>25</v>
      </c>
      <c r="CA144" s="22">
        <f>BZ144*AP144/100</f>
        <v>19.024999999999999</v>
      </c>
      <c r="CB144" s="4">
        <v>45.7</v>
      </c>
      <c r="CC144" s="22">
        <f>CB144*AP144/100</f>
        <v>34.777700000000003</v>
      </c>
      <c r="CD144" s="22">
        <v>1.76</v>
      </c>
      <c r="CE144" s="126">
        <v>82.8</v>
      </c>
      <c r="CF144" s="126">
        <v>5820</v>
      </c>
      <c r="CG144" s="126">
        <v>61.8</v>
      </c>
      <c r="CH144" s="126">
        <v>4589</v>
      </c>
      <c r="CI144" s="126">
        <v>10.8</v>
      </c>
      <c r="CJ144" s="126">
        <v>44.6</v>
      </c>
      <c r="CK144" s="126">
        <v>5028</v>
      </c>
      <c r="CL144" s="19">
        <f>BX144/BZ144</f>
        <v>1.1679999999999999</v>
      </c>
      <c r="CM144" s="22">
        <v>3.11</v>
      </c>
      <c r="CN144" s="22">
        <v>7.84</v>
      </c>
      <c r="CO144" s="22">
        <v>16.600000000000001</v>
      </c>
      <c r="CP144" s="6"/>
      <c r="CQ144" s="19"/>
      <c r="CR144" s="19"/>
      <c r="CS144" s="20"/>
      <c r="CT144" s="22"/>
      <c r="CU144" s="142"/>
      <c r="CV144" s="142"/>
      <c r="CW144" s="22"/>
      <c r="CX144" s="22"/>
      <c r="CZ144" s="22"/>
      <c r="DA144" s="16"/>
      <c r="DB144" s="129" t="s">
        <v>257</v>
      </c>
      <c r="DC144" s="130"/>
      <c r="DD144" s="131" t="s">
        <v>1644</v>
      </c>
      <c r="DI144" s="1" t="s">
        <v>436</v>
      </c>
      <c r="DJ144" s="209" t="s">
        <v>483</v>
      </c>
      <c r="DK144" s="4">
        <v>2</v>
      </c>
      <c r="DL144" s="4" t="s">
        <v>457</v>
      </c>
      <c r="DM144" s="4" t="s">
        <v>457</v>
      </c>
      <c r="DN144" s="16">
        <v>0</v>
      </c>
      <c r="DO144" s="4">
        <v>0</v>
      </c>
      <c r="DP144" s="4">
        <v>0</v>
      </c>
      <c r="DQ144" s="4" t="s">
        <v>431</v>
      </c>
      <c r="DR144" s="1" t="s">
        <v>431</v>
      </c>
      <c r="DS144" s="1" t="s">
        <v>431</v>
      </c>
      <c r="DT144" s="1">
        <v>144</v>
      </c>
      <c r="DU144" s="1">
        <v>26.4</v>
      </c>
      <c r="DV144" s="1">
        <v>73.599999999999994</v>
      </c>
      <c r="DW144" s="1" t="s">
        <v>431</v>
      </c>
      <c r="DX144" s="1" t="s">
        <v>431</v>
      </c>
      <c r="DY144" s="1" t="s">
        <v>431</v>
      </c>
      <c r="DZ144" s="1" t="s">
        <v>431</v>
      </c>
      <c r="EA144" s="1">
        <v>0</v>
      </c>
      <c r="EC144" s="36"/>
      <c r="ED144" s="36"/>
      <c r="EE144" s="4">
        <v>13</v>
      </c>
      <c r="EF144" s="4">
        <v>40</v>
      </c>
      <c r="EG144" s="4">
        <v>3</v>
      </c>
      <c r="EH144" s="4"/>
      <c r="EI144" s="4"/>
      <c r="EJ144" s="4">
        <v>165</v>
      </c>
      <c r="EK144" s="4">
        <v>90</v>
      </c>
      <c r="EL144" s="6">
        <f>EK144/(EJ144*EJ144*0.01*0.01)</f>
        <v>33.057851239669418</v>
      </c>
      <c r="EM144" s="4">
        <v>6</v>
      </c>
      <c r="EN144" s="1">
        <v>1</v>
      </c>
      <c r="EO144" s="4">
        <v>4</v>
      </c>
      <c r="EP144" s="4" t="s">
        <v>1550</v>
      </c>
      <c r="EQ144" s="31" t="s">
        <v>431</v>
      </c>
      <c r="ER144" s="14" t="s">
        <v>431</v>
      </c>
      <c r="ES144" s="132">
        <v>14506</v>
      </c>
      <c r="ET144" s="133">
        <v>75</v>
      </c>
      <c r="EU144" s="133">
        <v>16534</v>
      </c>
      <c r="EV144" s="133">
        <v>4000</v>
      </c>
      <c r="EW144" s="133">
        <v>39780</v>
      </c>
      <c r="EX144" s="133">
        <v>5206</v>
      </c>
      <c r="EY144" s="134">
        <f>EX144/EV144*EW144/ET144</f>
        <v>690.31560000000002</v>
      </c>
      <c r="EZ144" s="39">
        <f>L144*EY144</f>
        <v>8974.1028000000006</v>
      </c>
      <c r="FA144" s="9"/>
      <c r="FE144" s="135"/>
      <c r="FF144" s="135"/>
      <c r="FH144" s="136"/>
      <c r="FK144" s="138"/>
      <c r="FL144" s="139"/>
      <c r="FM144" s="9"/>
      <c r="FN144" s="1"/>
      <c r="FO144" s="41">
        <f>AC144/1000</f>
        <v>0.59699999999999998</v>
      </c>
      <c r="FQ144" s="121">
        <f>EX144*100/EU144</f>
        <v>31.486633603483732</v>
      </c>
      <c r="FR144" s="140">
        <f>EY144/1000</f>
        <v>0.69031560000000003</v>
      </c>
      <c r="FS144" s="9"/>
      <c r="FT144" s="1">
        <v>25</v>
      </c>
      <c r="FU144" s="16" t="s">
        <v>1723</v>
      </c>
      <c r="FV144" s="214" t="s">
        <v>431</v>
      </c>
      <c r="FX144" s="214" t="s">
        <v>431</v>
      </c>
      <c r="FY144" s="9" t="s">
        <v>1724</v>
      </c>
      <c r="FZ144" s="1">
        <v>0</v>
      </c>
      <c r="GA144" s="1">
        <v>6</v>
      </c>
      <c r="GB144" s="9" t="s">
        <v>1725</v>
      </c>
      <c r="GD144" s="1">
        <v>0</v>
      </c>
      <c r="GE144" s="1" t="s">
        <v>431</v>
      </c>
      <c r="GF144" s="1" t="s">
        <v>431</v>
      </c>
      <c r="GG144" s="1">
        <v>1</v>
      </c>
      <c r="GH144" s="28">
        <v>44328</v>
      </c>
      <c r="GI144" s="28"/>
      <c r="GJ144" s="8" t="s">
        <v>1726</v>
      </c>
      <c r="GK144" s="1">
        <v>0</v>
      </c>
      <c r="GL144" s="8">
        <v>0</v>
      </c>
      <c r="GM144" s="9" t="s">
        <v>1727</v>
      </c>
      <c r="GO144" s="10">
        <v>44237</v>
      </c>
      <c r="GP144" s="10"/>
      <c r="GQ144" s="20"/>
      <c r="GZ144" s="11"/>
      <c r="KE144" s="20">
        <f>FR144*AO144/100*1000</f>
        <v>105.61828680000002</v>
      </c>
      <c r="KF144" s="20">
        <f>FR144*AP144/100*1000</f>
        <v>525.33017159999997</v>
      </c>
      <c r="KG144" s="20">
        <f>FR144*AQ144/100*1000</f>
        <v>51.635606880000005</v>
      </c>
      <c r="KH144" s="20">
        <f>FR144*AX144/100*1000</f>
        <v>12.701807040000002</v>
      </c>
      <c r="KI144" s="20">
        <f>FR144*BM144/100*1000</f>
        <v>4.4180198400000004</v>
      </c>
      <c r="KJ144" s="20">
        <f>FR144*BY144/100*1000</f>
        <v>153.39641010720001</v>
      </c>
      <c r="KK144" s="20">
        <f>FR144*CA144/100*1000</f>
        <v>131.33254289999999</v>
      </c>
      <c r="KL144" s="20">
        <f>FR144*CC144/100*1000</f>
        <v>240.07588842120003</v>
      </c>
      <c r="KV144" s="9" t="s">
        <v>1727</v>
      </c>
    </row>
    <row r="145" spans="1:313" ht="14.4" customHeight="1">
      <c r="A145" s="1">
        <v>133</v>
      </c>
      <c r="B145" s="1">
        <f>COUNTIFS($D$3:D145,D145,$F$3:F145,F145)</f>
        <v>2</v>
      </c>
      <c r="C145" s="34">
        <v>15253</v>
      </c>
      <c r="D145" s="75" t="s">
        <v>758</v>
      </c>
      <c r="E145" s="76" t="s">
        <v>759</v>
      </c>
      <c r="F145" s="78">
        <v>455102410</v>
      </c>
      <c r="G145" s="77">
        <f>LEFT(H145,4)-CONCATENATE(IF(LEFT(F145, 2)&lt;MID(H145, 3, 4), 20, 19),LEFT(F145,2))</f>
        <v>76</v>
      </c>
      <c r="H145" s="248" t="s">
        <v>1949</v>
      </c>
      <c r="I145" s="29" t="s">
        <v>457</v>
      </c>
      <c r="J145" s="24" t="s">
        <v>487</v>
      </c>
      <c r="K145" s="2" t="s">
        <v>430</v>
      </c>
      <c r="L145" s="2">
        <v>13</v>
      </c>
      <c r="M145" s="2">
        <v>1</v>
      </c>
      <c r="N145" s="2" t="s">
        <v>431</v>
      </c>
      <c r="O145" s="11"/>
      <c r="P145" s="2" t="s">
        <v>1907</v>
      </c>
      <c r="Q145" s="11"/>
      <c r="R145" s="11"/>
      <c r="S145" s="11"/>
      <c r="T145" s="42"/>
      <c r="U145" s="42"/>
      <c r="V145" s="64" t="s">
        <v>1609</v>
      </c>
      <c r="W145" s="42"/>
      <c r="X145" s="42"/>
      <c r="Y145" s="66"/>
      <c r="Z145" s="11"/>
      <c r="AA145" s="1" t="s">
        <v>812</v>
      </c>
      <c r="AC145" s="115">
        <v>301</v>
      </c>
      <c r="AD145" s="115">
        <v>3900</v>
      </c>
      <c r="AE145" s="11"/>
      <c r="AF145" s="11"/>
      <c r="AG145" s="11" t="s">
        <v>483</v>
      </c>
      <c r="AH145" s="115">
        <v>250</v>
      </c>
      <c r="AI145" s="11"/>
      <c r="AJ145" s="11"/>
      <c r="AM145" s="11"/>
      <c r="AO145" s="116">
        <v>44.4</v>
      </c>
      <c r="AP145" s="117">
        <v>44.7</v>
      </c>
      <c r="AQ145" s="118">
        <v>9.9700000000000006</v>
      </c>
      <c r="AR145" s="119">
        <f>AO145+AP145+AQ145</f>
        <v>99.07</v>
      </c>
      <c r="AS145" s="120">
        <f>AO145/AP145</f>
        <v>0.99328859060402674</v>
      </c>
      <c r="AT145" s="121">
        <f>AO145/AP145*AQ145</f>
        <v>9.9030872483221479</v>
      </c>
      <c r="AU145" s="122">
        <f>AO145/(AP145+AQ145)</f>
        <v>0.81214560087799514</v>
      </c>
      <c r="AV145" s="19">
        <f>AW145*AO145/100</f>
        <v>36.122</v>
      </c>
      <c r="AW145" s="19">
        <f>98-AY145-(CD145*100/AO145)</f>
        <v>81.35585585585585</v>
      </c>
      <c r="AX145" s="123">
        <v>3.42</v>
      </c>
      <c r="AY145" s="19">
        <f>AX145*100/AO145</f>
        <v>7.7027027027027026</v>
      </c>
      <c r="AZ145" s="1" t="s">
        <v>432</v>
      </c>
      <c r="BA145" s="58">
        <v>17.5</v>
      </c>
      <c r="BB145" s="1" t="s">
        <v>432</v>
      </c>
      <c r="BC145" s="6">
        <v>9.7000000000000003E-2</v>
      </c>
      <c r="BD145" s="6"/>
      <c r="BE145" s="19"/>
      <c r="BF145" s="19"/>
      <c r="BG145" s="67">
        <v>8035.3982300884963</v>
      </c>
      <c r="BH145" s="67">
        <v>231.81818181818181</v>
      </c>
      <c r="BI145" s="19">
        <v>0.39</v>
      </c>
      <c r="BJ145" s="19">
        <v>46</v>
      </c>
      <c r="BK145" s="19">
        <f>100-BJ145</f>
        <v>54</v>
      </c>
      <c r="BL145" s="124">
        <f>BJ145/BK145</f>
        <v>0.85185185185185186</v>
      </c>
      <c r="BM145" s="125">
        <v>1.1499999999999999</v>
      </c>
      <c r="BN145" s="6">
        <f>BM145*100/AO145</f>
        <v>2.5900900900900901</v>
      </c>
      <c r="BO145" s="1" t="s">
        <v>432</v>
      </c>
      <c r="BP145" s="19">
        <v>32.849000000000004</v>
      </c>
      <c r="BQ145" s="19">
        <v>25.954999999999998</v>
      </c>
      <c r="BR145" s="43">
        <v>36023</v>
      </c>
      <c r="BS145" s="6">
        <f>BX145+BZ145</f>
        <v>41.3</v>
      </c>
      <c r="BT145" s="4">
        <v>82.7</v>
      </c>
      <c r="BU145" s="43">
        <v>8697.52</v>
      </c>
      <c r="BV145" s="6">
        <f>100-BT145</f>
        <v>17.299999999999997</v>
      </c>
      <c r="BW145" s="6">
        <f>BY145+CA145+CC145</f>
        <v>44.610600000000005</v>
      </c>
      <c r="BX145" s="22">
        <v>17.8</v>
      </c>
      <c r="BY145" s="22">
        <f>BX145*AP145/100</f>
        <v>7.9566000000000008</v>
      </c>
      <c r="BZ145" s="6">
        <v>23.5</v>
      </c>
      <c r="CA145" s="22">
        <f>BZ145*AP145/100</f>
        <v>10.5045</v>
      </c>
      <c r="CB145" s="6">
        <v>58.5</v>
      </c>
      <c r="CC145" s="22">
        <f>CB145*AP145/100</f>
        <v>26.149500000000003</v>
      </c>
      <c r="CD145" s="144">
        <v>3.97</v>
      </c>
      <c r="CE145" s="126">
        <v>92.6</v>
      </c>
      <c r="CF145" s="127">
        <v>8440</v>
      </c>
      <c r="CG145" s="126">
        <v>74.599999999999994</v>
      </c>
      <c r="CH145" s="127">
        <v>5248</v>
      </c>
      <c r="CI145" s="126">
        <v>24.6</v>
      </c>
      <c r="CJ145" s="126">
        <v>48.5</v>
      </c>
      <c r="CK145" s="127">
        <v>5216</v>
      </c>
      <c r="CL145" s="19">
        <f>BX145/BZ145</f>
        <v>0.75744680851063828</v>
      </c>
      <c r="CM145" s="19">
        <v>1.59</v>
      </c>
      <c r="CN145" s="19">
        <v>24.7</v>
      </c>
      <c r="CO145" s="19">
        <v>21.5</v>
      </c>
      <c r="CP145" s="6"/>
      <c r="CQ145" s="19"/>
      <c r="CR145" s="19"/>
      <c r="CS145" s="20"/>
      <c r="CZ145" s="22"/>
      <c r="DA145" s="16"/>
      <c r="DB145" s="129" t="s">
        <v>257</v>
      </c>
      <c r="DC145" s="130"/>
      <c r="DD145" s="131" t="s">
        <v>1950</v>
      </c>
      <c r="DI145" s="1" t="s">
        <v>436</v>
      </c>
      <c r="DJ145" s="209" t="s">
        <v>483</v>
      </c>
      <c r="DK145" s="4">
        <v>2</v>
      </c>
      <c r="DN145" s="16">
        <v>0</v>
      </c>
      <c r="DR145" s="22">
        <v>5.3</v>
      </c>
      <c r="DS145" s="22" t="s">
        <v>431</v>
      </c>
      <c r="DT145" s="67">
        <v>138</v>
      </c>
      <c r="DU145" s="22">
        <v>10.9</v>
      </c>
      <c r="DV145" s="22">
        <v>89.1</v>
      </c>
      <c r="DW145" s="22" t="s">
        <v>431</v>
      </c>
      <c r="DX145" s="22" t="s">
        <v>431</v>
      </c>
      <c r="DY145" s="22" t="s">
        <v>431</v>
      </c>
      <c r="DZ145" s="22" t="s">
        <v>431</v>
      </c>
      <c r="EA145" s="2">
        <v>0</v>
      </c>
      <c r="EB145" s="68"/>
      <c r="EC145" s="36"/>
      <c r="ED145" s="36"/>
      <c r="EE145" s="4">
        <f>L145</f>
        <v>13</v>
      </c>
      <c r="EF145" s="4"/>
      <c r="EG145" s="4"/>
      <c r="EH145" s="4"/>
      <c r="EI145" s="4"/>
      <c r="EJ145" s="4"/>
      <c r="EK145" s="4"/>
      <c r="EL145" s="6" t="e">
        <f>EK145/(EJ145*EJ145*0.01*0.01)</f>
        <v>#DIV/0!</v>
      </c>
      <c r="EM145" s="4">
        <v>1</v>
      </c>
      <c r="EN145" s="1">
        <v>1</v>
      </c>
      <c r="EO145" s="4">
        <v>4</v>
      </c>
      <c r="EP145" s="4"/>
      <c r="EQ145" s="31"/>
      <c r="ER145" s="14"/>
      <c r="ES145" s="132">
        <v>15253</v>
      </c>
      <c r="ET145" s="133">
        <v>75</v>
      </c>
      <c r="EU145" s="133">
        <v>21572</v>
      </c>
      <c r="EV145" s="133">
        <v>10006</v>
      </c>
      <c r="EW145" s="133">
        <v>39780</v>
      </c>
      <c r="EX145" s="133">
        <v>2319</v>
      </c>
      <c r="EY145" s="134">
        <f>EX145/EV145*EW145/ET145</f>
        <v>122.92600439736158</v>
      </c>
      <c r="EZ145" s="39">
        <f>L145*EY145</f>
        <v>1598.0380571657006</v>
      </c>
      <c r="FA145" s="9"/>
      <c r="FE145" s="135"/>
      <c r="FF145" s="135"/>
      <c r="FH145" s="136"/>
      <c r="FK145" s="138"/>
      <c r="FL145" s="139"/>
      <c r="FM145" s="9"/>
      <c r="FN145" s="1"/>
      <c r="FO145" s="41">
        <f>AC145/1000</f>
        <v>0.30099999999999999</v>
      </c>
      <c r="FQ145" s="121">
        <f>EX145*100/EU145</f>
        <v>10.750046356387911</v>
      </c>
      <c r="FR145" s="140">
        <f>EY145/1000</f>
        <v>0.12292600439736158</v>
      </c>
      <c r="FS145" s="9"/>
      <c r="FV145" s="212"/>
      <c r="FX145" s="212"/>
      <c r="GI145" s="8"/>
      <c r="GO145" s="10"/>
      <c r="GP145" s="10"/>
      <c r="GQ145" s="20"/>
      <c r="GT145" s="19">
        <v>0.56013630425000016</v>
      </c>
      <c r="GV145" s="148">
        <v>0.15916089519999999</v>
      </c>
      <c r="HA145" s="32">
        <v>1.82</v>
      </c>
      <c r="HB145" s="32">
        <v>3.73</v>
      </c>
      <c r="HC145" s="33">
        <v>1734.52</v>
      </c>
      <c r="HD145" s="32">
        <v>4.29</v>
      </c>
      <c r="HE145" s="32">
        <v>3.92</v>
      </c>
      <c r="HF145" s="32">
        <v>2.35</v>
      </c>
      <c r="HG145" s="33">
        <v>5670.41</v>
      </c>
      <c r="HH145" s="32">
        <v>43.81</v>
      </c>
      <c r="HI145" s="33">
        <v>793.92</v>
      </c>
      <c r="HJ145" s="32">
        <v>122.39</v>
      </c>
      <c r="HK145" s="32">
        <v>0</v>
      </c>
      <c r="HL145" s="32">
        <v>12.74</v>
      </c>
      <c r="HM145" s="32">
        <v>107.43</v>
      </c>
      <c r="HN145" s="32">
        <v>180.95</v>
      </c>
      <c r="HO145" s="32">
        <v>411.56</v>
      </c>
      <c r="HP145" s="33">
        <v>120.28</v>
      </c>
      <c r="HQ145" s="32">
        <v>28.46</v>
      </c>
      <c r="HR145" s="32">
        <v>17.940000000000001</v>
      </c>
      <c r="HS145" s="32">
        <v>1738.17</v>
      </c>
      <c r="HT145" s="32">
        <v>1895.55</v>
      </c>
      <c r="HU145" s="32">
        <v>5139.2299999999996</v>
      </c>
      <c r="HV145" s="32">
        <v>35.44</v>
      </c>
      <c r="HW145" s="32">
        <v>215.75</v>
      </c>
      <c r="HX145" s="32">
        <v>15.76</v>
      </c>
      <c r="HY145" s="32">
        <v>58.64</v>
      </c>
      <c r="HZ145" s="32">
        <v>637.23</v>
      </c>
      <c r="IA145" s="22">
        <f>HU145/HP145</f>
        <v>42.727219820419016</v>
      </c>
      <c r="KE145" s="20">
        <f>FR145*AO145/100*1000</f>
        <v>54.57914595242854</v>
      </c>
      <c r="KF145" s="20">
        <f>FR145*AP145/100*1000</f>
        <v>54.947923965620625</v>
      </c>
      <c r="KG145" s="20">
        <f>FR145*AQ145/100*1000</f>
        <v>12.25572263841695</v>
      </c>
      <c r="KH145" s="20">
        <f>FR145*AX145/100*1000</f>
        <v>4.2040693503897666</v>
      </c>
      <c r="KI145" s="20">
        <f>FR145*BM145/100*1000</f>
        <v>1.4136490505696582</v>
      </c>
      <c r="KJ145" s="20">
        <f>FR145*BY145/100*1000</f>
        <v>9.7807304658804721</v>
      </c>
      <c r="KK145" s="20">
        <f>FR145*CA145/100*1000</f>
        <v>12.912762131920847</v>
      </c>
      <c r="KL145" s="20">
        <f>FR145*CC145/100*1000</f>
        <v>32.144535519888073</v>
      </c>
      <c r="KS145" s="23">
        <v>44412</v>
      </c>
      <c r="KT145" s="1">
        <v>1</v>
      </c>
    </row>
    <row r="146" spans="1:313" ht="14.4" customHeight="1">
      <c r="A146" s="1">
        <v>332</v>
      </c>
      <c r="B146" s="1">
        <f>COUNTIFS($D$3:D146,D146,$F$3:F146,F146)</f>
        <v>3</v>
      </c>
      <c r="C146" s="34">
        <v>16631</v>
      </c>
      <c r="D146" s="75" t="s">
        <v>758</v>
      </c>
      <c r="E146" s="76" t="s">
        <v>524</v>
      </c>
      <c r="F146" s="76">
        <v>455102410</v>
      </c>
      <c r="G146" s="77">
        <f>LEFT(H146,4)-CONCATENATE(IF(LEFT(F146, 2)&lt;MID(H146, 3, 4), 20, 19),LEFT(F146,2))</f>
        <v>76</v>
      </c>
      <c r="H146" s="248" t="s">
        <v>2301</v>
      </c>
      <c r="I146" s="29" t="s">
        <v>527</v>
      </c>
      <c r="J146" s="24" t="s">
        <v>487</v>
      </c>
      <c r="K146" s="2" t="s">
        <v>430</v>
      </c>
      <c r="L146" s="2">
        <v>17</v>
      </c>
      <c r="M146" s="2">
        <v>1</v>
      </c>
      <c r="N146" s="2" t="s">
        <v>431</v>
      </c>
      <c r="O146" s="11"/>
      <c r="P146" s="2" t="s">
        <v>2293</v>
      </c>
      <c r="Q146" s="11"/>
      <c r="R146" s="11"/>
      <c r="S146" s="11"/>
      <c r="T146" s="42"/>
      <c r="U146" s="42"/>
      <c r="V146" s="64" t="s">
        <v>1609</v>
      </c>
      <c r="W146" s="63" t="s">
        <v>1530</v>
      </c>
      <c r="X146" s="42"/>
      <c r="Y146" s="66"/>
      <c r="Z146" s="11"/>
      <c r="AA146" s="1" t="s">
        <v>812</v>
      </c>
      <c r="AC146" s="115">
        <v>133</v>
      </c>
      <c r="AD146" s="115">
        <v>2200</v>
      </c>
      <c r="AE146" s="11"/>
      <c r="AF146" s="11"/>
      <c r="AG146" s="11" t="s">
        <v>491</v>
      </c>
      <c r="AH146" s="115">
        <v>150</v>
      </c>
      <c r="AI146" s="11"/>
      <c r="AJ146" s="11"/>
      <c r="AM146" s="11"/>
      <c r="AO146" s="116">
        <v>19.3</v>
      </c>
      <c r="AP146" s="117">
        <v>55.9</v>
      </c>
      <c r="AQ146" s="118">
        <v>24.3</v>
      </c>
      <c r="AR146" s="119">
        <f>AO146+AP146+AQ146</f>
        <v>99.5</v>
      </c>
      <c r="AS146" s="120">
        <f>AO146/AP146</f>
        <v>0.34525939177101972</v>
      </c>
      <c r="AT146" s="121">
        <f>AO146/AP146*AQ146</f>
        <v>8.3898032200357786</v>
      </c>
      <c r="AU146" s="122">
        <f>AO146/(AP146+AQ146)</f>
        <v>0.24064837905236908</v>
      </c>
      <c r="AV146" s="19">
        <f>AW146*AO146/100</f>
        <v>14.424000000000003</v>
      </c>
      <c r="AW146" s="19">
        <f>98-AY146-(CD146*100/AO146)</f>
        <v>74.735751295336797</v>
      </c>
      <c r="AX146" s="123">
        <v>1.77</v>
      </c>
      <c r="AY146" s="19">
        <f>AX146*100/AO146</f>
        <v>9.1709844559585481</v>
      </c>
      <c r="AZ146" s="1" t="s">
        <v>432</v>
      </c>
      <c r="BA146" s="58">
        <v>19.89</v>
      </c>
      <c r="BB146" s="1" t="s">
        <v>432</v>
      </c>
      <c r="BC146" s="6">
        <v>0.42</v>
      </c>
      <c r="BD146" s="6"/>
      <c r="BE146" s="19"/>
      <c r="BF146" s="19"/>
      <c r="BG146" s="67">
        <v>5858.3333333333339</v>
      </c>
      <c r="BH146" s="67">
        <v>297.65999999999997</v>
      </c>
      <c r="BI146" s="19">
        <v>0.65</v>
      </c>
      <c r="BJ146" s="19">
        <v>62.5</v>
      </c>
      <c r="BK146" s="19">
        <f>100-BJ146</f>
        <v>37.5</v>
      </c>
      <c r="BL146" s="124">
        <f>BJ146/BK146</f>
        <v>1.6666666666666667</v>
      </c>
      <c r="BM146" s="125">
        <v>0.67</v>
      </c>
      <c r="BN146" s="6">
        <f>BM146*100/AO146</f>
        <v>3.471502590673575</v>
      </c>
      <c r="BO146" s="1" t="s">
        <v>432</v>
      </c>
      <c r="BP146" s="19">
        <v>5.32</v>
      </c>
      <c r="BQ146" s="19">
        <v>11.399999999999999</v>
      </c>
      <c r="BR146" s="43">
        <v>34600.86</v>
      </c>
      <c r="BS146" s="6">
        <f>BX146+BZ146</f>
        <v>60.49</v>
      </c>
      <c r="BT146" s="4">
        <v>87.1</v>
      </c>
      <c r="BU146" s="43">
        <v>7307.79</v>
      </c>
      <c r="BV146" s="6">
        <f>100-BT146</f>
        <v>12.900000000000006</v>
      </c>
      <c r="BW146" s="6">
        <f>BY146+CA146+CC146</f>
        <v>55.894409999999993</v>
      </c>
      <c r="BX146" s="22">
        <v>8.7899999999999991</v>
      </c>
      <c r="BY146" s="22">
        <f>BX146*AP146/100</f>
        <v>4.9136099999999994</v>
      </c>
      <c r="BZ146" s="6">
        <v>51.7</v>
      </c>
      <c r="CA146" s="22">
        <f>BZ146*AP146/100</f>
        <v>28.900300000000001</v>
      </c>
      <c r="CB146" s="6">
        <v>39.5</v>
      </c>
      <c r="CC146" s="22">
        <f>CB146*AP146/100</f>
        <v>22.080499999999997</v>
      </c>
      <c r="CD146" s="22">
        <v>2.72</v>
      </c>
      <c r="CE146" s="126">
        <v>90.7</v>
      </c>
      <c r="CF146" s="127">
        <v>7750</v>
      </c>
      <c r="CG146" s="126">
        <v>83.2</v>
      </c>
      <c r="CH146" s="127">
        <v>6111</v>
      </c>
      <c r="CI146" s="126">
        <v>37.700000000000003</v>
      </c>
      <c r="CJ146" s="126">
        <v>65.8</v>
      </c>
      <c r="CK146" s="127">
        <v>5510</v>
      </c>
      <c r="CL146" s="19">
        <f>BX146/BZ146</f>
        <v>0.17001934235976787</v>
      </c>
      <c r="CM146" s="19"/>
      <c r="CN146" s="19"/>
      <c r="CO146" s="19"/>
      <c r="CP146" s="6"/>
      <c r="CQ146" s="19"/>
      <c r="CR146" s="19"/>
      <c r="CS146" s="20"/>
      <c r="CZ146" s="22"/>
      <c r="DA146" s="16"/>
      <c r="DB146" s="129" t="s">
        <v>257</v>
      </c>
      <c r="DC146" s="130"/>
      <c r="DD146" s="131" t="s">
        <v>2302</v>
      </c>
      <c r="DI146" s="1" t="s">
        <v>436</v>
      </c>
      <c r="DJ146" s="210" t="s">
        <v>491</v>
      </c>
      <c r="DK146" s="4">
        <v>2</v>
      </c>
      <c r="DN146" s="16">
        <v>0</v>
      </c>
      <c r="DR146" s="22" t="s">
        <v>431</v>
      </c>
      <c r="DS146" s="22" t="s">
        <v>431</v>
      </c>
      <c r="DT146" s="22">
        <v>87</v>
      </c>
      <c r="DU146" s="22">
        <v>29.9</v>
      </c>
      <c r="DV146" s="22">
        <v>70.099999999999994</v>
      </c>
      <c r="DW146" s="22" t="s">
        <v>431</v>
      </c>
      <c r="DX146" s="22" t="s">
        <v>431</v>
      </c>
      <c r="DY146" s="22" t="s">
        <v>431</v>
      </c>
      <c r="DZ146" s="40" t="s">
        <v>431</v>
      </c>
      <c r="EA146" s="2">
        <v>0</v>
      </c>
      <c r="EB146" s="2"/>
      <c r="EC146" s="36"/>
      <c r="ED146" s="36"/>
      <c r="EE146" s="4">
        <f>L146</f>
        <v>17</v>
      </c>
      <c r="EF146" s="4"/>
      <c r="EG146" s="4"/>
      <c r="EH146" s="4"/>
      <c r="EI146" s="4"/>
      <c r="EJ146" s="4"/>
      <c r="EK146" s="4"/>
      <c r="EL146" s="6" t="e">
        <f>EK146/(EJ146*EJ146*0.01*0.01)</f>
        <v>#DIV/0!</v>
      </c>
      <c r="EM146" s="4"/>
      <c r="EN146" s="4"/>
      <c r="EO146" s="4"/>
      <c r="EP146" s="4"/>
      <c r="EQ146" s="31"/>
      <c r="ER146" s="14"/>
      <c r="ES146" s="132">
        <f>C146</f>
        <v>16631</v>
      </c>
      <c r="ET146" s="133">
        <v>75</v>
      </c>
      <c r="EU146" s="133">
        <v>9281</v>
      </c>
      <c r="EV146" s="133">
        <v>8341</v>
      </c>
      <c r="EW146" s="133">
        <v>38064</v>
      </c>
      <c r="EX146" s="133">
        <v>2218</v>
      </c>
      <c r="EY146" s="134">
        <f>EX146/EV146*EW146/ET146</f>
        <v>134.95736242656756</v>
      </c>
      <c r="EZ146" s="39">
        <f>L146*EY146</f>
        <v>2294.2751612516486</v>
      </c>
      <c r="FA146" s="9"/>
      <c r="FE146" s="135"/>
      <c r="FF146" s="135"/>
      <c r="FH146" s="136"/>
      <c r="FK146" s="138"/>
      <c r="FL146" s="139"/>
      <c r="FM146" s="9"/>
      <c r="FN146" s="1"/>
      <c r="FO146" s="41">
        <f>AC146/1000</f>
        <v>0.13300000000000001</v>
      </c>
      <c r="FQ146" s="121">
        <f>EX146*100/EU146</f>
        <v>23.898286822540676</v>
      </c>
      <c r="FR146" s="140">
        <f>EY146/1000</f>
        <v>0.13495736242656756</v>
      </c>
      <c r="FS146" s="9"/>
      <c r="FU146" s="214"/>
      <c r="FW146" s="214"/>
      <c r="GI146" s="8"/>
      <c r="GO146" s="10"/>
      <c r="GP146" s="10"/>
      <c r="GQ146" s="20"/>
      <c r="KB146" s="22">
        <v>67.2</v>
      </c>
      <c r="KC146" s="22">
        <v>19.3</v>
      </c>
      <c r="KD146" s="22">
        <v>9.11</v>
      </c>
      <c r="KE146" s="20">
        <f>FR146*AO146/100*1000</f>
        <v>26.046770948327538</v>
      </c>
      <c r="KF146" s="20">
        <f>FR146*AP146/100*1000</f>
        <v>75.44116559645127</v>
      </c>
      <c r="KG146" s="20">
        <f>FR146*AQ146/100*1000</f>
        <v>32.794639069655922</v>
      </c>
      <c r="KH146" s="20">
        <f>FR146*AX146/100*1000</f>
        <v>2.388745314950246</v>
      </c>
      <c r="KI146" s="20">
        <f>FR146*BM146/100*1000</f>
        <v>0.90421432825800263</v>
      </c>
      <c r="KJ146" s="20">
        <f>FR146*BY146/100*1000</f>
        <v>6.631278455928066</v>
      </c>
      <c r="KK146" s="20">
        <f>FR146*CA146/100*1000</f>
        <v>39.003082613365308</v>
      </c>
      <c r="KL146" s="20">
        <f>FR146*CC146/100*1000</f>
        <v>29.799260410598247</v>
      </c>
    </row>
    <row r="147" spans="1:313" ht="14.4" customHeight="1">
      <c r="A147" s="1">
        <v>9</v>
      </c>
      <c r="B147" s="1">
        <f>COUNTIFS($D$3:D147,D147,$F$3:F147,F147)</f>
        <v>4</v>
      </c>
      <c r="C147" s="34">
        <v>16791</v>
      </c>
      <c r="D147" s="75" t="s">
        <v>758</v>
      </c>
      <c r="E147" s="76" t="s">
        <v>524</v>
      </c>
      <c r="F147" s="76">
        <v>455102410</v>
      </c>
      <c r="G147" s="77">
        <v>77</v>
      </c>
      <c r="H147" s="248" t="s">
        <v>2337</v>
      </c>
      <c r="I147" s="29" t="s">
        <v>527</v>
      </c>
      <c r="J147" s="24" t="s">
        <v>487</v>
      </c>
      <c r="K147" s="2" t="s">
        <v>430</v>
      </c>
      <c r="L147" s="2">
        <v>16</v>
      </c>
      <c r="M147" s="2">
        <v>2</v>
      </c>
      <c r="N147" s="2" t="s">
        <v>431</v>
      </c>
      <c r="O147" s="11"/>
      <c r="P147" s="2" t="s">
        <v>1670</v>
      </c>
      <c r="Q147" s="11"/>
      <c r="R147" s="11"/>
      <c r="S147" s="11"/>
      <c r="T147" s="42"/>
      <c r="U147" s="42"/>
      <c r="V147" s="64" t="s">
        <v>1609</v>
      </c>
      <c r="W147" s="42"/>
      <c r="X147" s="42"/>
      <c r="Y147" s="66"/>
      <c r="Z147" s="11"/>
      <c r="AA147" s="1" t="s">
        <v>2166</v>
      </c>
      <c r="AC147" s="115">
        <v>105</v>
      </c>
      <c r="AD147" s="115">
        <v>1600</v>
      </c>
      <c r="AE147" s="11"/>
      <c r="AF147" s="11"/>
      <c r="AG147" s="11" t="s">
        <v>491</v>
      </c>
      <c r="AH147" s="115">
        <v>150</v>
      </c>
      <c r="AI147" s="11"/>
      <c r="AJ147" s="11"/>
      <c r="AM147" s="11"/>
      <c r="AO147" s="116">
        <v>20.2</v>
      </c>
      <c r="AP147" s="117">
        <v>63.6</v>
      </c>
      <c r="AQ147" s="118">
        <v>15.4</v>
      </c>
      <c r="AR147" s="119">
        <f>AO147+AP147+AQ147</f>
        <v>99.2</v>
      </c>
      <c r="AS147" s="120">
        <f>AO147/AP147</f>
        <v>0.31761006289308175</v>
      </c>
      <c r="AT147" s="121">
        <f>AO147/AP147*AQ147</f>
        <v>4.8911949685534593</v>
      </c>
      <c r="AU147" s="122">
        <f>AO147/(AP147+AQ147)</f>
        <v>0.25569620253164554</v>
      </c>
      <c r="AV147" s="19">
        <f>AW147*AO147/100</f>
        <v>16.156000000000002</v>
      </c>
      <c r="AW147" s="19">
        <f>98-AY147-(CD147*100/AO147)</f>
        <v>79.980198019801989</v>
      </c>
      <c r="AX147" s="123">
        <v>1.72</v>
      </c>
      <c r="AY147" s="19">
        <f>AX147*100/AO147</f>
        <v>8.5148514851485153</v>
      </c>
      <c r="AZ147" s="1" t="s">
        <v>432</v>
      </c>
      <c r="BA147" s="58">
        <v>45.63</v>
      </c>
      <c r="BB147" s="1" t="s">
        <v>432</v>
      </c>
      <c r="BC147" s="6">
        <v>0.16</v>
      </c>
      <c r="BD147" s="6"/>
      <c r="BE147" s="19"/>
      <c r="BF147" s="19"/>
      <c r="BG147" s="67">
        <v>7429.166666666667</v>
      </c>
      <c r="BH147" s="67">
        <v>223.85</v>
      </c>
      <c r="BI147" s="19">
        <v>0.81</v>
      </c>
      <c r="BJ147" s="19">
        <v>59.9</v>
      </c>
      <c r="BK147" s="19">
        <f>100-BJ147</f>
        <v>40.1</v>
      </c>
      <c r="BL147" s="124">
        <f>BJ147/BK147</f>
        <v>1.4937655860349126</v>
      </c>
      <c r="BM147" s="125">
        <v>0.46</v>
      </c>
      <c r="BN147" s="6">
        <f>BM147*100/AO147</f>
        <v>2.2772277227722775</v>
      </c>
      <c r="BO147" s="1" t="s">
        <v>432</v>
      </c>
      <c r="BP147" s="19">
        <v>8.84</v>
      </c>
      <c r="BQ147" s="19">
        <v>11.7</v>
      </c>
      <c r="BR147" s="43">
        <v>39720.870000000003</v>
      </c>
      <c r="BS147" s="6">
        <f>BX147+BZ147</f>
        <v>63.3</v>
      </c>
      <c r="BT147" s="4">
        <v>91.7</v>
      </c>
      <c r="BU147" s="43">
        <v>10437.030000000001</v>
      </c>
      <c r="BV147" s="6">
        <f>100-BT147</f>
        <v>8.2999999999999972</v>
      </c>
      <c r="BW147" s="6">
        <f>BY147+CA147+CC147</f>
        <v>63.472800000000007</v>
      </c>
      <c r="BX147" s="22">
        <v>36.1</v>
      </c>
      <c r="BY147" s="22">
        <f>BX147*AP147/100</f>
        <v>22.959600000000002</v>
      </c>
      <c r="BZ147" s="6">
        <v>27.2</v>
      </c>
      <c r="CA147" s="22">
        <f>BZ147*AP147/100</f>
        <v>17.299199999999999</v>
      </c>
      <c r="CB147" s="6">
        <v>36.5</v>
      </c>
      <c r="CC147" s="22">
        <f>CB147*AP147/100</f>
        <v>23.214000000000002</v>
      </c>
      <c r="CD147" s="22">
        <v>1.92</v>
      </c>
      <c r="CE147" s="126">
        <v>94.5</v>
      </c>
      <c r="CF147" s="127">
        <v>8388</v>
      </c>
      <c r="CG147" s="126">
        <v>87.4</v>
      </c>
      <c r="CH147" s="127">
        <v>6055</v>
      </c>
      <c r="CI147" s="126">
        <v>44.9</v>
      </c>
      <c r="CJ147" s="126">
        <v>74.3</v>
      </c>
      <c r="CK147" s="127">
        <v>6319</v>
      </c>
      <c r="CL147" s="19">
        <f>BX147/BZ147</f>
        <v>1.3272058823529413</v>
      </c>
      <c r="CM147" s="19"/>
      <c r="CN147" s="19"/>
      <c r="CO147" s="19"/>
      <c r="CP147" s="6"/>
      <c r="CQ147" s="19"/>
      <c r="CR147" s="19"/>
      <c r="CS147" s="20"/>
      <c r="CZ147" s="22"/>
      <c r="DA147" s="16"/>
      <c r="DB147" s="129" t="s">
        <v>257</v>
      </c>
      <c r="DC147" s="130"/>
      <c r="DD147" s="131" t="s">
        <v>2338</v>
      </c>
      <c r="DI147" s="1" t="s">
        <v>436</v>
      </c>
      <c r="DJ147" s="210" t="s">
        <v>491</v>
      </c>
      <c r="DK147" s="4">
        <v>2</v>
      </c>
      <c r="DN147" s="16">
        <v>0</v>
      </c>
      <c r="DR147" s="22">
        <v>15.3</v>
      </c>
      <c r="DS147" s="22" t="s">
        <v>431</v>
      </c>
      <c r="DT147" s="22">
        <v>85</v>
      </c>
      <c r="DU147" s="22">
        <v>35.299999999999997</v>
      </c>
      <c r="DV147" s="22">
        <v>64.7</v>
      </c>
      <c r="DW147" s="22" t="s">
        <v>431</v>
      </c>
      <c r="DX147" s="22" t="s">
        <v>431</v>
      </c>
      <c r="DY147" s="22" t="s">
        <v>431</v>
      </c>
      <c r="DZ147" s="40" t="s">
        <v>431</v>
      </c>
      <c r="EA147" s="2">
        <v>0</v>
      </c>
      <c r="EB147" s="2"/>
      <c r="EC147" s="36"/>
      <c r="ED147" s="36"/>
      <c r="EE147" s="4">
        <f>L147</f>
        <v>16</v>
      </c>
      <c r="EF147" s="4"/>
      <c r="EG147" s="4"/>
      <c r="EH147" s="4"/>
      <c r="EI147" s="4"/>
      <c r="EJ147" s="4"/>
      <c r="EK147" s="4"/>
      <c r="EL147" s="6" t="e">
        <f>EK147/(EJ147*EJ147*0.01*0.01)</f>
        <v>#DIV/0!</v>
      </c>
      <c r="EM147" s="4"/>
      <c r="EN147" s="4"/>
      <c r="EO147" s="4"/>
      <c r="EP147" s="4"/>
      <c r="EQ147" s="31"/>
      <c r="ER147" s="14"/>
      <c r="ES147" s="132">
        <f>C147</f>
        <v>16791</v>
      </c>
      <c r="ET147" s="133">
        <v>75</v>
      </c>
      <c r="EU147" s="133">
        <v>10433</v>
      </c>
      <c r="EV147" s="133">
        <v>9732</v>
      </c>
      <c r="EW147" s="133">
        <v>37400</v>
      </c>
      <c r="EX147" s="133">
        <v>2027</v>
      </c>
      <c r="EY147" s="134">
        <f>EX147/EV147*EW147/ET147</f>
        <v>103.86326894095082</v>
      </c>
      <c r="EZ147" s="39">
        <f>L147*EY147</f>
        <v>1661.8123030552131</v>
      </c>
      <c r="FA147" s="9"/>
      <c r="FE147" s="135"/>
      <c r="FF147" s="135"/>
      <c r="FH147" s="136"/>
      <c r="FK147" s="138"/>
      <c r="FL147" s="139"/>
      <c r="FM147" s="9"/>
      <c r="FN147" s="1"/>
      <c r="FO147" s="41">
        <f>AC147/1000</f>
        <v>0.105</v>
      </c>
      <c r="FQ147" s="121">
        <f>EX147*100/EU147</f>
        <v>19.428735742355986</v>
      </c>
      <c r="FR147" s="140">
        <f>EY147/1000</f>
        <v>0.10386326894095081</v>
      </c>
      <c r="FS147" s="9"/>
      <c r="FU147" s="214"/>
      <c r="FW147" s="214"/>
      <c r="GI147" s="8"/>
      <c r="GO147" s="10"/>
      <c r="GP147" s="10"/>
      <c r="GQ147" s="20"/>
      <c r="KB147" s="22">
        <v>76.2</v>
      </c>
      <c r="KC147" s="22">
        <v>29.2</v>
      </c>
      <c r="KD147" s="22">
        <v>20.7</v>
      </c>
      <c r="KE147" s="20">
        <f>FR147*AO147/100*1000</f>
        <v>20.980380326072062</v>
      </c>
      <c r="KF147" s="20">
        <f>FR147*AP147/100*1000</f>
        <v>66.057039046444714</v>
      </c>
      <c r="KG147" s="20">
        <f>FR147*AQ147/100*1000</f>
        <v>15.994943416906427</v>
      </c>
      <c r="KH147" s="20">
        <f>FR147*AX147/100*1000</f>
        <v>1.7864482257843539</v>
      </c>
      <c r="KI147" s="20">
        <f>FR147*BM147/100*1000</f>
        <v>0.47777103712837371</v>
      </c>
      <c r="KJ147" s="20">
        <f>FR147*BY147/100*1000</f>
        <v>23.846591095766545</v>
      </c>
      <c r="KK147" s="20">
        <f>FR147*CA147/100*1000</f>
        <v>17.967514620632961</v>
      </c>
      <c r="KL147" s="20">
        <f>FR147*CC147/100*1000</f>
        <v>24.110819251952321</v>
      </c>
    </row>
    <row r="148" spans="1:313" ht="14.4" customHeight="1">
      <c r="A148" s="1">
        <v>90</v>
      </c>
      <c r="B148" s="1">
        <f>COUNTIFS($D$3:D148,D148,$F$3:F148,F148)</f>
        <v>1</v>
      </c>
      <c r="C148" s="34">
        <v>17269</v>
      </c>
      <c r="D148" s="21" t="s">
        <v>2444</v>
      </c>
      <c r="E148" s="2" t="s">
        <v>571</v>
      </c>
      <c r="F148" s="2">
        <v>5454060293</v>
      </c>
      <c r="G148" s="1">
        <v>68</v>
      </c>
      <c r="H148" s="247" t="s">
        <v>2443</v>
      </c>
      <c r="I148" s="29" t="s">
        <v>2445</v>
      </c>
      <c r="J148" s="24" t="s">
        <v>487</v>
      </c>
      <c r="K148" s="2" t="s">
        <v>430</v>
      </c>
      <c r="L148" s="2">
        <v>31</v>
      </c>
      <c r="M148" s="2" t="s">
        <v>542</v>
      </c>
      <c r="N148" s="2" t="s">
        <v>647</v>
      </c>
      <c r="O148" s="11"/>
      <c r="P148" s="2" t="s">
        <v>2442</v>
      </c>
      <c r="Q148" s="11"/>
      <c r="R148" s="11"/>
      <c r="S148" s="11"/>
      <c r="T148" s="42"/>
      <c r="U148" s="42"/>
      <c r="V148" s="64" t="s">
        <v>2426</v>
      </c>
      <c r="W148" s="42"/>
      <c r="X148" s="42"/>
      <c r="Y148" s="42"/>
      <c r="Z148" s="29"/>
      <c r="AA148" s="1" t="s">
        <v>2166</v>
      </c>
      <c r="AC148" s="115">
        <v>244</v>
      </c>
      <c r="AD148" s="115">
        <v>7500</v>
      </c>
      <c r="AE148" s="11"/>
      <c r="AF148" s="11"/>
      <c r="AG148" s="11" t="s">
        <v>491</v>
      </c>
      <c r="AH148" s="115">
        <v>450</v>
      </c>
      <c r="AI148" s="11"/>
      <c r="AJ148" s="11"/>
      <c r="AM148" s="11"/>
      <c r="AO148" s="116">
        <v>27.4</v>
      </c>
      <c r="AP148" s="117">
        <v>47.3</v>
      </c>
      <c r="AQ148" s="118">
        <v>24.1</v>
      </c>
      <c r="AR148" s="119">
        <f>AO148+AP148+AQ148</f>
        <v>98.799999999999983</v>
      </c>
      <c r="AS148" s="120">
        <f>AO148/AP148</f>
        <v>0.57928118393234673</v>
      </c>
      <c r="AT148" s="121">
        <f>AO148/AP148*AQ148</f>
        <v>13.960676532769558</v>
      </c>
      <c r="AU148" s="122">
        <f>AO148/(AP148+AQ148)</f>
        <v>0.38375350140056019</v>
      </c>
      <c r="AV148" s="19">
        <f>AW148*AO148/100</f>
        <v>23.511999999999997</v>
      </c>
      <c r="AW148" s="19">
        <f>98-AY148</f>
        <v>85.810218978102185</v>
      </c>
      <c r="AX148" s="123">
        <v>3.34</v>
      </c>
      <c r="AY148" s="19">
        <f>AX148*100/AO148</f>
        <v>12.189781021897812</v>
      </c>
      <c r="AZ148" s="1" t="s">
        <v>432</v>
      </c>
      <c r="BA148" s="58">
        <v>26.916666666666664</v>
      </c>
      <c r="BB148" s="1" t="s">
        <v>432</v>
      </c>
      <c r="BC148" s="6">
        <v>0.97</v>
      </c>
      <c r="BD148" s="6"/>
      <c r="BE148" s="19"/>
      <c r="BF148" s="19"/>
      <c r="BG148" s="67">
        <v>5410</v>
      </c>
      <c r="BH148" s="67">
        <v>249.60000000000002</v>
      </c>
      <c r="BI148" s="19">
        <v>0.16</v>
      </c>
      <c r="BJ148" s="19">
        <v>43.8</v>
      </c>
      <c r="BK148" s="19">
        <f>100-BJ148</f>
        <v>56.2</v>
      </c>
      <c r="BL148" s="124">
        <f>BJ148/BK148</f>
        <v>0.77935943060498214</v>
      </c>
      <c r="BM148" s="125">
        <v>0.41</v>
      </c>
      <c r="BN148" s="6">
        <f>BM148*100/AO148</f>
        <v>1.4963503649635037</v>
      </c>
      <c r="BO148" s="1" t="s">
        <v>432</v>
      </c>
      <c r="BP148" s="19">
        <v>28.9</v>
      </c>
      <c r="BQ148" s="19">
        <v>38.279999999999994</v>
      </c>
      <c r="BR148" s="43">
        <v>26262.5</v>
      </c>
      <c r="BS148" s="6">
        <f>BX148+BZ148</f>
        <v>69</v>
      </c>
      <c r="BT148" s="4">
        <v>87.2</v>
      </c>
      <c r="BU148" s="43">
        <v>8727</v>
      </c>
      <c r="BV148" s="6">
        <f>100-BT148</f>
        <v>12.799999999999997</v>
      </c>
      <c r="BW148" s="6">
        <f>BY148+CA148+CC148</f>
        <v>47.252699999999997</v>
      </c>
      <c r="BX148" s="22">
        <v>34.9</v>
      </c>
      <c r="BY148" s="22">
        <f>BX148*AP148/100</f>
        <v>16.507699999999996</v>
      </c>
      <c r="BZ148" s="6">
        <v>34.1</v>
      </c>
      <c r="CA148" s="22">
        <f>BZ148*AP148/100</f>
        <v>16.129300000000001</v>
      </c>
      <c r="CB148" s="6">
        <v>30.9</v>
      </c>
      <c r="CC148" s="22">
        <f>CB148*AP148/100</f>
        <v>14.615699999999999</v>
      </c>
      <c r="CD148" s="22" t="s">
        <v>432</v>
      </c>
      <c r="CE148" s="126">
        <v>97.1</v>
      </c>
      <c r="CF148" s="127">
        <v>8440</v>
      </c>
      <c r="CG148" s="126">
        <v>84.6</v>
      </c>
      <c r="CH148" s="127">
        <v>5732</v>
      </c>
      <c r="CI148" s="126">
        <v>39.4</v>
      </c>
      <c r="CJ148" s="126">
        <v>74.900000000000006</v>
      </c>
      <c r="CK148" s="127">
        <v>6396</v>
      </c>
      <c r="CL148" s="19">
        <f>BX148/BZ148</f>
        <v>1.0234604105571847</v>
      </c>
      <c r="CM148" s="19"/>
      <c r="CN148" s="19"/>
      <c r="CO148" s="19"/>
      <c r="CP148" s="6"/>
      <c r="CQ148" s="19"/>
      <c r="CR148" s="19"/>
      <c r="CS148" s="20"/>
      <c r="CZ148" s="22"/>
      <c r="DA148" s="16"/>
      <c r="DC148" s="130"/>
      <c r="DD148" s="131"/>
      <c r="DI148" s="1" t="s">
        <v>436</v>
      </c>
      <c r="DJ148" s="210" t="s">
        <v>491</v>
      </c>
      <c r="DK148" s="4">
        <v>2</v>
      </c>
      <c r="DN148" s="16">
        <v>0</v>
      </c>
      <c r="DR148" s="58" t="s">
        <v>431</v>
      </c>
      <c r="DS148" s="22" t="s">
        <v>431</v>
      </c>
      <c r="DT148" s="22">
        <v>200</v>
      </c>
      <c r="DU148" s="22">
        <v>21.5</v>
      </c>
      <c r="DV148" s="22">
        <v>78.5</v>
      </c>
      <c r="DW148" s="22" t="s">
        <v>431</v>
      </c>
      <c r="DX148" s="22" t="s">
        <v>431</v>
      </c>
      <c r="DY148" s="22" t="s">
        <v>431</v>
      </c>
      <c r="DZ148" s="22" t="s">
        <v>431</v>
      </c>
      <c r="EA148" s="2">
        <v>0</v>
      </c>
      <c r="EB148" s="2"/>
      <c r="EC148" s="36"/>
      <c r="ED148" s="36"/>
      <c r="EE148" s="4">
        <f>L148</f>
        <v>31</v>
      </c>
      <c r="EF148" s="4"/>
      <c r="EG148" s="4">
        <v>3</v>
      </c>
      <c r="EH148" s="4"/>
      <c r="EI148" s="4"/>
      <c r="EJ148" s="4"/>
      <c r="EK148" s="4"/>
      <c r="EL148" s="6" t="e">
        <f>EK148/(EJ148*EJ148*0.01*0.01)</f>
        <v>#DIV/0!</v>
      </c>
      <c r="EM148" s="4"/>
      <c r="EN148" s="4"/>
      <c r="EO148" s="4"/>
      <c r="EP148" s="4"/>
      <c r="EQ148" s="31"/>
      <c r="ER148" s="14"/>
      <c r="ES148" s="132">
        <f>C148</f>
        <v>17269</v>
      </c>
      <c r="ET148" s="133">
        <v>75</v>
      </c>
      <c r="EU148" s="133">
        <v>12460</v>
      </c>
      <c r="EV148" s="133">
        <v>1663</v>
      </c>
      <c r="EW148" s="133">
        <v>37440</v>
      </c>
      <c r="EX148" s="133">
        <v>2090</v>
      </c>
      <c r="EY148" s="134">
        <f>EX148/EV148*EW148/ET148</f>
        <v>627.37702946482261</v>
      </c>
      <c r="EZ148" s="39">
        <f>L148*EY148</f>
        <v>19448.6879134095</v>
      </c>
      <c r="FA148" s="9"/>
      <c r="FE148" s="135"/>
      <c r="FF148" s="135"/>
      <c r="FH148" s="136"/>
      <c r="FK148" s="138"/>
      <c r="FL148" s="139"/>
      <c r="FM148" s="9"/>
      <c r="FN148" s="1"/>
      <c r="FO148" s="41">
        <f>AC148/1000</f>
        <v>0.24399999999999999</v>
      </c>
      <c r="FQ148" s="121">
        <f>EX148*100/EU148</f>
        <v>16.773675762439808</v>
      </c>
      <c r="FR148" s="140">
        <f>EY148/1000</f>
        <v>0.62737702946482266</v>
      </c>
      <c r="FS148" s="9"/>
      <c r="FU148" s="214"/>
      <c r="FW148" s="214"/>
      <c r="GI148" s="8"/>
      <c r="GO148" s="10">
        <v>44665</v>
      </c>
      <c r="GP148" s="10"/>
      <c r="GQ148" s="20"/>
      <c r="KB148" s="22"/>
      <c r="KC148" s="22"/>
      <c r="KD148" s="22"/>
      <c r="KE148" s="20">
        <f>FR148*AO148/100*1000</f>
        <v>171.90130607336141</v>
      </c>
      <c r="KF148" s="20">
        <f>FR148*AP148/100*1000</f>
        <v>296.74933493686109</v>
      </c>
      <c r="KG148" s="20">
        <f>FR148*AQ148/100*1000</f>
        <v>151.19786410102225</v>
      </c>
      <c r="KH148" s="20">
        <f>FR148*AX148/100*1000</f>
        <v>20.954392784125076</v>
      </c>
      <c r="KI148" s="20">
        <f>FR148*BM148/100*1000</f>
        <v>2.5722458208057728</v>
      </c>
      <c r="KJ148" s="20">
        <f>FR148*BY148/100*1000</f>
        <v>103.56551789296451</v>
      </c>
      <c r="KK148" s="20">
        <f>FR148*CA148/100*1000</f>
        <v>101.19152321346965</v>
      </c>
      <c r="KL148" s="20">
        <f>FR148*CC148/100*1000</f>
        <v>91.695544495490068</v>
      </c>
      <c r="KM148" s="1">
        <v>89.1</v>
      </c>
      <c r="KN148" s="1">
        <v>77.7</v>
      </c>
      <c r="KP148" s="2"/>
      <c r="KQ148" s="2"/>
      <c r="KR148" s="2"/>
      <c r="KY148" s="11"/>
      <c r="KZ148" s="11"/>
      <c r="LA148" s="11"/>
    </row>
    <row r="149" spans="1:313" ht="14.4" customHeight="1">
      <c r="A149" s="1">
        <v>278</v>
      </c>
      <c r="B149" s="1">
        <f>COUNTIFS($D$3:D149,D149,$F$3:F149,F149)</f>
        <v>1</v>
      </c>
      <c r="C149" s="34">
        <v>16179</v>
      </c>
      <c r="D149" s="75" t="s">
        <v>2213</v>
      </c>
      <c r="E149" s="76" t="s">
        <v>540</v>
      </c>
      <c r="F149" s="76">
        <v>6161201057</v>
      </c>
      <c r="G149" s="77">
        <f>LEFT(H149,4)-CONCATENATE(IF(LEFT(F149, 2)&lt;MID(H149, 3, 4), 20, 19),LEFT(F149,2))</f>
        <v>60</v>
      </c>
      <c r="H149" s="248" t="s">
        <v>2214</v>
      </c>
      <c r="I149" s="29" t="s">
        <v>2156</v>
      </c>
      <c r="J149" s="24" t="s">
        <v>487</v>
      </c>
      <c r="K149" s="2" t="s">
        <v>430</v>
      </c>
      <c r="L149" s="2">
        <v>29</v>
      </c>
      <c r="M149" s="2">
        <v>2</v>
      </c>
      <c r="N149" s="2" t="s">
        <v>431</v>
      </c>
      <c r="O149" s="11"/>
      <c r="P149" s="2" t="s">
        <v>2200</v>
      </c>
      <c r="Q149" s="11"/>
      <c r="R149" s="11"/>
      <c r="S149" s="11"/>
      <c r="T149" s="42"/>
      <c r="U149" s="42"/>
      <c r="V149" s="64" t="s">
        <v>1609</v>
      </c>
      <c r="W149" s="42"/>
      <c r="X149" s="42"/>
      <c r="Y149" s="66"/>
      <c r="Z149" s="11"/>
      <c r="AA149" s="1" t="s">
        <v>2166</v>
      </c>
      <c r="AC149" s="115">
        <v>288</v>
      </c>
      <c r="AD149" s="115">
        <v>83000</v>
      </c>
      <c r="AE149" s="11"/>
      <c r="AF149" s="11"/>
      <c r="AG149" s="11" t="s">
        <v>491</v>
      </c>
      <c r="AH149" s="115">
        <v>450</v>
      </c>
      <c r="AI149" s="11"/>
      <c r="AJ149" s="11"/>
      <c r="AM149" s="11"/>
      <c r="AO149" s="116">
        <v>19.399999999999999</v>
      </c>
      <c r="AP149" s="117">
        <v>66.5</v>
      </c>
      <c r="AQ149" s="118">
        <v>13.2</v>
      </c>
      <c r="AR149" s="119">
        <f>AO149+AP149+AQ149</f>
        <v>99.100000000000009</v>
      </c>
      <c r="AS149" s="120">
        <f>AO149/AP149</f>
        <v>0.29172932330827067</v>
      </c>
      <c r="AT149" s="121">
        <f>AO149/AP149*AQ149</f>
        <v>3.8508270676691727</v>
      </c>
      <c r="AU149" s="122">
        <f>AO149/(AP149+AQ149)</f>
        <v>0.24341279799247173</v>
      </c>
      <c r="AV149" s="19">
        <f>AW149*AO149/100</f>
        <v>16.091999999999999</v>
      </c>
      <c r="AW149" s="19">
        <f>98-AY149-(CD149*100/AO149)</f>
        <v>82.948453608247419</v>
      </c>
      <c r="AX149" s="123">
        <v>1.27</v>
      </c>
      <c r="AY149" s="19">
        <f>AX149*100/AO149</f>
        <v>6.5463917525773203</v>
      </c>
      <c r="AZ149" s="1" t="s">
        <v>432</v>
      </c>
      <c r="BA149" s="58">
        <v>38.35</v>
      </c>
      <c r="BB149" s="1" t="s">
        <v>432</v>
      </c>
      <c r="BC149" s="6">
        <v>0.12</v>
      </c>
      <c r="BD149" s="6"/>
      <c r="BE149" s="19"/>
      <c r="BF149" s="19"/>
      <c r="BG149" s="67">
        <v>6264.166666666667</v>
      </c>
      <c r="BH149" s="67">
        <v>502.15</v>
      </c>
      <c r="BI149" s="19">
        <v>0.85</v>
      </c>
      <c r="BJ149" s="19">
        <v>51.2</v>
      </c>
      <c r="BK149" s="19">
        <f>100-BJ149</f>
        <v>48.8</v>
      </c>
      <c r="BL149" s="124">
        <f>BJ149/BK149</f>
        <v>1.0491803278688525</v>
      </c>
      <c r="BM149" s="125">
        <v>0.2</v>
      </c>
      <c r="BN149" s="6">
        <f>BM149*100/AO149</f>
        <v>1.0309278350515465</v>
      </c>
      <c r="BO149" s="1" t="s">
        <v>432</v>
      </c>
      <c r="BP149" s="19">
        <v>50.925000000000004</v>
      </c>
      <c r="BQ149" s="19">
        <v>55.099999999999994</v>
      </c>
      <c r="BR149" s="43">
        <v>22690.800000000003</v>
      </c>
      <c r="BS149" s="6">
        <f>BX149+BZ149</f>
        <v>52.5</v>
      </c>
      <c r="BT149" s="4">
        <v>91.3</v>
      </c>
      <c r="BU149" s="43">
        <v>11089.949999999999</v>
      </c>
      <c r="BV149" s="6">
        <f>100-BT149</f>
        <v>8.7000000000000028</v>
      </c>
      <c r="BW149" s="6">
        <f>BY149+CA149+CC149</f>
        <v>65.901499999999999</v>
      </c>
      <c r="BX149" s="22">
        <v>29.2</v>
      </c>
      <c r="BY149" s="22">
        <f>BX149*AP149/100</f>
        <v>19.417999999999999</v>
      </c>
      <c r="BZ149" s="6">
        <v>23.3</v>
      </c>
      <c r="CA149" s="22">
        <f>BZ149*AP149/100</f>
        <v>15.4945</v>
      </c>
      <c r="CB149" s="6">
        <v>46.6</v>
      </c>
      <c r="CC149" s="22">
        <f>CB149*AP149/100</f>
        <v>30.989000000000001</v>
      </c>
      <c r="CD149" s="22">
        <v>1.65</v>
      </c>
      <c r="CE149" s="126">
        <v>99.5</v>
      </c>
      <c r="CF149" s="127">
        <v>9562</v>
      </c>
      <c r="CG149" s="126">
        <v>96.9</v>
      </c>
      <c r="CH149" s="127">
        <v>7586</v>
      </c>
      <c r="CI149" s="126">
        <v>76.599999999999994</v>
      </c>
      <c r="CJ149" s="126">
        <v>88</v>
      </c>
      <c r="CK149" s="127">
        <v>6757</v>
      </c>
      <c r="CL149" s="19">
        <f>BX149/BZ149</f>
        <v>1.2532188841201717</v>
      </c>
      <c r="CM149" s="19"/>
      <c r="CN149" s="19"/>
      <c r="CO149" s="19"/>
      <c r="CP149" s="6"/>
      <c r="CQ149" s="19"/>
      <c r="CR149" s="19"/>
      <c r="CS149" s="20"/>
      <c r="CZ149" s="22"/>
      <c r="DA149" s="16"/>
      <c r="DB149" s="129" t="s">
        <v>257</v>
      </c>
      <c r="DC149" s="130"/>
      <c r="DD149" s="131" t="s">
        <v>2215</v>
      </c>
      <c r="DI149" s="1" t="s">
        <v>436</v>
      </c>
      <c r="DJ149" s="210" t="s">
        <v>491</v>
      </c>
      <c r="DK149" s="4">
        <v>2</v>
      </c>
      <c r="DN149" s="16">
        <v>0</v>
      </c>
      <c r="DR149" s="58" t="s">
        <v>2123</v>
      </c>
      <c r="DS149" s="40" t="s">
        <v>431</v>
      </c>
      <c r="DT149" s="22">
        <v>271</v>
      </c>
      <c r="DU149" s="22">
        <v>10.7</v>
      </c>
      <c r="DV149" s="22">
        <v>89.3</v>
      </c>
      <c r="DW149" s="40" t="s">
        <v>431</v>
      </c>
      <c r="DX149" s="40" t="s">
        <v>431</v>
      </c>
      <c r="DY149" s="40" t="s">
        <v>431</v>
      </c>
      <c r="DZ149" s="40" t="s">
        <v>431</v>
      </c>
      <c r="EA149" s="2">
        <v>0</v>
      </c>
      <c r="EB149" s="2"/>
      <c r="EC149" s="36"/>
      <c r="ED149" s="36"/>
      <c r="EE149" s="4">
        <f>L149</f>
        <v>29</v>
      </c>
      <c r="EF149" s="4"/>
      <c r="EG149" s="4">
        <v>3</v>
      </c>
      <c r="EH149" s="4"/>
      <c r="EI149" s="4"/>
      <c r="EJ149" s="4"/>
      <c r="EK149" s="4"/>
      <c r="EL149" s="6" t="e">
        <f>EK149/(EJ149*EJ149*0.01*0.01)</f>
        <v>#DIV/0!</v>
      </c>
      <c r="EM149" s="4"/>
      <c r="EN149" s="4"/>
      <c r="EO149" s="4"/>
      <c r="EP149" s="4"/>
      <c r="EQ149" s="31"/>
      <c r="ER149" s="14"/>
      <c r="ES149" s="132">
        <f>C149</f>
        <v>16179</v>
      </c>
      <c r="ET149" s="133">
        <v>75</v>
      </c>
      <c r="EU149" s="133">
        <v>5608</v>
      </c>
      <c r="EV149" s="133">
        <v>4000</v>
      </c>
      <c r="EW149" s="133">
        <v>37440</v>
      </c>
      <c r="EX149" s="133">
        <v>2394</v>
      </c>
      <c r="EY149" s="134">
        <f>EX149/EV149*EW149/ET149</f>
        <v>298.77120000000002</v>
      </c>
      <c r="EZ149" s="39">
        <f>L149*EY149</f>
        <v>8664.3648000000012</v>
      </c>
      <c r="FA149" s="9"/>
      <c r="FE149" s="135"/>
      <c r="FF149" s="135"/>
      <c r="FH149" s="136"/>
      <c r="FK149" s="138"/>
      <c r="FL149" s="139"/>
      <c r="FM149" s="9"/>
      <c r="FN149" s="1"/>
      <c r="FO149" s="41">
        <f>AC149/1000</f>
        <v>0.28799999999999998</v>
      </c>
      <c r="FQ149" s="121">
        <f>EX149*100/EU149</f>
        <v>42.689015691868761</v>
      </c>
      <c r="FR149" s="140">
        <f>EY149/1000</f>
        <v>0.29877120000000001</v>
      </c>
      <c r="FS149" s="9"/>
      <c r="FU149" s="214"/>
      <c r="FW149" s="214"/>
      <c r="GI149" s="8"/>
      <c r="GO149" s="10"/>
      <c r="GP149" s="10"/>
      <c r="GQ149" s="20"/>
      <c r="KB149" s="22">
        <v>87</v>
      </c>
      <c r="KC149" s="22">
        <v>22.3</v>
      </c>
      <c r="KD149" s="22">
        <v>5.86</v>
      </c>
      <c r="KE149" s="20">
        <f>FR149*AO149/100*1000</f>
        <v>57.961612799999997</v>
      </c>
      <c r="KF149" s="20">
        <f>FR149*AP149/100*1000</f>
        <v>198.68284800000004</v>
      </c>
      <c r="KG149" s="20">
        <f>FR149*AQ149/100*1000</f>
        <v>39.437798399999998</v>
      </c>
      <c r="KH149" s="20">
        <f>FR149*AX149/100*1000</f>
        <v>3.7943942400000004</v>
      </c>
      <c r="KI149" s="20">
        <f>FR149*BM149/100*1000</f>
        <v>0.59754240000000014</v>
      </c>
      <c r="KJ149" s="20">
        <f>FR149*BY149/100*1000</f>
        <v>58.015391616000002</v>
      </c>
      <c r="KK149" s="20">
        <f>FR149*CA149/100*1000</f>
        <v>46.293103584000001</v>
      </c>
      <c r="KL149" s="20">
        <f>FR149*CC149/100*1000</f>
        <v>92.586207168000001</v>
      </c>
    </row>
    <row r="150" spans="1:313" ht="14.4" customHeight="1">
      <c r="A150" s="1">
        <v>326</v>
      </c>
      <c r="B150" s="1">
        <f>COUNTIFS($D$3:D150,D150,$F$3:F150,F150)</f>
        <v>2</v>
      </c>
      <c r="C150" s="34">
        <v>16573</v>
      </c>
      <c r="D150" s="75" t="s">
        <v>2213</v>
      </c>
      <c r="E150" s="76" t="s">
        <v>540</v>
      </c>
      <c r="F150" s="76">
        <v>6161201057</v>
      </c>
      <c r="G150" s="77">
        <f>LEFT(H150,4)-CONCATENATE(IF(LEFT(F150, 2)&lt;MID(H150, 3, 4), 20, 19),LEFT(F150,2))</f>
        <v>60</v>
      </c>
      <c r="H150" s="248" t="s">
        <v>2290</v>
      </c>
      <c r="I150" s="29" t="s">
        <v>527</v>
      </c>
      <c r="J150" s="24" t="s">
        <v>487</v>
      </c>
      <c r="K150" s="2" t="s">
        <v>430</v>
      </c>
      <c r="L150" s="2">
        <v>18</v>
      </c>
      <c r="M150" s="2">
        <v>2</v>
      </c>
      <c r="N150" s="2" t="s">
        <v>431</v>
      </c>
      <c r="O150" s="11"/>
      <c r="P150" s="2" t="s">
        <v>2252</v>
      </c>
      <c r="Q150" s="11"/>
      <c r="R150" s="11"/>
      <c r="S150" s="11"/>
      <c r="T150" s="42"/>
      <c r="U150" s="42"/>
      <c r="V150" s="64" t="s">
        <v>1609</v>
      </c>
      <c r="W150" s="42"/>
      <c r="X150" s="42"/>
      <c r="Y150" s="66"/>
      <c r="Z150" s="11"/>
      <c r="AA150" s="1" t="s">
        <v>2166</v>
      </c>
      <c r="AC150" s="115">
        <v>291</v>
      </c>
      <c r="AD150" s="115">
        <v>5300</v>
      </c>
      <c r="AE150" s="11"/>
      <c r="AF150" s="11"/>
      <c r="AG150" s="11" t="s">
        <v>491</v>
      </c>
      <c r="AH150" s="115">
        <v>350</v>
      </c>
      <c r="AI150" s="11"/>
      <c r="AJ150" s="11"/>
      <c r="AM150" s="11"/>
      <c r="AO150" s="116">
        <v>21.8</v>
      </c>
      <c r="AP150" s="117">
        <v>70.599999999999994</v>
      </c>
      <c r="AQ150" s="118">
        <v>7.21</v>
      </c>
      <c r="AR150" s="119">
        <f>AO150+AP150+AQ150</f>
        <v>99.609999999999985</v>
      </c>
      <c r="AS150" s="120">
        <f>AO150/AP150</f>
        <v>0.30878186968838528</v>
      </c>
      <c r="AT150" s="121">
        <f>AO150/AP150*AQ150</f>
        <v>2.2263172804532578</v>
      </c>
      <c r="AU150" s="122">
        <f>AO150/(AP150+AQ150)</f>
        <v>0.28016964400462668</v>
      </c>
      <c r="AV150" s="19">
        <f>AW150*AO150/100</f>
        <v>17.853999999999999</v>
      </c>
      <c r="AW150" s="19">
        <f>98-AY150-(CD150*100/AO150)</f>
        <v>81.899082568807344</v>
      </c>
      <c r="AX150" s="123">
        <v>2.16</v>
      </c>
      <c r="AY150" s="19">
        <f>AX150*100/AO150</f>
        <v>9.9082568807339442</v>
      </c>
      <c r="AZ150" s="1" t="s">
        <v>432</v>
      </c>
      <c r="BA150" s="58">
        <v>28.21</v>
      </c>
      <c r="BB150" s="1" t="s">
        <v>432</v>
      </c>
      <c r="BC150" s="6">
        <v>7.0000000000000007E-2</v>
      </c>
      <c r="BD150" s="6"/>
      <c r="BE150" s="19"/>
      <c r="BF150" s="19"/>
      <c r="BG150" s="67">
        <v>4835</v>
      </c>
      <c r="BH150" s="67">
        <v>529.98</v>
      </c>
      <c r="BI150" s="19">
        <v>1.36</v>
      </c>
      <c r="BJ150" s="19">
        <v>52.4</v>
      </c>
      <c r="BK150" s="19">
        <f>100-BJ150</f>
        <v>47.6</v>
      </c>
      <c r="BL150" s="124">
        <f>BJ150/BK150</f>
        <v>1.1008403361344536</v>
      </c>
      <c r="BM150" s="125">
        <v>0.3</v>
      </c>
      <c r="BN150" s="6">
        <f>BM150*100/AO150</f>
        <v>1.3761467889908257</v>
      </c>
      <c r="BO150" s="1" t="s">
        <v>432</v>
      </c>
      <c r="BP150" s="19">
        <v>56</v>
      </c>
      <c r="BQ150" s="19">
        <v>54.91</v>
      </c>
      <c r="BR150" s="43">
        <v>46622.52</v>
      </c>
      <c r="BS150" s="6">
        <f>BX150+BZ150</f>
        <v>49.8</v>
      </c>
      <c r="BT150" s="4">
        <v>93</v>
      </c>
      <c r="BU150" s="43">
        <v>12191.22</v>
      </c>
      <c r="BV150" s="6">
        <f>100-BT150</f>
        <v>7</v>
      </c>
      <c r="BW150" s="6">
        <f>BY150+CA150+CC150</f>
        <v>70.458799999999997</v>
      </c>
      <c r="BX150" s="22">
        <v>33.9</v>
      </c>
      <c r="BY150" s="22">
        <f>BX150*AP150/100</f>
        <v>23.933399999999995</v>
      </c>
      <c r="BZ150" s="6">
        <v>15.9</v>
      </c>
      <c r="CA150" s="22">
        <f>BZ150*AP150/100</f>
        <v>11.2254</v>
      </c>
      <c r="CB150" s="6">
        <v>50</v>
      </c>
      <c r="CC150" s="22">
        <f>CB150*AP150/100</f>
        <v>35.299999999999997</v>
      </c>
      <c r="CD150" s="22">
        <v>1.35</v>
      </c>
      <c r="CE150" s="126">
        <v>99.8</v>
      </c>
      <c r="CF150" s="127">
        <v>10867</v>
      </c>
      <c r="CG150" s="126">
        <v>97.4</v>
      </c>
      <c r="CH150" s="127">
        <v>8337</v>
      </c>
      <c r="CI150" s="126">
        <v>89.8</v>
      </c>
      <c r="CJ150" s="126">
        <v>94.3</v>
      </c>
      <c r="CK150" s="127">
        <v>7314</v>
      </c>
      <c r="CL150" s="19">
        <f>BX150/BZ150</f>
        <v>2.132075471698113</v>
      </c>
      <c r="CM150" s="19"/>
      <c r="CN150" s="19"/>
      <c r="CO150" s="19"/>
      <c r="CP150" s="6"/>
      <c r="CQ150" s="19"/>
      <c r="CR150" s="19"/>
      <c r="CS150" s="20"/>
      <c r="CZ150" s="22"/>
      <c r="DA150" s="16"/>
      <c r="DB150" s="129" t="s">
        <v>257</v>
      </c>
      <c r="DC150" s="130"/>
      <c r="DD150" s="131" t="s">
        <v>2023</v>
      </c>
      <c r="DI150" s="1" t="s">
        <v>436</v>
      </c>
      <c r="DJ150" s="210" t="s">
        <v>491</v>
      </c>
      <c r="DK150" s="4">
        <v>2</v>
      </c>
      <c r="DN150" s="16">
        <v>0</v>
      </c>
      <c r="DR150" s="22" t="s">
        <v>2123</v>
      </c>
      <c r="DS150" s="22" t="s">
        <v>431</v>
      </c>
      <c r="DT150" s="22">
        <v>257</v>
      </c>
      <c r="DU150" s="22">
        <v>8.6</v>
      </c>
      <c r="DV150" s="22">
        <v>91.4</v>
      </c>
      <c r="DW150" s="22" t="s">
        <v>431</v>
      </c>
      <c r="DX150" s="22" t="s">
        <v>431</v>
      </c>
      <c r="DY150" s="22" t="s">
        <v>431</v>
      </c>
      <c r="DZ150" s="40" t="s">
        <v>431</v>
      </c>
      <c r="EA150" s="2">
        <v>0</v>
      </c>
      <c r="EB150" s="2"/>
      <c r="EC150" s="36"/>
      <c r="ED150" s="36"/>
      <c r="EE150" s="4">
        <f>L150</f>
        <v>18</v>
      </c>
      <c r="EF150" s="4"/>
      <c r="EG150" s="4"/>
      <c r="EH150" s="4"/>
      <c r="EI150" s="4"/>
      <c r="EJ150" s="4"/>
      <c r="EK150" s="4"/>
      <c r="EL150" s="6" t="e">
        <f>EK150/(EJ150*EJ150*0.01*0.01)</f>
        <v>#DIV/0!</v>
      </c>
      <c r="EM150" s="4"/>
      <c r="EN150" s="4"/>
      <c r="EO150" s="4"/>
      <c r="EP150" s="4"/>
      <c r="EQ150" s="31"/>
      <c r="ER150" s="14"/>
      <c r="ES150" s="132">
        <f>C150</f>
        <v>16573</v>
      </c>
      <c r="ET150" s="133">
        <v>75</v>
      </c>
      <c r="EU150" s="133">
        <v>16576</v>
      </c>
      <c r="EV150" s="133">
        <v>4000</v>
      </c>
      <c r="EW150" s="133">
        <v>38064</v>
      </c>
      <c r="EX150" s="133">
        <v>2321</v>
      </c>
      <c r="EY150" s="134">
        <f>EX150/EV150*EW150/ET150</f>
        <v>294.48848000000004</v>
      </c>
      <c r="EZ150" s="39">
        <f>L150*EY150</f>
        <v>5300.7926400000006</v>
      </c>
      <c r="FA150" s="9"/>
      <c r="FE150" s="135"/>
      <c r="FF150" s="135"/>
      <c r="FH150" s="136"/>
      <c r="FK150" s="138"/>
      <c r="FL150" s="139"/>
      <c r="FM150" s="9"/>
      <c r="FN150" s="1"/>
      <c r="FO150" s="41">
        <f>AC150/1000</f>
        <v>0.29099999999999998</v>
      </c>
      <c r="FQ150" s="121">
        <f>EX150*100/EU150</f>
        <v>14.002171814671815</v>
      </c>
      <c r="FR150" s="140">
        <f>EY150/1000</f>
        <v>0.29448848000000005</v>
      </c>
      <c r="FS150" s="9"/>
      <c r="FU150" s="214"/>
      <c r="FW150" s="214"/>
      <c r="GI150" s="8"/>
      <c r="GO150" s="10"/>
      <c r="GP150" s="10"/>
      <c r="GQ150" s="20"/>
      <c r="KB150" s="22">
        <v>86.3</v>
      </c>
      <c r="KC150" s="22">
        <v>28.5</v>
      </c>
      <c r="KD150" s="22">
        <v>7.63</v>
      </c>
      <c r="KE150" s="20">
        <f>FR150*AO150/100*1000</f>
        <v>64.198488640000008</v>
      </c>
      <c r="KF150" s="20">
        <f>FR150*AP150/100*1000</f>
        <v>207.90886688000001</v>
      </c>
      <c r="KG150" s="20">
        <f>FR150*AQ150/100*1000</f>
        <v>21.232619408000001</v>
      </c>
      <c r="KH150" s="20">
        <f>FR150*AX150/100*1000</f>
        <v>6.3609511680000024</v>
      </c>
      <c r="KI150" s="20">
        <f>FR150*BM150/100*1000</f>
        <v>0.88346544000000016</v>
      </c>
      <c r="KJ150" s="20">
        <f>FR150*BY150/100*1000</f>
        <v>70.481105872320001</v>
      </c>
      <c r="KK150" s="20">
        <f>FR150*CA150/100*1000</f>
        <v>33.057509833920008</v>
      </c>
      <c r="KL150" s="20">
        <f>FR150*CC150/100*1000</f>
        <v>103.95443344</v>
      </c>
    </row>
    <row r="151" spans="1:313" ht="14.4" customHeight="1">
      <c r="A151" s="1">
        <v>144</v>
      </c>
      <c r="B151" s="1">
        <f>COUNTIFS($D$3:D151,D151,$F$3:F151,F151)</f>
        <v>1</v>
      </c>
      <c r="C151" s="34">
        <v>15352</v>
      </c>
      <c r="D151" s="21" t="s">
        <v>1965</v>
      </c>
      <c r="E151" s="2" t="s">
        <v>852</v>
      </c>
      <c r="F151" s="12">
        <v>426107441</v>
      </c>
      <c r="G151" s="1">
        <v>79</v>
      </c>
      <c r="H151" s="247" t="s">
        <v>1964</v>
      </c>
      <c r="I151" s="29" t="s">
        <v>442</v>
      </c>
      <c r="J151" s="24" t="s">
        <v>487</v>
      </c>
      <c r="K151" s="2" t="s">
        <v>430</v>
      </c>
      <c r="L151" s="2">
        <v>20</v>
      </c>
      <c r="M151" s="2">
        <v>1</v>
      </c>
      <c r="N151" s="2" t="s">
        <v>431</v>
      </c>
      <c r="O151" s="11"/>
      <c r="P151" s="2" t="s">
        <v>1955</v>
      </c>
      <c r="Q151" s="11"/>
      <c r="R151" s="11"/>
      <c r="S151" s="11"/>
      <c r="T151" s="42"/>
      <c r="U151" s="42"/>
      <c r="V151" s="64" t="s">
        <v>1609</v>
      </c>
      <c r="W151" s="42"/>
      <c r="X151" s="42"/>
      <c r="Y151" s="66"/>
      <c r="Z151" s="11"/>
      <c r="AA151" s="1" t="s">
        <v>773</v>
      </c>
      <c r="AC151" s="115">
        <v>589</v>
      </c>
      <c r="AD151" s="115">
        <v>11000</v>
      </c>
      <c r="AE151" s="11"/>
      <c r="AF151" s="11"/>
      <c r="AG151" s="11" t="s">
        <v>491</v>
      </c>
      <c r="AH151" s="115">
        <v>1000</v>
      </c>
      <c r="AI151" s="11"/>
      <c r="AJ151" s="11"/>
      <c r="AM151" s="11"/>
      <c r="AO151" s="116">
        <v>12.5</v>
      </c>
      <c r="AP151" s="117">
        <v>39.700000000000003</v>
      </c>
      <c r="AQ151" s="118">
        <v>46.6</v>
      </c>
      <c r="AR151" s="119">
        <f>AO151+AP151+AQ151</f>
        <v>98.800000000000011</v>
      </c>
      <c r="AS151" s="120">
        <f>AO151/AP151</f>
        <v>0.31486146095717882</v>
      </c>
      <c r="AT151" s="121">
        <f>AO151/AP151*AQ151</f>
        <v>14.672544080604533</v>
      </c>
      <c r="AU151" s="122">
        <f>AO151/(AP151+AQ151)</f>
        <v>0.14484356894553879</v>
      </c>
      <c r="AV151" s="19">
        <f>AW151*AO151/100</f>
        <v>9.14</v>
      </c>
      <c r="AW151" s="19">
        <f>98-AY151-(CD151*100/AO151)</f>
        <v>73.12</v>
      </c>
      <c r="AX151" s="123">
        <v>2.76</v>
      </c>
      <c r="AY151" s="19">
        <f>AX151*100/AO151</f>
        <v>22.08</v>
      </c>
      <c r="AZ151" s="1" t="s">
        <v>432</v>
      </c>
      <c r="BA151" s="58">
        <v>7.29</v>
      </c>
      <c r="BB151" s="1" t="s">
        <v>432</v>
      </c>
      <c r="BC151" s="6">
        <v>0.97</v>
      </c>
      <c r="BD151" s="6"/>
      <c r="BE151" s="19"/>
      <c r="BF151" s="19"/>
      <c r="BG151" s="67">
        <v>9790.3335602450643</v>
      </c>
      <c r="BH151" s="67">
        <v>468.18181818181813</v>
      </c>
      <c r="BI151" s="19">
        <v>0.6</v>
      </c>
      <c r="BJ151" s="19">
        <v>45.3</v>
      </c>
      <c r="BK151" s="19">
        <f>100-BJ151</f>
        <v>54.7</v>
      </c>
      <c r="BL151" s="124">
        <f>BJ151/BK151</f>
        <v>0.82815356489945147</v>
      </c>
      <c r="BM151" s="125">
        <v>0.17</v>
      </c>
      <c r="BN151" s="6">
        <f>BM151*100/AO151</f>
        <v>1.36</v>
      </c>
      <c r="BO151" s="1" t="s">
        <v>432</v>
      </c>
      <c r="BP151" s="19">
        <v>40.125</v>
      </c>
      <c r="BQ151" s="19">
        <v>37.68</v>
      </c>
      <c r="BR151" s="43">
        <v>36635</v>
      </c>
      <c r="BS151" s="6">
        <f>BX151+BZ151</f>
        <v>54.39</v>
      </c>
      <c r="BT151" s="4">
        <v>85</v>
      </c>
      <c r="BU151" s="43">
        <v>9443.2000000000007</v>
      </c>
      <c r="BV151" s="6">
        <f>100-BT151</f>
        <v>15</v>
      </c>
      <c r="BW151" s="6">
        <f>BY151+CA151+CC151</f>
        <v>39.457830000000001</v>
      </c>
      <c r="BX151" s="22">
        <v>5.09</v>
      </c>
      <c r="BY151" s="22">
        <f>BX151*AP151/100</f>
        <v>2.0207299999999999</v>
      </c>
      <c r="BZ151" s="6">
        <v>49.3</v>
      </c>
      <c r="CA151" s="22">
        <f>BZ151*AP151/100</f>
        <v>19.572099999999999</v>
      </c>
      <c r="CB151" s="6">
        <v>45</v>
      </c>
      <c r="CC151" s="22">
        <f>CB151*AP151/100</f>
        <v>17.865000000000002</v>
      </c>
      <c r="CD151" s="22">
        <v>0.35</v>
      </c>
      <c r="CE151" s="126">
        <v>95.7</v>
      </c>
      <c r="CF151" s="127">
        <v>10382</v>
      </c>
      <c r="CG151" s="126">
        <v>92.4</v>
      </c>
      <c r="CH151" s="127">
        <v>9533</v>
      </c>
      <c r="CI151" s="126">
        <v>60.2</v>
      </c>
      <c r="CJ151" s="126">
        <v>77.599999999999994</v>
      </c>
      <c r="CK151" s="127">
        <v>7965</v>
      </c>
      <c r="CL151" s="19">
        <f>BX151/BZ151</f>
        <v>0.10324543610547668</v>
      </c>
      <c r="CM151" s="19">
        <v>1.64</v>
      </c>
      <c r="CN151" s="19">
        <v>0.85</v>
      </c>
      <c r="CO151" s="19">
        <v>3.37</v>
      </c>
      <c r="CP151" s="6"/>
      <c r="CQ151" s="19"/>
      <c r="CR151" s="19"/>
      <c r="CS151" s="20"/>
      <c r="CZ151" s="22"/>
      <c r="DA151" s="16"/>
      <c r="DB151" s="129" t="s">
        <v>464</v>
      </c>
      <c r="DC151" s="130"/>
      <c r="DD151" s="131" t="s">
        <v>1966</v>
      </c>
      <c r="DI151" s="1" t="s">
        <v>436</v>
      </c>
      <c r="DJ151" s="210" t="s">
        <v>491</v>
      </c>
      <c r="DK151" s="4">
        <v>2</v>
      </c>
      <c r="DN151" s="16">
        <v>0</v>
      </c>
      <c r="DR151" s="22" t="s">
        <v>431</v>
      </c>
      <c r="DS151" s="22" t="s">
        <v>431</v>
      </c>
      <c r="DT151" s="67">
        <v>143</v>
      </c>
      <c r="DU151" s="22">
        <v>36.299999999999997</v>
      </c>
      <c r="DV151" s="22">
        <v>63.7</v>
      </c>
      <c r="DW151" s="22" t="s">
        <v>431</v>
      </c>
      <c r="DX151" s="22" t="s">
        <v>431</v>
      </c>
      <c r="DY151" s="22" t="s">
        <v>431</v>
      </c>
      <c r="DZ151" s="22" t="s">
        <v>431</v>
      </c>
      <c r="EA151" s="2">
        <v>0</v>
      </c>
      <c r="EB151" s="68"/>
      <c r="EC151" s="36"/>
      <c r="ED151" s="36"/>
      <c r="EE151" s="4">
        <f>L151</f>
        <v>20</v>
      </c>
      <c r="EF151" s="4"/>
      <c r="EG151" s="4"/>
      <c r="EH151" s="4"/>
      <c r="EI151" s="4"/>
      <c r="EJ151" s="4"/>
      <c r="EK151" s="4"/>
      <c r="EL151" s="6" t="e">
        <f>EK151/(EJ151*EJ151*0.01*0.01)</f>
        <v>#DIV/0!</v>
      </c>
      <c r="EM151" s="4"/>
      <c r="EN151" s="4"/>
      <c r="EO151" s="4"/>
      <c r="EP151" s="4"/>
      <c r="EQ151" s="31"/>
      <c r="ER151" s="14"/>
      <c r="ES151" s="132">
        <v>15352</v>
      </c>
      <c r="ET151" s="133">
        <v>75</v>
      </c>
      <c r="EU151" s="133">
        <v>15940</v>
      </c>
      <c r="EV151" s="133">
        <v>10086</v>
      </c>
      <c r="EW151" s="133">
        <v>39780</v>
      </c>
      <c r="EX151" s="133">
        <v>3046</v>
      </c>
      <c r="EY151" s="134">
        <f>EX151/EV151*EW151/ET151</f>
        <v>160.18227245687089</v>
      </c>
      <c r="EZ151" s="39">
        <f>L151*EY151</f>
        <v>3203.6454491374179</v>
      </c>
      <c r="FA151" s="9"/>
      <c r="FE151" s="135"/>
      <c r="FF151" s="135"/>
      <c r="FH151" s="136"/>
      <c r="FK151" s="138"/>
      <c r="FL151" s="139"/>
      <c r="FM151" s="9"/>
      <c r="FN151" s="1"/>
      <c r="FO151" s="41">
        <f>AC151/1000</f>
        <v>0.58899999999999997</v>
      </c>
      <c r="FQ151" s="121">
        <f>EX151*100/EU151</f>
        <v>19.109159347553327</v>
      </c>
      <c r="FR151" s="140">
        <f>EY151/1000</f>
        <v>0.16018227245687089</v>
      </c>
      <c r="FS151" s="9"/>
      <c r="FU151" s="214"/>
      <c r="FW151" s="214"/>
      <c r="GI151" s="8"/>
      <c r="GO151" s="10"/>
      <c r="GP151" s="10"/>
      <c r="GQ151" s="20"/>
      <c r="KE151" s="20">
        <f>FR151*AO151/100*1000</f>
        <v>20.022784057108861</v>
      </c>
      <c r="KF151" s="20">
        <f>FR151*AP151/100*1000</f>
        <v>63.592362165377736</v>
      </c>
      <c r="KG151" s="20">
        <f>FR151*AQ151/100*1000</f>
        <v>74.64493896490184</v>
      </c>
      <c r="KH151" s="20">
        <f>FR151*AX151/100*1000</f>
        <v>4.4210307198096359</v>
      </c>
      <c r="KI151" s="20">
        <f>FR151*BM151/100*1000</f>
        <v>0.27230986317668054</v>
      </c>
      <c r="KJ151" s="20">
        <f>FR151*BY151/100*1000</f>
        <v>3.2368512342177271</v>
      </c>
      <c r="KK151" s="20">
        <f>FR151*CA151/100*1000</f>
        <v>31.351034547531228</v>
      </c>
      <c r="KL151" s="20">
        <f>FR151*CC151/100*1000</f>
        <v>28.616562974419988</v>
      </c>
    </row>
    <row r="152" spans="1:313" ht="14.4" customHeight="1">
      <c r="A152" s="1">
        <v>7</v>
      </c>
      <c r="B152" s="1">
        <f>COUNTIFS($D$3:D152,D152,$F$3:F152,F152)</f>
        <v>1</v>
      </c>
      <c r="C152" s="34">
        <v>12121</v>
      </c>
      <c r="D152" s="75" t="s">
        <v>1057</v>
      </c>
      <c r="E152" s="76" t="s">
        <v>497</v>
      </c>
      <c r="F152" s="76">
        <v>6504182707</v>
      </c>
      <c r="G152" s="77">
        <v>55</v>
      </c>
      <c r="H152" s="248" t="s">
        <v>1058</v>
      </c>
      <c r="I152" s="29" t="s">
        <v>1059</v>
      </c>
      <c r="J152" s="24" t="s">
        <v>487</v>
      </c>
      <c r="K152" s="2" t="s">
        <v>430</v>
      </c>
      <c r="L152" s="1">
        <v>19</v>
      </c>
      <c r="M152" s="2" t="s">
        <v>859</v>
      </c>
      <c r="N152" s="2" t="s">
        <v>431</v>
      </c>
      <c r="P152" s="1" t="s">
        <v>1050</v>
      </c>
      <c r="S152" s="2"/>
      <c r="T152" s="46" t="s">
        <v>797</v>
      </c>
      <c r="U152" s="46"/>
      <c r="V152" s="50" t="s">
        <v>902</v>
      </c>
      <c r="X152" s="59"/>
      <c r="Y152" s="59"/>
      <c r="Z152" s="29"/>
      <c r="AA152" s="2" t="s">
        <v>817</v>
      </c>
      <c r="AB152" s="11"/>
      <c r="AC152" s="115">
        <v>623</v>
      </c>
      <c r="AD152" s="115">
        <v>11800</v>
      </c>
      <c r="AE152" s="11"/>
      <c r="AF152" s="11"/>
      <c r="AG152" s="11" t="s">
        <v>483</v>
      </c>
      <c r="AH152" s="115">
        <v>1000</v>
      </c>
      <c r="AI152" s="11"/>
      <c r="AJ152" s="11"/>
      <c r="AO152" s="116">
        <v>83.8</v>
      </c>
      <c r="AP152" s="117">
        <v>11</v>
      </c>
      <c r="AQ152" s="118">
        <v>4.7</v>
      </c>
      <c r="AR152" s="119">
        <f>AO152+AP152+AQ152</f>
        <v>99.5</v>
      </c>
      <c r="AS152" s="120">
        <f>AO152/AP152</f>
        <v>7.6181818181818182</v>
      </c>
      <c r="AT152" s="121">
        <f>AO152/AP152*AQ152</f>
        <v>35.805454545454545</v>
      </c>
      <c r="AU152" s="122">
        <f>AO152/(AP152+AQ152)</f>
        <v>5.3375796178343951</v>
      </c>
      <c r="AV152" s="19">
        <v>78.101600000000005</v>
      </c>
      <c r="AW152" s="19">
        <f>95-AY152</f>
        <v>93.2</v>
      </c>
      <c r="AX152" s="123">
        <v>1.5084</v>
      </c>
      <c r="AY152" s="19">
        <v>1.8</v>
      </c>
      <c r="AZ152" s="1" t="s">
        <v>432</v>
      </c>
      <c r="BA152" s="58">
        <v>28.6</v>
      </c>
      <c r="BB152" s="1" t="s">
        <v>432</v>
      </c>
      <c r="BC152" s="6">
        <v>0.05</v>
      </c>
      <c r="BD152" s="6">
        <v>97.1</v>
      </c>
      <c r="BE152" s="19">
        <v>57.6</v>
      </c>
      <c r="BF152" s="19">
        <v>40.9</v>
      </c>
      <c r="BG152" s="2">
        <v>7030</v>
      </c>
      <c r="BH152" s="20">
        <v>432</v>
      </c>
      <c r="BI152" s="19">
        <v>0.35</v>
      </c>
      <c r="BJ152" s="19">
        <v>61.6</v>
      </c>
      <c r="BK152" s="1">
        <v>38.4</v>
      </c>
      <c r="BL152" s="124">
        <f>BJ152/BK152</f>
        <v>1.6041666666666667</v>
      </c>
      <c r="BM152" s="125">
        <v>1</v>
      </c>
      <c r="BN152" s="6">
        <f>BM152*100/AO152</f>
        <v>1.1933174224343677</v>
      </c>
      <c r="BO152" s="1" t="s">
        <v>432</v>
      </c>
      <c r="BP152" s="19">
        <v>59.95</v>
      </c>
      <c r="BQ152" s="19">
        <v>84.4</v>
      </c>
      <c r="BR152" s="4">
        <v>35167</v>
      </c>
      <c r="BS152" s="6">
        <f>BX152+BZ152</f>
        <v>55</v>
      </c>
      <c r="BT152" s="4">
        <v>63.4</v>
      </c>
      <c r="BU152" s="43">
        <v>9926.2800000000007</v>
      </c>
      <c r="BV152" s="6">
        <f>100-BT152</f>
        <v>36.6</v>
      </c>
      <c r="BW152" s="6">
        <f>BY152+CA152+CC152</f>
        <v>10.835000000000001</v>
      </c>
      <c r="BX152" s="4">
        <v>25.5</v>
      </c>
      <c r="BY152" s="22">
        <f>BX152*AP152/100</f>
        <v>2.8050000000000002</v>
      </c>
      <c r="BZ152" s="4">
        <v>29.5</v>
      </c>
      <c r="CA152" s="22">
        <f>BZ152*AP152/100</f>
        <v>3.2450000000000001</v>
      </c>
      <c r="CB152" s="4">
        <v>43.5</v>
      </c>
      <c r="CC152" s="22">
        <f>CB152*AP152/100</f>
        <v>4.7850000000000001</v>
      </c>
      <c r="CD152" s="22">
        <v>0.97</v>
      </c>
      <c r="CE152" s="126">
        <v>100</v>
      </c>
      <c r="CF152" s="127">
        <v>4298</v>
      </c>
      <c r="CG152" s="126">
        <v>85.7</v>
      </c>
      <c r="CH152" s="127">
        <v>3234.4</v>
      </c>
      <c r="CI152" s="126">
        <v>68.3</v>
      </c>
      <c r="CJ152" s="126">
        <v>68.3</v>
      </c>
      <c r="CK152" s="127">
        <v>2240</v>
      </c>
      <c r="CL152" s="19">
        <f>BX152/BZ152</f>
        <v>0.86440677966101698</v>
      </c>
      <c r="CM152" s="22"/>
      <c r="CN152" s="22"/>
      <c r="CO152" s="22"/>
      <c r="CP152" s="6"/>
      <c r="CQ152" s="19"/>
      <c r="CR152" s="19"/>
      <c r="CS152" s="19"/>
      <c r="CT152" s="22"/>
      <c r="CU152" s="142"/>
      <c r="CV152" s="142"/>
      <c r="CW152" s="22"/>
      <c r="CX152" s="22"/>
      <c r="CZ152" s="22"/>
      <c r="DB152" s="129" t="s">
        <v>447</v>
      </c>
      <c r="DC152" s="130"/>
      <c r="DD152" s="131" t="s">
        <v>1060</v>
      </c>
      <c r="DI152" s="1" t="s">
        <v>434</v>
      </c>
      <c r="DJ152" s="209" t="s">
        <v>483</v>
      </c>
      <c r="DK152" s="4">
        <v>2</v>
      </c>
      <c r="DN152" s="16">
        <v>0</v>
      </c>
      <c r="DR152" s="1" t="s">
        <v>431</v>
      </c>
      <c r="DS152" s="1" t="s">
        <v>431</v>
      </c>
      <c r="DT152" s="1">
        <v>785</v>
      </c>
      <c r="DU152" s="1">
        <v>8.9</v>
      </c>
      <c r="DV152" s="1">
        <v>91.1</v>
      </c>
      <c r="DW152" s="1" t="s">
        <v>431</v>
      </c>
      <c r="DX152" s="1" t="s">
        <v>431</v>
      </c>
      <c r="DY152" s="1" t="s">
        <v>431</v>
      </c>
      <c r="DZ152" s="1" t="s">
        <v>431</v>
      </c>
      <c r="EA152" s="1">
        <v>0</v>
      </c>
      <c r="EC152" s="36"/>
      <c r="ED152" s="36"/>
      <c r="EE152" s="4">
        <v>19</v>
      </c>
      <c r="EF152" s="4"/>
      <c r="EG152" s="4"/>
      <c r="EH152" s="4"/>
      <c r="EI152" s="4"/>
      <c r="EJ152" s="4"/>
      <c r="EK152" s="4"/>
      <c r="EL152" s="6" t="e">
        <f>EK152/(EJ152*EJ152*0.01*0.01)</f>
        <v>#DIV/0!</v>
      </c>
      <c r="EM152" s="4"/>
      <c r="EN152" s="4"/>
      <c r="EO152" s="4"/>
      <c r="EP152" s="4"/>
      <c r="EQ152" s="31"/>
      <c r="ER152" s="14"/>
      <c r="ES152" s="132">
        <v>12121</v>
      </c>
      <c r="ET152" s="133">
        <v>75</v>
      </c>
      <c r="EU152" s="133">
        <v>89341</v>
      </c>
      <c r="EV152" s="133">
        <v>4000</v>
      </c>
      <c r="EW152" s="133">
        <v>40560</v>
      </c>
      <c r="EX152" s="133">
        <v>4726</v>
      </c>
      <c r="EY152" s="134">
        <f>EX152/EV152*EW152/ET152</f>
        <v>638.95519999999999</v>
      </c>
      <c r="EZ152" s="39">
        <f>L152*EY152</f>
        <v>12140.148799999999</v>
      </c>
      <c r="FA152" s="9"/>
      <c r="FE152" s="135"/>
      <c r="FF152" s="135"/>
      <c r="FH152" s="136"/>
      <c r="FI152" s="11"/>
      <c r="FK152" s="138"/>
      <c r="FL152" s="139"/>
      <c r="FM152" s="9"/>
      <c r="FN152" s="1"/>
      <c r="FO152" s="41">
        <f>AC152/1000</f>
        <v>0.623</v>
      </c>
      <c r="FQ152" s="121">
        <f>EX152*100/EU152</f>
        <v>5.2898445282680964</v>
      </c>
      <c r="FR152" s="140">
        <f>EY152/1000</f>
        <v>0.63895519999999995</v>
      </c>
      <c r="FS152" s="143">
        <f>DT152/EY152</f>
        <v>1.2285681374844433</v>
      </c>
      <c r="FT152" s="143"/>
      <c r="FV152" s="212"/>
      <c r="FX152" s="212"/>
      <c r="GI152" s="8"/>
      <c r="GO152" s="10">
        <v>43836</v>
      </c>
      <c r="GP152" s="10"/>
      <c r="GQ152" s="20"/>
      <c r="KE152" s="20">
        <f>FR152*AO152/100*1000</f>
        <v>535.44445759999996</v>
      </c>
      <c r="KF152" s="20">
        <f>FR152*AP152/100*1000</f>
        <v>70.285071999999985</v>
      </c>
      <c r="KG152" s="20">
        <f>FR152*AQ152/100*1000</f>
        <v>30.030894399999998</v>
      </c>
      <c r="KH152" s="20">
        <f>FR152*AX152/100*1000</f>
        <v>9.6380002367999982</v>
      </c>
      <c r="KI152" s="20">
        <f>FR152*BM152/100*1000</f>
        <v>6.3895520000000001</v>
      </c>
      <c r="KJ152" s="20">
        <f>FR152*BY152/100*1000</f>
        <v>17.92269336</v>
      </c>
      <c r="KK152" s="20">
        <f>FR152*CA152/100*1000</f>
        <v>20.73409624</v>
      </c>
      <c r="KL152" s="20">
        <f>FR152*CC152/100*1000</f>
        <v>30.574006319999999</v>
      </c>
    </row>
    <row r="153" spans="1:313" ht="14.4" customHeight="1">
      <c r="A153" s="1">
        <v>57</v>
      </c>
      <c r="B153" s="1">
        <f>COUNTIFS($D$3:D153,D153,$F$3:F153,F153)</f>
        <v>2</v>
      </c>
      <c r="C153" s="34">
        <v>12375</v>
      </c>
      <c r="D153" s="75" t="s">
        <v>1057</v>
      </c>
      <c r="E153" s="76" t="s">
        <v>497</v>
      </c>
      <c r="F153" s="78">
        <v>6504182707</v>
      </c>
      <c r="G153" s="77">
        <f>LEFT(H153,4)-CONCATENATE(IF(LEFT(F153, 2)&lt;MID(H153, 3, 4), 20, 19),LEFT(F153,2))</f>
        <v>55</v>
      </c>
      <c r="H153" s="248" t="s">
        <v>1133</v>
      </c>
      <c r="I153" s="29" t="s">
        <v>1059</v>
      </c>
      <c r="J153" s="24" t="s">
        <v>487</v>
      </c>
      <c r="K153" s="2" t="s">
        <v>430</v>
      </c>
      <c r="L153" s="1">
        <v>42</v>
      </c>
      <c r="M153" s="2">
        <v>2</v>
      </c>
      <c r="N153" s="2" t="s">
        <v>431</v>
      </c>
      <c r="P153" s="1" t="s">
        <v>1134</v>
      </c>
      <c r="S153" s="2"/>
      <c r="T153" s="52" t="s">
        <v>1103</v>
      </c>
      <c r="U153" s="52"/>
      <c r="V153" s="53" t="s">
        <v>1104</v>
      </c>
      <c r="X153" s="59"/>
      <c r="Y153" s="59"/>
      <c r="Z153" s="29"/>
      <c r="AA153" s="1" t="s">
        <v>817</v>
      </c>
      <c r="AC153" s="115">
        <v>299</v>
      </c>
      <c r="AD153" s="115">
        <v>12500</v>
      </c>
      <c r="AE153" s="11"/>
      <c r="AF153" s="11"/>
      <c r="AG153" s="11" t="s">
        <v>483</v>
      </c>
      <c r="AH153" s="115">
        <v>1000</v>
      </c>
      <c r="AI153" s="11"/>
      <c r="AJ153" s="11"/>
      <c r="AM153" s="11"/>
      <c r="AO153" s="116">
        <v>66.7</v>
      </c>
      <c r="AP153" s="117">
        <v>30.3</v>
      </c>
      <c r="AQ153" s="118">
        <v>1.49</v>
      </c>
      <c r="AR153" s="119">
        <f>AO153+AP153+AQ153</f>
        <v>98.49</v>
      </c>
      <c r="AS153" s="120">
        <f>AO153/AP153</f>
        <v>2.2013201320132012</v>
      </c>
      <c r="AT153" s="121">
        <f>AO153/AP153*AQ153</f>
        <v>3.2799669966996698</v>
      </c>
      <c r="AU153" s="122">
        <f>AO153/(AP153+AQ153)</f>
        <v>2.0981440704624097</v>
      </c>
      <c r="AV153" s="19">
        <f>AW153*AO153/100</f>
        <v>62.348219999999998</v>
      </c>
      <c r="AW153" s="19">
        <f>97-AY153-(CD153*100/AO153)</f>
        <v>93.475592203898046</v>
      </c>
      <c r="AX153" s="123">
        <v>1.5607800000000001</v>
      </c>
      <c r="AY153" s="19">
        <v>2.34</v>
      </c>
      <c r="AZ153" s="1" t="s">
        <v>432</v>
      </c>
      <c r="BA153" s="58">
        <v>30.1</v>
      </c>
      <c r="BB153" s="1" t="s">
        <v>432</v>
      </c>
      <c r="BC153" s="6">
        <v>5.0999999999999997E-2</v>
      </c>
      <c r="BD153" s="6"/>
      <c r="BE153" s="22"/>
      <c r="BF153" s="19"/>
      <c r="BG153" s="2">
        <v>5820</v>
      </c>
      <c r="BH153" s="67">
        <v>477</v>
      </c>
      <c r="BI153" s="19">
        <v>0.74</v>
      </c>
      <c r="BJ153" s="19">
        <v>53.4</v>
      </c>
      <c r="BK153" s="1">
        <v>45.9</v>
      </c>
      <c r="BL153" s="124">
        <f>BJ153/BK153</f>
        <v>1.1633986928104576</v>
      </c>
      <c r="BM153" s="125">
        <v>0.62</v>
      </c>
      <c r="BN153" s="6">
        <f>BM153*100/AO153</f>
        <v>0.92953523238380809</v>
      </c>
      <c r="BO153" s="1" t="s">
        <v>432</v>
      </c>
      <c r="BP153" s="19">
        <v>25.773</v>
      </c>
      <c r="BQ153" s="19">
        <v>53.561999999999991</v>
      </c>
      <c r="BR153" s="43">
        <v>57388.5</v>
      </c>
      <c r="BS153" s="6">
        <f>BX153+BZ153</f>
        <v>47.3</v>
      </c>
      <c r="BT153" s="4">
        <v>79.8</v>
      </c>
      <c r="BU153" s="43">
        <v>9701.6149999999998</v>
      </c>
      <c r="BV153" s="6">
        <f>100-BT153</f>
        <v>20.200000000000003</v>
      </c>
      <c r="BW153" s="6">
        <f>BY153+CA153+CC153</f>
        <v>29.815200000000001</v>
      </c>
      <c r="BX153" s="4">
        <v>20.399999999999999</v>
      </c>
      <c r="BY153" s="22">
        <f>BX153*AP153/100</f>
        <v>6.1812000000000005</v>
      </c>
      <c r="BZ153" s="4">
        <v>26.9</v>
      </c>
      <c r="CA153" s="22">
        <f>BZ153*AP153/100</f>
        <v>8.1506999999999987</v>
      </c>
      <c r="CB153" s="4">
        <v>51.1</v>
      </c>
      <c r="CC153" s="22">
        <f>CB153*AP153/100</f>
        <v>15.483300000000002</v>
      </c>
      <c r="CD153" s="22">
        <v>0.79</v>
      </c>
      <c r="CE153" s="126">
        <v>99.3</v>
      </c>
      <c r="CF153" s="127">
        <v>8000.9999999999991</v>
      </c>
      <c r="CG153" s="126">
        <v>96.2</v>
      </c>
      <c r="CH153" s="127">
        <v>6825.6</v>
      </c>
      <c r="CI153" s="126">
        <v>80</v>
      </c>
      <c r="CJ153" s="126">
        <v>88.5</v>
      </c>
      <c r="CK153" s="127">
        <v>4246.2</v>
      </c>
      <c r="CL153" s="19">
        <f>BX153/BZ153</f>
        <v>0.75836431226765799</v>
      </c>
      <c r="CM153" s="22"/>
      <c r="CN153" s="22"/>
      <c r="CO153" s="22"/>
      <c r="CP153" s="6"/>
      <c r="CQ153" s="22">
        <v>10.9</v>
      </c>
      <c r="CR153" s="19"/>
      <c r="CS153" s="19"/>
      <c r="CT153" s="22"/>
      <c r="CU153" s="142"/>
      <c r="CV153" s="142"/>
      <c r="CW153" s="22"/>
      <c r="CX153" s="22"/>
      <c r="CZ153" s="22"/>
      <c r="DB153" s="129" t="s">
        <v>447</v>
      </c>
      <c r="DC153" s="130"/>
      <c r="DD153" s="131" t="s">
        <v>1135</v>
      </c>
      <c r="DI153" s="1" t="s">
        <v>434</v>
      </c>
      <c r="DJ153" s="209" t="s">
        <v>483</v>
      </c>
      <c r="DK153" s="4">
        <v>2</v>
      </c>
      <c r="DL153" s="4" t="s">
        <v>442</v>
      </c>
      <c r="DM153" s="4" t="s">
        <v>442</v>
      </c>
      <c r="DN153" s="16">
        <v>0</v>
      </c>
      <c r="DR153" s="1" t="s">
        <v>431</v>
      </c>
      <c r="DS153" s="1" t="s">
        <v>431</v>
      </c>
      <c r="DT153" s="1">
        <v>394</v>
      </c>
      <c r="DU153" s="1">
        <v>9.1</v>
      </c>
      <c r="DV153" s="1">
        <v>90.9</v>
      </c>
      <c r="DW153" s="1" t="s">
        <v>431</v>
      </c>
      <c r="DX153" s="1" t="s">
        <v>431</v>
      </c>
      <c r="DY153" s="1" t="s">
        <v>431</v>
      </c>
      <c r="DZ153" s="1" t="s">
        <v>431</v>
      </c>
      <c r="EA153" s="1">
        <v>0</v>
      </c>
      <c r="EC153" s="36"/>
      <c r="ED153" s="36"/>
      <c r="EE153" s="4">
        <v>42</v>
      </c>
      <c r="EF153" s="4">
        <v>45</v>
      </c>
      <c r="EG153" s="5">
        <v>3</v>
      </c>
      <c r="EH153" s="4"/>
      <c r="EI153" s="4"/>
      <c r="EJ153" s="4" t="s">
        <v>431</v>
      </c>
      <c r="EK153" s="4" t="s">
        <v>431</v>
      </c>
      <c r="EL153" s="4" t="s">
        <v>431</v>
      </c>
      <c r="EM153" s="4">
        <v>1</v>
      </c>
      <c r="EN153" s="1">
        <v>1</v>
      </c>
      <c r="EO153" s="4">
        <v>2</v>
      </c>
      <c r="EP153" s="4">
        <v>1</v>
      </c>
      <c r="EQ153" s="31" t="s">
        <v>1136</v>
      </c>
      <c r="ER153" s="14" t="s">
        <v>1137</v>
      </c>
      <c r="ES153" s="132">
        <v>12375</v>
      </c>
      <c r="ET153" s="133">
        <v>75</v>
      </c>
      <c r="EU153" s="133">
        <v>11395</v>
      </c>
      <c r="EV153" s="133">
        <v>4000</v>
      </c>
      <c r="EW153" s="133">
        <v>40560</v>
      </c>
      <c r="EX153" s="133">
        <v>2204</v>
      </c>
      <c r="EY153" s="134">
        <f>EX153/EV153*EW153/ET153</f>
        <v>297.98080000000004</v>
      </c>
      <c r="EZ153" s="39">
        <f>L153*EY153</f>
        <v>12515.193600000002</v>
      </c>
      <c r="FA153" s="9"/>
      <c r="FE153" s="135"/>
      <c r="FF153" s="135"/>
      <c r="FH153" s="136"/>
      <c r="FI153" s="11"/>
      <c r="FK153" s="138"/>
      <c r="FL153" s="139"/>
      <c r="FM153" s="9"/>
      <c r="FN153" s="1"/>
      <c r="FO153" s="41">
        <f>AC153/1000</f>
        <v>0.29899999999999999</v>
      </c>
      <c r="FQ153" s="121">
        <f>EX153*100/EU153</f>
        <v>19.341816586222027</v>
      </c>
      <c r="FR153" s="140">
        <f>EY153/1000</f>
        <v>0.29798080000000005</v>
      </c>
      <c r="FS153" s="143">
        <f>DT153/EY153</f>
        <v>1.3222328418475282</v>
      </c>
      <c r="FT153" s="43">
        <v>130</v>
      </c>
      <c r="FU153" s="16" t="s">
        <v>1138</v>
      </c>
      <c r="FV153" s="213" t="s">
        <v>431</v>
      </c>
      <c r="FW153" s="2"/>
      <c r="FX153" s="213" t="s">
        <v>431</v>
      </c>
      <c r="FY153" s="11" t="s">
        <v>1139</v>
      </c>
      <c r="FZ153" s="1">
        <v>0</v>
      </c>
      <c r="GA153" s="2" t="s">
        <v>560</v>
      </c>
      <c r="GB153" s="11" t="s">
        <v>501</v>
      </c>
      <c r="GC153" s="11"/>
      <c r="GD153" s="1">
        <v>1</v>
      </c>
      <c r="GE153" s="10" t="s">
        <v>1140</v>
      </c>
      <c r="GF153" s="2" t="s">
        <v>1126</v>
      </c>
      <c r="GG153" s="1">
        <v>1</v>
      </c>
      <c r="GH153" s="226" t="s">
        <v>1140</v>
      </c>
      <c r="GI153" s="1"/>
      <c r="GJ153" s="29" t="s">
        <v>1126</v>
      </c>
      <c r="GK153" s="1">
        <v>0</v>
      </c>
      <c r="GL153" s="8">
        <v>0</v>
      </c>
      <c r="GM153" s="11" t="s">
        <v>1107</v>
      </c>
      <c r="GN153" s="2"/>
      <c r="GO153" s="10">
        <v>43878</v>
      </c>
      <c r="GP153" s="14" t="s">
        <v>523</v>
      </c>
      <c r="GQ153" s="20">
        <v>3</v>
      </c>
      <c r="GR153" s="141" t="s">
        <v>1108</v>
      </c>
      <c r="GT153" s="19"/>
      <c r="GV153" s="11"/>
      <c r="GZ153" s="11">
        <v>1</v>
      </c>
      <c r="HA153" s="54">
        <v>4.79</v>
      </c>
      <c r="HB153" s="54">
        <v>0</v>
      </c>
      <c r="HC153" s="55">
        <v>1542.81</v>
      </c>
      <c r="HD153" s="54">
        <v>0</v>
      </c>
      <c r="HE153" s="54">
        <v>0</v>
      </c>
      <c r="HF153" s="54">
        <v>0</v>
      </c>
      <c r="HG153" s="55">
        <v>3692.8</v>
      </c>
      <c r="HH153" s="54">
        <v>0</v>
      </c>
      <c r="HI153" s="55">
        <v>0</v>
      </c>
      <c r="HJ153" s="54">
        <v>172.54</v>
      </c>
      <c r="HK153" s="54">
        <v>12.82</v>
      </c>
      <c r="HL153" s="54">
        <v>11.11</v>
      </c>
      <c r="HM153" s="54">
        <v>410.76</v>
      </c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20"/>
      <c r="IC153" s="20"/>
      <c r="ID153" s="11"/>
      <c r="IE153" s="11"/>
      <c r="IF153" s="20"/>
      <c r="KE153" s="20">
        <f>FR153*AO153/100*1000</f>
        <v>198.7531936</v>
      </c>
      <c r="KF153" s="20">
        <f>FR153*AP153/100*1000</f>
        <v>90.288182400000011</v>
      </c>
      <c r="KG153" s="20">
        <f>FR153*AQ153/100*1000</f>
        <v>4.4399139200000004</v>
      </c>
      <c r="KH153" s="20">
        <f>FR153*AX153/100*1000</f>
        <v>4.650824730240001</v>
      </c>
      <c r="KI153" s="20">
        <f>FR153*BM153/100*1000</f>
        <v>1.8474809600000004</v>
      </c>
      <c r="KJ153" s="20">
        <f>FR153*BY153/100*1000</f>
        <v>18.418789209600007</v>
      </c>
      <c r="KK153" s="20">
        <f>FR153*CA153/100*1000</f>
        <v>24.2875210656</v>
      </c>
      <c r="KL153" s="20">
        <f>FR153*CC153/100*1000</f>
        <v>46.137261206400005</v>
      </c>
      <c r="KS153" s="23">
        <v>44116</v>
      </c>
      <c r="KT153" s="1">
        <v>1</v>
      </c>
      <c r="KV153" s="11" t="s">
        <v>1107</v>
      </c>
    </row>
    <row r="154" spans="1:313" ht="14.4" customHeight="1">
      <c r="A154" s="1">
        <v>110</v>
      </c>
      <c r="B154" s="1">
        <f>COUNTIFS($D$3:D154,D154,$F$3:F154,F154)</f>
        <v>1</v>
      </c>
      <c r="C154" s="34">
        <v>12703</v>
      </c>
      <c r="D154" s="75" t="s">
        <v>667</v>
      </c>
      <c r="E154" s="76" t="s">
        <v>502</v>
      </c>
      <c r="F154" s="76">
        <v>400921478</v>
      </c>
      <c r="G154" s="77">
        <f>LEFT(H154,4)-CONCATENATE(IF(LEFT(F154, 2)&lt;MID(H154, 3, 4), 20, 19),LEFT(F154,2))</f>
        <v>80</v>
      </c>
      <c r="H154" s="248" t="s">
        <v>1254</v>
      </c>
      <c r="I154" s="29" t="s">
        <v>442</v>
      </c>
      <c r="J154" s="24" t="s">
        <v>487</v>
      </c>
      <c r="K154" s="2" t="s">
        <v>430</v>
      </c>
      <c r="L154" s="1">
        <v>22</v>
      </c>
      <c r="M154" s="2" t="s">
        <v>664</v>
      </c>
      <c r="N154" s="2" t="s">
        <v>431</v>
      </c>
      <c r="P154" s="1" t="s">
        <v>1195</v>
      </c>
      <c r="S154" s="2"/>
      <c r="T154" s="52" t="s">
        <v>1103</v>
      </c>
      <c r="U154" s="52"/>
      <c r="V154" s="57" t="s">
        <v>1245</v>
      </c>
      <c r="X154" s="59"/>
      <c r="Y154" s="59"/>
      <c r="Z154" s="29"/>
      <c r="AA154" s="1" t="s">
        <v>812</v>
      </c>
      <c r="AC154" s="115">
        <v>190</v>
      </c>
      <c r="AD154" s="115">
        <v>4000</v>
      </c>
      <c r="AE154" s="11"/>
      <c r="AF154" s="11"/>
      <c r="AG154" s="11" t="s">
        <v>491</v>
      </c>
      <c r="AH154" s="115">
        <v>350</v>
      </c>
      <c r="AI154" s="11"/>
      <c r="AJ154" s="11"/>
      <c r="AM154" s="11"/>
      <c r="AO154" s="116">
        <v>25.6</v>
      </c>
      <c r="AP154" s="117">
        <v>44.7</v>
      </c>
      <c r="AQ154" s="118">
        <v>29.2</v>
      </c>
      <c r="AR154" s="119">
        <f>AO154+AP154+AQ154</f>
        <v>99.500000000000014</v>
      </c>
      <c r="AS154" s="120">
        <f>AO154/AP154</f>
        <v>0.57270693512304249</v>
      </c>
      <c r="AT154" s="121">
        <f>AO154/AP154*AQ154</f>
        <v>16.72304250559284</v>
      </c>
      <c r="AU154" s="122">
        <f>AO154/(AP154+AQ154)</f>
        <v>0.34641407307171851</v>
      </c>
      <c r="AV154" s="19">
        <f>AW154*AO154/100</f>
        <v>22.098000000000003</v>
      </c>
      <c r="AW154" s="19">
        <f>98-AY154-(CD154*100/AO154)</f>
        <v>86.3203125</v>
      </c>
      <c r="AX154" s="123">
        <v>1.33</v>
      </c>
      <c r="AY154" s="19">
        <f>AX154*100/AO154</f>
        <v>5.1953125</v>
      </c>
      <c r="AZ154" s="1" t="s">
        <v>432</v>
      </c>
      <c r="BA154" s="58">
        <v>25</v>
      </c>
      <c r="BB154" s="1" t="s">
        <v>432</v>
      </c>
      <c r="BC154" s="6">
        <v>0.55000000000000004</v>
      </c>
      <c r="BD154" s="6"/>
      <c r="BE154" s="19"/>
      <c r="BF154" s="19"/>
      <c r="BG154" s="2">
        <v>6614</v>
      </c>
      <c r="BH154" s="67">
        <v>316.35000000000002</v>
      </c>
      <c r="BI154" s="19">
        <v>0.32</v>
      </c>
      <c r="BJ154" s="19">
        <v>58.1</v>
      </c>
      <c r="BK154" s="1">
        <v>41.9</v>
      </c>
      <c r="BL154" s="124">
        <f>BJ154/BK154</f>
        <v>1.3866348448687351</v>
      </c>
      <c r="BM154" s="125">
        <v>0.61</v>
      </c>
      <c r="BN154" s="6">
        <f>BM154*100/AO154</f>
        <v>2.3828125</v>
      </c>
      <c r="BO154" s="1" t="s">
        <v>432</v>
      </c>
      <c r="BP154" s="1">
        <v>34.9</v>
      </c>
      <c r="BQ154" s="19">
        <v>50.736999999999995</v>
      </c>
      <c r="BR154" s="4">
        <v>29236</v>
      </c>
      <c r="BS154" s="6">
        <f>BX154+BZ154</f>
        <v>64.3</v>
      </c>
      <c r="BT154" s="4">
        <v>90.9</v>
      </c>
      <c r="BU154" s="43">
        <v>8279.99</v>
      </c>
      <c r="BV154" s="6">
        <f>100-BT154</f>
        <v>9.0999999999999943</v>
      </c>
      <c r="BW154" s="6">
        <f>BY154+CA154+CC154</f>
        <v>44.5212</v>
      </c>
      <c r="BX154" s="2">
        <v>29.4</v>
      </c>
      <c r="BY154" s="22">
        <f>BX154*AP154/100</f>
        <v>13.1418</v>
      </c>
      <c r="BZ154" s="4">
        <v>34.9</v>
      </c>
      <c r="CA154" s="22">
        <f>BZ154*AP154/100</f>
        <v>15.600299999999999</v>
      </c>
      <c r="CB154" s="4">
        <v>35.299999999999997</v>
      </c>
      <c r="CC154" s="22">
        <f>CB154*AP154/100</f>
        <v>15.779100000000001</v>
      </c>
      <c r="CD154" s="22">
        <v>1.66</v>
      </c>
      <c r="CE154" s="126">
        <v>98.5</v>
      </c>
      <c r="CF154" s="127">
        <v>10108.199999999999</v>
      </c>
      <c r="CG154" s="126">
        <v>95.3</v>
      </c>
      <c r="CH154" s="127">
        <v>5737.6</v>
      </c>
      <c r="CI154" s="126">
        <v>83</v>
      </c>
      <c r="CJ154" s="126">
        <v>91.8</v>
      </c>
      <c r="CK154" s="127">
        <v>6021.4</v>
      </c>
      <c r="CL154" s="19">
        <f>BX154/BZ154</f>
        <v>0.84240687679083093</v>
      </c>
      <c r="CM154" s="22"/>
      <c r="CN154" s="22"/>
      <c r="CO154" s="22"/>
      <c r="CP154" s="6">
        <v>1.08</v>
      </c>
      <c r="CQ154" s="19"/>
      <c r="CR154" s="19"/>
      <c r="CS154" s="19"/>
      <c r="CT154" s="22"/>
      <c r="CU154" s="142"/>
      <c r="CV154" s="142"/>
      <c r="CW154" s="22"/>
      <c r="CX154" s="22"/>
      <c r="CZ154" s="22"/>
      <c r="DA154" s="16">
        <v>3</v>
      </c>
      <c r="DB154" s="129" t="s">
        <v>441</v>
      </c>
      <c r="DC154" s="130"/>
      <c r="DD154" s="131" t="s">
        <v>1255</v>
      </c>
      <c r="DI154" s="1" t="s">
        <v>434</v>
      </c>
      <c r="DJ154" s="210" t="s">
        <v>491</v>
      </c>
      <c r="DK154" s="4">
        <v>2</v>
      </c>
      <c r="DL154" s="4" t="s">
        <v>442</v>
      </c>
      <c r="DM154" s="4" t="s">
        <v>442</v>
      </c>
      <c r="DN154" s="16">
        <v>0</v>
      </c>
      <c r="DR154" s="1" t="s">
        <v>431</v>
      </c>
      <c r="DS154" s="1" t="s">
        <v>431</v>
      </c>
      <c r="DT154" s="22">
        <v>437</v>
      </c>
      <c r="DU154" s="22">
        <v>40.700000000000003</v>
      </c>
      <c r="DV154" s="22">
        <v>59.3</v>
      </c>
      <c r="DW154" s="1" t="s">
        <v>431</v>
      </c>
      <c r="DX154" s="1" t="s">
        <v>431</v>
      </c>
      <c r="DY154" s="1" t="s">
        <v>431</v>
      </c>
      <c r="DZ154" s="1" t="s">
        <v>431</v>
      </c>
      <c r="EA154" s="1">
        <v>0</v>
      </c>
      <c r="EB154" s="2"/>
      <c r="EC154" s="36"/>
      <c r="ED154" s="36"/>
      <c r="EE154" s="4">
        <v>22</v>
      </c>
      <c r="EF154" s="4">
        <v>70</v>
      </c>
      <c r="EG154" s="4">
        <v>3</v>
      </c>
      <c r="EH154" s="4"/>
      <c r="EI154" s="4"/>
      <c r="EJ154" s="4" t="s">
        <v>431</v>
      </c>
      <c r="EK154" s="4" t="s">
        <v>431</v>
      </c>
      <c r="EL154" s="4" t="s">
        <v>431</v>
      </c>
      <c r="EM154" s="4">
        <v>2</v>
      </c>
      <c r="EN154" s="1">
        <v>1</v>
      </c>
      <c r="EO154" s="4">
        <v>3</v>
      </c>
      <c r="EP154" s="4">
        <v>1</v>
      </c>
      <c r="EQ154" s="31"/>
      <c r="ER154" s="14"/>
      <c r="ES154" s="132">
        <v>12703</v>
      </c>
      <c r="ET154" s="133">
        <v>75</v>
      </c>
      <c r="EU154" s="133">
        <v>14443</v>
      </c>
      <c r="EV154" s="133">
        <v>8000</v>
      </c>
      <c r="EW154" s="133">
        <v>40560</v>
      </c>
      <c r="EX154" s="133">
        <v>2570</v>
      </c>
      <c r="EY154" s="134">
        <f>EX154/EV154*EW154/ET154</f>
        <v>173.732</v>
      </c>
      <c r="EZ154" s="39">
        <f>L154*EY154</f>
        <v>3822.1039999999998</v>
      </c>
      <c r="FA154" s="9"/>
      <c r="FE154" s="135"/>
      <c r="FF154" s="135"/>
      <c r="FH154" s="136"/>
      <c r="FI154" s="11"/>
      <c r="FK154" s="138"/>
      <c r="FL154" s="139"/>
      <c r="FM154" s="9"/>
      <c r="FN154" s="1"/>
      <c r="FO154" s="41">
        <f>AC154/1000</f>
        <v>0.19</v>
      </c>
      <c r="FQ154" s="121">
        <f>EX154*100/EU154</f>
        <v>17.794087101017794</v>
      </c>
      <c r="FR154" s="140">
        <f>EY154/1000</f>
        <v>0.173732</v>
      </c>
      <c r="FS154" s="143">
        <f>DT154/EY154</f>
        <v>2.5153684986070499</v>
      </c>
      <c r="FT154" s="43">
        <v>70</v>
      </c>
      <c r="FU154" s="215" t="s">
        <v>431</v>
      </c>
      <c r="FV154" s="130" t="s">
        <v>751</v>
      </c>
      <c r="FW154" s="215" t="s">
        <v>431</v>
      </c>
      <c r="FX154" s="29" t="s">
        <v>751</v>
      </c>
      <c r="FY154" s="11" t="s">
        <v>1256</v>
      </c>
      <c r="FZ154" s="1">
        <v>0</v>
      </c>
      <c r="GA154" s="2" t="s">
        <v>560</v>
      </c>
      <c r="GB154" s="11" t="s">
        <v>501</v>
      </c>
      <c r="GC154" s="11"/>
      <c r="GG154" s="1">
        <v>1</v>
      </c>
      <c r="GH154" s="28">
        <v>43987</v>
      </c>
      <c r="GI154" s="1"/>
      <c r="GJ154" s="29" t="s">
        <v>1126</v>
      </c>
      <c r="GK154" s="1">
        <v>0</v>
      </c>
      <c r="GL154" s="8">
        <v>0</v>
      </c>
      <c r="GM154" s="11" t="s">
        <v>1257</v>
      </c>
      <c r="GO154" s="10">
        <v>43957</v>
      </c>
      <c r="GP154" s="10"/>
      <c r="GQ154" s="20"/>
      <c r="GR154" s="141" t="s">
        <v>1108</v>
      </c>
      <c r="GT154" s="19"/>
      <c r="GV154" s="11"/>
      <c r="GZ154" s="11">
        <v>1</v>
      </c>
      <c r="HA154" s="54">
        <v>0</v>
      </c>
      <c r="HB154" s="54">
        <v>0</v>
      </c>
      <c r="HC154" s="55">
        <v>1728.9</v>
      </c>
      <c r="HD154" s="54">
        <v>0</v>
      </c>
      <c r="HE154" s="54">
        <v>0</v>
      </c>
      <c r="HF154" s="54">
        <v>0</v>
      </c>
      <c r="HG154" s="55">
        <v>6478</v>
      </c>
      <c r="HH154" s="54">
        <v>0</v>
      </c>
      <c r="HI154" s="55">
        <v>319.39999999999998</v>
      </c>
      <c r="HJ154" s="54">
        <v>0</v>
      </c>
      <c r="HK154" s="54">
        <v>0</v>
      </c>
      <c r="HL154" s="54">
        <v>0</v>
      </c>
      <c r="HM154" s="54">
        <v>171.55</v>
      </c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20"/>
      <c r="IC154" s="20"/>
      <c r="ID154" s="11"/>
      <c r="IE154" s="11"/>
      <c r="IF154" s="20"/>
      <c r="KE154" s="20">
        <f>FR154*AO154/100*1000</f>
        <v>44.475391999999999</v>
      </c>
      <c r="KF154" s="20">
        <f>FR154*AP154/100*1000</f>
        <v>77.658203999999998</v>
      </c>
      <c r="KG154" s="20">
        <f>FR154*AQ154/100*1000</f>
        <v>50.729743999999997</v>
      </c>
      <c r="KH154" s="20">
        <f>FR154*AX154/100*1000</f>
        <v>2.3106355999999999</v>
      </c>
      <c r="KI154" s="20">
        <f>FR154*BM154/100*1000</f>
        <v>1.0597652</v>
      </c>
      <c r="KJ154" s="20">
        <f>FR154*BY154/100*1000</f>
        <v>22.831511976000002</v>
      </c>
      <c r="KK154" s="20">
        <f>FR154*CA154/100*1000</f>
        <v>27.102713195999996</v>
      </c>
      <c r="KL154" s="20">
        <f>FR154*CC154/100*1000</f>
        <v>27.413346012000002</v>
      </c>
      <c r="KS154" s="23">
        <v>44146</v>
      </c>
      <c r="KT154" s="1">
        <v>2</v>
      </c>
      <c r="KV154" s="11" t="s">
        <v>1257</v>
      </c>
    </row>
    <row r="155" spans="1:313" ht="14.4" customHeight="1">
      <c r="A155" s="1">
        <v>248</v>
      </c>
      <c r="B155" s="1">
        <f>COUNTIFS($D$3:D155,D155,$F$3:F155,F155)</f>
        <v>2</v>
      </c>
      <c r="C155" s="34">
        <v>13763</v>
      </c>
      <c r="D155" s="75" t="s">
        <v>667</v>
      </c>
      <c r="E155" s="76" t="s">
        <v>502</v>
      </c>
      <c r="F155" s="78">
        <v>400921478</v>
      </c>
      <c r="G155" s="77">
        <f>LEFT(H155,4)-CONCATENATE(IF(LEFT(F155, 2)&lt;MID(H155, 3, 4), 20, 19),LEFT(F155,2))</f>
        <v>80</v>
      </c>
      <c r="H155" s="248" t="s">
        <v>1555</v>
      </c>
      <c r="I155" s="29" t="s">
        <v>442</v>
      </c>
      <c r="J155" s="24" t="s">
        <v>487</v>
      </c>
      <c r="K155" s="2" t="s">
        <v>430</v>
      </c>
      <c r="L155" s="1">
        <v>16</v>
      </c>
      <c r="M155" s="2" t="s">
        <v>664</v>
      </c>
      <c r="N155" s="2" t="s">
        <v>431</v>
      </c>
      <c r="P155" s="1" t="s">
        <v>1556</v>
      </c>
      <c r="S155" s="2"/>
      <c r="T155" s="52" t="s">
        <v>1103</v>
      </c>
      <c r="U155" s="52"/>
      <c r="V155" s="60" t="s">
        <v>1482</v>
      </c>
      <c r="W155" s="62" t="s">
        <v>1530</v>
      </c>
      <c r="X155" s="63"/>
      <c r="Y155" s="63"/>
      <c r="Z155" s="29"/>
      <c r="AA155" s="1" t="s">
        <v>773</v>
      </c>
      <c r="AC155" s="115">
        <v>267</v>
      </c>
      <c r="AD155" s="115">
        <v>4300</v>
      </c>
      <c r="AE155" s="11"/>
      <c r="AF155" s="11"/>
      <c r="AG155" s="11" t="s">
        <v>491</v>
      </c>
      <c r="AH155" s="115">
        <v>350</v>
      </c>
      <c r="AI155" s="11"/>
      <c r="AJ155" s="11"/>
      <c r="AM155" s="11"/>
      <c r="AO155" s="116">
        <v>37.799999999999997</v>
      </c>
      <c r="AP155" s="117">
        <v>39.700000000000003</v>
      </c>
      <c r="AQ155" s="118">
        <v>21.5</v>
      </c>
      <c r="AR155" s="119">
        <f>AO155+AP155+AQ155</f>
        <v>99</v>
      </c>
      <c r="AS155" s="120">
        <f>AO155/AP155</f>
        <v>0.95214105793450865</v>
      </c>
      <c r="AT155" s="121">
        <f>AO155/AP155*AQ155</f>
        <v>20.471032745591938</v>
      </c>
      <c r="AU155" s="122">
        <f>AO155/(AP155+AQ155)</f>
        <v>0.61764705882352933</v>
      </c>
      <c r="AV155" s="19">
        <f>AW155*AO155/100</f>
        <v>35.373999999999995</v>
      </c>
      <c r="AW155" s="19">
        <f>98-AY155-(CD155*100/AO155)</f>
        <v>93.582010582010582</v>
      </c>
      <c r="AX155" s="123">
        <v>1.02</v>
      </c>
      <c r="AY155" s="19">
        <f>AX155*100/AO155</f>
        <v>2.6984126984126986</v>
      </c>
      <c r="AZ155" s="1" t="s">
        <v>432</v>
      </c>
      <c r="BA155" s="58">
        <v>31.8</v>
      </c>
      <c r="BB155" s="1" t="s">
        <v>432</v>
      </c>
      <c r="BC155" s="6">
        <v>0.6</v>
      </c>
      <c r="BD155" s="6"/>
      <c r="BE155" s="19"/>
      <c r="BF155" s="19"/>
      <c r="BG155" s="67">
        <v>10717.142857142857</v>
      </c>
      <c r="BH155" s="67">
        <v>277.14285714285711</v>
      </c>
      <c r="BI155" s="19">
        <v>0</v>
      </c>
      <c r="BJ155" s="19">
        <v>43.9</v>
      </c>
      <c r="BK155" s="1">
        <v>56.1</v>
      </c>
      <c r="BL155" s="124">
        <f>BJ155/BK155</f>
        <v>0.78253119429590012</v>
      </c>
      <c r="BM155" s="125">
        <v>1.44</v>
      </c>
      <c r="BN155" s="6">
        <f>BM155*100/AO155</f>
        <v>3.8095238095238098</v>
      </c>
      <c r="BO155" s="1" t="s">
        <v>432</v>
      </c>
      <c r="BP155" s="19">
        <v>70</v>
      </c>
      <c r="BQ155" s="19">
        <v>80.801000000000002</v>
      </c>
      <c r="BR155" s="43">
        <v>64309.3</v>
      </c>
      <c r="BS155" s="6">
        <f>BX155+BZ155</f>
        <v>54.5</v>
      </c>
      <c r="BT155" s="4">
        <v>89.9</v>
      </c>
      <c r="BU155" s="43">
        <v>6255.0847457627124</v>
      </c>
      <c r="BV155" s="6">
        <f>100-BT155</f>
        <v>10.099999999999994</v>
      </c>
      <c r="BW155" s="6">
        <f>BY155+CA155+CC155</f>
        <v>39.700000000000003</v>
      </c>
      <c r="BX155" s="2">
        <v>12.5</v>
      </c>
      <c r="BY155" s="22">
        <f>BX155*AP155/100</f>
        <v>4.9625000000000004</v>
      </c>
      <c r="BZ155" s="4">
        <v>42</v>
      </c>
      <c r="CA155" s="22">
        <f>BZ155*AP155/100</f>
        <v>16.673999999999999</v>
      </c>
      <c r="CB155" s="4">
        <v>45.5</v>
      </c>
      <c r="CC155" s="22">
        <f>CB155*AP155/100</f>
        <v>18.063500000000001</v>
      </c>
      <c r="CD155" s="22">
        <v>0.65</v>
      </c>
      <c r="CE155" s="126">
        <v>97.2</v>
      </c>
      <c r="CF155" s="126">
        <v>8517</v>
      </c>
      <c r="CG155" s="126">
        <v>94.3</v>
      </c>
      <c r="CH155" s="126">
        <v>5909</v>
      </c>
      <c r="CI155" s="126">
        <v>56.1</v>
      </c>
      <c r="CJ155" s="126">
        <v>76.900000000000006</v>
      </c>
      <c r="CK155" s="126">
        <v>5152</v>
      </c>
      <c r="CL155" s="19">
        <f>BX155/BZ155</f>
        <v>0.29761904761904762</v>
      </c>
      <c r="CM155" s="22"/>
      <c r="CN155" s="22"/>
      <c r="CO155" s="22"/>
      <c r="CP155" s="6"/>
      <c r="CQ155" s="19"/>
      <c r="CR155" s="19"/>
      <c r="CS155" s="20"/>
      <c r="CT155" s="22"/>
      <c r="CU155" s="142"/>
      <c r="CV155" s="142"/>
      <c r="CW155" s="22"/>
      <c r="CX155" s="22"/>
      <c r="CZ155" s="22"/>
      <c r="DA155" s="16"/>
      <c r="DB155" s="129" t="s">
        <v>441</v>
      </c>
      <c r="DC155" s="130"/>
      <c r="DD155" s="131" t="s">
        <v>1557</v>
      </c>
      <c r="DI155" s="1" t="s">
        <v>434</v>
      </c>
      <c r="DJ155" s="210" t="s">
        <v>491</v>
      </c>
      <c r="DK155" s="4">
        <v>2</v>
      </c>
      <c r="DL155" s="4" t="s">
        <v>442</v>
      </c>
      <c r="DM155" s="4" t="s">
        <v>442</v>
      </c>
      <c r="DN155" s="16">
        <v>0</v>
      </c>
      <c r="DO155" s="4">
        <v>0</v>
      </c>
      <c r="DP155" s="4">
        <v>0</v>
      </c>
      <c r="DQ155" s="4" t="s">
        <v>431</v>
      </c>
      <c r="DR155" s="1" t="s">
        <v>431</v>
      </c>
      <c r="DS155" s="1" t="s">
        <v>431</v>
      </c>
      <c r="DT155" s="1">
        <v>548</v>
      </c>
      <c r="DU155" s="1">
        <v>43.6</v>
      </c>
      <c r="DV155" s="1">
        <v>56.4</v>
      </c>
      <c r="DW155" s="1" t="s">
        <v>431</v>
      </c>
      <c r="DX155" s="1" t="s">
        <v>431</v>
      </c>
      <c r="DY155" s="1" t="s">
        <v>431</v>
      </c>
      <c r="DZ155" s="1" t="s">
        <v>431</v>
      </c>
      <c r="EA155" s="1">
        <v>0</v>
      </c>
      <c r="EC155" s="36"/>
      <c r="ED155" s="36"/>
      <c r="EE155" s="4">
        <v>16</v>
      </c>
      <c r="EF155" s="4">
        <v>20</v>
      </c>
      <c r="EG155" s="4">
        <v>2</v>
      </c>
      <c r="EH155" s="4"/>
      <c r="EI155" s="4"/>
      <c r="EJ155" s="4" t="s">
        <v>431</v>
      </c>
      <c r="EK155" s="4" t="s">
        <v>431</v>
      </c>
      <c r="EL155" s="4" t="s">
        <v>431</v>
      </c>
      <c r="EM155" s="4" t="s">
        <v>431</v>
      </c>
      <c r="EN155" s="1">
        <v>1</v>
      </c>
      <c r="EO155" s="4">
        <v>3</v>
      </c>
      <c r="EP155" s="4" t="s">
        <v>1558</v>
      </c>
      <c r="EQ155" s="31" t="s">
        <v>431</v>
      </c>
      <c r="ER155" s="14" t="s">
        <v>431</v>
      </c>
      <c r="ES155" s="132">
        <v>13763</v>
      </c>
      <c r="ET155" s="133">
        <v>75</v>
      </c>
      <c r="EU155" s="133">
        <v>14594</v>
      </c>
      <c r="EV155" s="133">
        <v>4521</v>
      </c>
      <c r="EW155" s="133">
        <v>39780</v>
      </c>
      <c r="EX155" s="133">
        <v>1717</v>
      </c>
      <c r="EY155" s="134">
        <f>EX155/EV155*EW155/ET155</f>
        <v>201.43702720637029</v>
      </c>
      <c r="EZ155" s="39">
        <f>L155*EY155</f>
        <v>3222.9924353019246</v>
      </c>
      <c r="FA155" s="9"/>
      <c r="FE155" s="135"/>
      <c r="FF155" s="135"/>
      <c r="FH155" s="136"/>
      <c r="FK155" s="138"/>
      <c r="FL155" s="139"/>
      <c r="FM155" s="9"/>
      <c r="FN155" s="1"/>
      <c r="FO155" s="41">
        <f>AC155/1000</f>
        <v>0.26700000000000002</v>
      </c>
      <c r="FQ155" s="121">
        <f>EX155*100/EU155</f>
        <v>11.765108948883103</v>
      </c>
      <c r="FR155" s="140">
        <f>EY155/1000</f>
        <v>0.2014370272063703</v>
      </c>
      <c r="FS155" s="143"/>
      <c r="FT155" s="1">
        <v>48</v>
      </c>
      <c r="FU155" s="214" t="s">
        <v>431</v>
      </c>
      <c r="FV155" s="16" t="s">
        <v>1559</v>
      </c>
      <c r="FW155" s="214" t="s">
        <v>431</v>
      </c>
      <c r="FX155" s="1"/>
      <c r="FY155" s="9" t="s">
        <v>1560</v>
      </c>
      <c r="FZ155" s="1">
        <v>0</v>
      </c>
      <c r="GA155" s="1" t="s">
        <v>431</v>
      </c>
      <c r="GB155" s="9" t="s">
        <v>643</v>
      </c>
      <c r="GD155" s="1">
        <v>0</v>
      </c>
      <c r="GE155" s="1" t="s">
        <v>431</v>
      </c>
      <c r="GF155" s="1" t="s">
        <v>431</v>
      </c>
      <c r="GG155" s="1">
        <v>0</v>
      </c>
      <c r="GH155" s="8" t="s">
        <v>431</v>
      </c>
      <c r="GI155" s="8"/>
      <c r="GJ155" s="8" t="s">
        <v>431</v>
      </c>
      <c r="GK155" s="1">
        <v>0</v>
      </c>
      <c r="GL155" s="8">
        <v>0</v>
      </c>
      <c r="GM155" s="9" t="s">
        <v>1561</v>
      </c>
      <c r="GO155" s="10">
        <v>44146</v>
      </c>
      <c r="GP155" s="10"/>
      <c r="GQ155" s="20"/>
      <c r="GR155" s="141" t="s">
        <v>1108</v>
      </c>
      <c r="GZ155" s="11"/>
      <c r="KE155" s="20">
        <f>FR155*AO155/100*1000</f>
        <v>76.143196284007971</v>
      </c>
      <c r="KF155" s="20">
        <f>FR155*AP155/100*1000</f>
        <v>79.970499800929019</v>
      </c>
      <c r="KG155" s="20">
        <f>FR155*AQ155/100*1000</f>
        <v>43.308960849369619</v>
      </c>
      <c r="KH155" s="20">
        <f>FR155*AX155/100*1000</f>
        <v>2.0546576775049772</v>
      </c>
      <c r="KI155" s="20">
        <f>FR155*BM155/100*1000</f>
        <v>2.9006931917717318</v>
      </c>
      <c r="KJ155" s="20">
        <f>FR155*BY155/100*1000</f>
        <v>9.9963124751161274</v>
      </c>
      <c r="KK155" s="20">
        <f>FR155*CA155/100*1000</f>
        <v>33.587609916390186</v>
      </c>
      <c r="KL155" s="20">
        <f>FR155*CC155/100*1000</f>
        <v>36.386577409422699</v>
      </c>
      <c r="KV155" s="9" t="s">
        <v>1561</v>
      </c>
    </row>
    <row r="156" spans="1:313" ht="14.4" customHeight="1">
      <c r="A156" s="1">
        <v>91</v>
      </c>
      <c r="B156" s="1">
        <f>COUNTIFS($D$3:D156,D156,$F$3:F156,F156)</f>
        <v>1</v>
      </c>
      <c r="C156" s="34">
        <v>17270</v>
      </c>
      <c r="D156" s="21" t="s">
        <v>2446</v>
      </c>
      <c r="E156" s="2" t="s">
        <v>506</v>
      </c>
      <c r="F156" s="2">
        <v>6156200721</v>
      </c>
      <c r="G156" s="1">
        <v>61</v>
      </c>
      <c r="H156" s="247" t="s">
        <v>2443</v>
      </c>
      <c r="I156" s="29" t="s">
        <v>1055</v>
      </c>
      <c r="J156" s="24" t="s">
        <v>487</v>
      </c>
      <c r="K156" s="2" t="s">
        <v>430</v>
      </c>
      <c r="L156" s="2">
        <v>5</v>
      </c>
      <c r="M156" s="2">
        <v>2</v>
      </c>
      <c r="N156" s="2" t="s">
        <v>431</v>
      </c>
      <c r="O156" s="11"/>
      <c r="P156" s="2" t="s">
        <v>2442</v>
      </c>
      <c r="Q156" s="11"/>
      <c r="R156" s="11"/>
      <c r="S156" s="11"/>
      <c r="T156" s="42"/>
      <c r="U156" s="42"/>
      <c r="V156" s="64" t="s">
        <v>2426</v>
      </c>
      <c r="W156" s="42"/>
      <c r="X156" s="42"/>
      <c r="Y156" s="42"/>
      <c r="Z156" s="29"/>
      <c r="AA156" s="1" t="s">
        <v>2166</v>
      </c>
      <c r="AC156" s="115">
        <v>56</v>
      </c>
      <c r="AD156" s="115">
        <v>200</v>
      </c>
      <c r="AE156" s="11"/>
      <c r="AF156" s="11"/>
      <c r="AG156" s="11" t="s">
        <v>491</v>
      </c>
      <c r="AH156" s="115">
        <v>50</v>
      </c>
      <c r="AI156" s="11"/>
      <c r="AJ156" s="11"/>
      <c r="AM156" s="11"/>
      <c r="AO156" s="116">
        <v>25.8</v>
      </c>
      <c r="AP156" s="117">
        <v>68.400000000000006</v>
      </c>
      <c r="AQ156" s="118">
        <v>4.62</v>
      </c>
      <c r="AR156" s="119">
        <f>AO156+AP156+AQ156</f>
        <v>98.820000000000007</v>
      </c>
      <c r="AS156" s="120">
        <f>AO156/AP156</f>
        <v>0.3771929824561403</v>
      </c>
      <c r="AT156" s="121">
        <f>AO156/AP156*AQ156</f>
        <v>1.7426315789473683</v>
      </c>
      <c r="AU156" s="122">
        <f>AO156/(AP156+AQ156)</f>
        <v>0.35332785538208705</v>
      </c>
      <c r="AV156" s="19">
        <f>AW156*AO156/100</f>
        <v>21.954000000000001</v>
      </c>
      <c r="AW156" s="19">
        <f>98-AY156</f>
        <v>85.093023255813961</v>
      </c>
      <c r="AX156" s="123">
        <v>3.33</v>
      </c>
      <c r="AY156" s="19">
        <f>AX156*100/AO156</f>
        <v>12.906976744186046</v>
      </c>
      <c r="AZ156" s="1" t="s">
        <v>432</v>
      </c>
      <c r="BA156" s="58">
        <v>38.833333333333336</v>
      </c>
      <c r="BB156" s="1" t="s">
        <v>432</v>
      </c>
      <c r="BC156" s="6">
        <v>5.28E-3</v>
      </c>
      <c r="BD156" s="6"/>
      <c r="BE156" s="19"/>
      <c r="BF156" s="19"/>
      <c r="BG156" s="67">
        <v>7656</v>
      </c>
      <c r="BH156" s="67">
        <v>236.6</v>
      </c>
      <c r="BI156" s="19">
        <v>0.61</v>
      </c>
      <c r="BJ156" s="19">
        <v>51.9</v>
      </c>
      <c r="BK156" s="19">
        <f>100-BJ156</f>
        <v>48.1</v>
      </c>
      <c r="BL156" s="124">
        <f>BJ156/BK156</f>
        <v>1.0790020790020789</v>
      </c>
      <c r="BM156" s="125">
        <v>4.8000000000000001E-2</v>
      </c>
      <c r="BN156" s="6">
        <f>BM156*100/AO156</f>
        <v>0.18604651162790697</v>
      </c>
      <c r="BO156" s="1" t="s">
        <v>432</v>
      </c>
      <c r="BP156" s="19">
        <v>45.2</v>
      </c>
      <c r="BQ156" s="19">
        <v>49.664999999999999</v>
      </c>
      <c r="BR156" s="43">
        <v>41795</v>
      </c>
      <c r="BS156" s="6">
        <f>BX156+BZ156</f>
        <v>65.599999999999994</v>
      </c>
      <c r="BT156" s="4">
        <v>91.5</v>
      </c>
      <c r="BU156" s="43">
        <v>10163</v>
      </c>
      <c r="BV156" s="6">
        <f>100-BT156</f>
        <v>8.5</v>
      </c>
      <c r="BW156" s="6">
        <f>BY156+CA156+CC156</f>
        <v>67.168800000000005</v>
      </c>
      <c r="BX156" s="22">
        <v>39</v>
      </c>
      <c r="BY156" s="22">
        <f>BX156*AP156/100</f>
        <v>26.676000000000002</v>
      </c>
      <c r="BZ156" s="6">
        <v>26.6</v>
      </c>
      <c r="CA156" s="22">
        <f>BZ156*AP156/100</f>
        <v>18.194400000000002</v>
      </c>
      <c r="CB156" s="6">
        <v>32.6</v>
      </c>
      <c r="CC156" s="22">
        <f>CB156*AP156/100</f>
        <v>22.298400000000001</v>
      </c>
      <c r="CD156" s="22" t="s">
        <v>432</v>
      </c>
      <c r="CE156" s="126">
        <v>88.3</v>
      </c>
      <c r="CF156" s="127">
        <v>6224</v>
      </c>
      <c r="CG156" s="126">
        <v>71.5</v>
      </c>
      <c r="CH156" s="127">
        <v>4804</v>
      </c>
      <c r="CI156" s="126">
        <v>19.100000000000001</v>
      </c>
      <c r="CJ156" s="126">
        <v>60.9</v>
      </c>
      <c r="CK156" s="127">
        <v>5377</v>
      </c>
      <c r="CL156" s="19">
        <f>BX156/BZ156</f>
        <v>1.4661654135338344</v>
      </c>
      <c r="CM156" s="19"/>
      <c r="CN156" s="19"/>
      <c r="CO156" s="19"/>
      <c r="CP156" s="6"/>
      <c r="CQ156" s="19"/>
      <c r="CR156" s="19"/>
      <c r="CS156" s="20"/>
      <c r="CZ156" s="22"/>
      <c r="DA156" s="16"/>
      <c r="DC156" s="130"/>
      <c r="DD156" s="131"/>
      <c r="DI156" s="1" t="s">
        <v>436</v>
      </c>
      <c r="DJ156" s="210" t="s">
        <v>491</v>
      </c>
      <c r="DK156" s="4">
        <v>2</v>
      </c>
      <c r="DN156" s="16">
        <v>0</v>
      </c>
      <c r="DR156" s="58" t="s">
        <v>431</v>
      </c>
      <c r="DS156" s="22" t="s">
        <v>431</v>
      </c>
      <c r="DT156" s="22">
        <v>134</v>
      </c>
      <c r="DU156" s="22">
        <v>18.600000000000001</v>
      </c>
      <c r="DV156" s="22">
        <v>81.400000000000006</v>
      </c>
      <c r="DW156" s="22" t="s">
        <v>431</v>
      </c>
      <c r="DX156" s="22" t="s">
        <v>431</v>
      </c>
      <c r="DY156" s="22" t="s">
        <v>431</v>
      </c>
      <c r="DZ156" s="22" t="s">
        <v>431</v>
      </c>
      <c r="EA156" s="2">
        <v>0</v>
      </c>
      <c r="EB156" s="2"/>
      <c r="EC156" s="36"/>
      <c r="ED156" s="36"/>
      <c r="EE156" s="4">
        <f>L156</f>
        <v>5</v>
      </c>
      <c r="EF156" s="4"/>
      <c r="EG156" s="4"/>
      <c r="EH156" s="4"/>
      <c r="EI156" s="4"/>
      <c r="EJ156" s="4"/>
      <c r="EK156" s="4"/>
      <c r="EL156" s="6" t="e">
        <f>EK156/(EJ156*EJ156*0.01*0.01)</f>
        <v>#DIV/0!</v>
      </c>
      <c r="EM156" s="4"/>
      <c r="EN156" s="4"/>
      <c r="EO156" s="4"/>
      <c r="EP156" s="4"/>
      <c r="EQ156" s="31"/>
      <c r="ER156" s="14"/>
      <c r="ES156" s="132">
        <f>C156</f>
        <v>17270</v>
      </c>
      <c r="ET156" s="133">
        <v>75</v>
      </c>
      <c r="EU156" s="133">
        <v>17434</v>
      </c>
      <c r="EV156" s="133">
        <v>7495</v>
      </c>
      <c r="EW156" s="133">
        <v>37440</v>
      </c>
      <c r="EX156" s="133">
        <v>2185</v>
      </c>
      <c r="EY156" s="134">
        <f>EX156/EV156*EW156/ET156</f>
        <v>145.53062041360906</v>
      </c>
      <c r="EZ156" s="39">
        <f>L156*EY156</f>
        <v>727.65310206804531</v>
      </c>
      <c r="FA156" s="9"/>
      <c r="FE156" s="135"/>
      <c r="FF156" s="135"/>
      <c r="FH156" s="136"/>
      <c r="FK156" s="138"/>
      <c r="FL156" s="139"/>
      <c r="FM156" s="9"/>
      <c r="FN156" s="1"/>
      <c r="FO156" s="41">
        <f>AC156/1000</f>
        <v>5.6000000000000001E-2</v>
      </c>
      <c r="FQ156" s="121">
        <f>EX156*100/EU156</f>
        <v>12.532981530343008</v>
      </c>
      <c r="FR156" s="140">
        <f>EY156/1000</f>
        <v>0.14553062041360906</v>
      </c>
      <c r="FS156" s="9"/>
      <c r="FU156" s="214"/>
      <c r="FW156" s="214"/>
      <c r="GI156" s="8"/>
      <c r="GO156" s="10">
        <v>44665</v>
      </c>
      <c r="GP156" s="10"/>
      <c r="GQ156" s="20"/>
      <c r="KB156" s="22"/>
      <c r="KC156" s="22"/>
      <c r="KD156" s="22"/>
      <c r="KE156" s="20">
        <f>FR156*AO156/100*1000</f>
        <v>37.546900066711139</v>
      </c>
      <c r="KF156" s="20">
        <f>FR156*AP156/100*1000</f>
        <v>99.542944362908599</v>
      </c>
      <c r="KG156" s="20">
        <f>FR156*AQ156/100*1000</f>
        <v>6.7235146631087384</v>
      </c>
      <c r="KH156" s="20">
        <f>FR156*AX156/100*1000</f>
        <v>4.8461696597731816</v>
      </c>
      <c r="KI156" s="20">
        <f>FR156*BM156/100*1000</f>
        <v>6.9854697798532345E-2</v>
      </c>
      <c r="KJ156" s="20">
        <f>FR156*BY156/100*1000</f>
        <v>38.821748301534356</v>
      </c>
      <c r="KK156" s="20">
        <f>FR156*CA156/100*1000</f>
        <v>26.478423200533687</v>
      </c>
      <c r="KL156" s="20">
        <f>FR156*CC156/100*1000</f>
        <v>32.450999862308208</v>
      </c>
      <c r="KM156" s="1">
        <v>75.599999999999994</v>
      </c>
      <c r="KN156" s="1">
        <v>92.5</v>
      </c>
      <c r="KP156" s="2"/>
      <c r="KQ156" s="2"/>
      <c r="KR156" s="2"/>
      <c r="KY156" s="11"/>
      <c r="KZ156" s="11"/>
      <c r="LA156" s="11"/>
    </row>
    <row r="157" spans="1:313" ht="14.4" customHeight="1">
      <c r="A157" s="1">
        <v>42</v>
      </c>
      <c r="B157" s="219">
        <f>COUNTIFS($D$3:D157,D157,$F$3:F157,F157)</f>
        <v>1</v>
      </c>
      <c r="C157" s="21">
        <v>12333</v>
      </c>
      <c r="D157" s="21" t="s">
        <v>2916</v>
      </c>
      <c r="E157" s="1" t="s">
        <v>496</v>
      </c>
      <c r="F157" s="12">
        <v>8103065355</v>
      </c>
      <c r="G157" s="1">
        <v>39</v>
      </c>
      <c r="H157" s="247" t="s">
        <v>1117</v>
      </c>
      <c r="DJ157" s="210" t="s">
        <v>491</v>
      </c>
      <c r="EL157" s="6" t="e">
        <f>EK157/(EJ157*EJ157*0.01*0.01)</f>
        <v>#DIV/0!</v>
      </c>
      <c r="FU157" s="214" t="s">
        <v>785</v>
      </c>
      <c r="FW157" s="214" t="s">
        <v>785</v>
      </c>
      <c r="GI157" s="8"/>
    </row>
    <row r="158" spans="1:313" ht="14.4" customHeight="1">
      <c r="A158" s="1">
        <v>161</v>
      </c>
      <c r="B158" s="1">
        <f>COUNTIFS($D$3:D158,D158,$F$3:F158,F158)</f>
        <v>1</v>
      </c>
      <c r="C158" s="34">
        <v>15447</v>
      </c>
      <c r="D158" s="21" t="s">
        <v>1987</v>
      </c>
      <c r="E158" s="2" t="s">
        <v>688</v>
      </c>
      <c r="F158" s="12">
        <v>5603042478</v>
      </c>
      <c r="G158" s="1">
        <f>LEFT(H158,4)-CONCATENATE(IF(LEFT(F158, 2)&lt;MID(H158, 3, 4), 20, 19),LEFT(F158,2))</f>
        <v>65</v>
      </c>
      <c r="H158" s="247" t="s">
        <v>1986</v>
      </c>
      <c r="I158" s="29" t="s">
        <v>724</v>
      </c>
      <c r="J158" s="24" t="s">
        <v>487</v>
      </c>
      <c r="K158" s="2" t="s">
        <v>430</v>
      </c>
      <c r="L158" s="2">
        <v>7</v>
      </c>
      <c r="M158" s="2">
        <v>3</v>
      </c>
      <c r="N158" s="2" t="s">
        <v>647</v>
      </c>
      <c r="O158" s="11"/>
      <c r="P158" s="2" t="s">
        <v>1955</v>
      </c>
      <c r="Q158" s="11"/>
      <c r="R158" s="11"/>
      <c r="S158" s="11"/>
      <c r="T158" s="42"/>
      <c r="U158" s="42"/>
      <c r="V158" s="64" t="s">
        <v>1609</v>
      </c>
      <c r="W158" s="42"/>
      <c r="X158" s="42"/>
      <c r="Y158" s="66"/>
      <c r="Z158" s="11"/>
      <c r="AA158" s="1" t="s">
        <v>812</v>
      </c>
      <c r="AC158" s="115">
        <v>36</v>
      </c>
      <c r="AD158" s="115">
        <v>250</v>
      </c>
      <c r="AE158" s="11"/>
      <c r="AF158" s="11"/>
      <c r="AG158" s="11" t="s">
        <v>491</v>
      </c>
      <c r="AH158" s="115">
        <v>50</v>
      </c>
      <c r="AI158" s="11"/>
      <c r="AJ158" s="11"/>
      <c r="AM158" s="11"/>
      <c r="AO158" s="116">
        <v>62.6</v>
      </c>
      <c r="AP158" s="117">
        <v>25.8</v>
      </c>
      <c r="AQ158" s="118">
        <v>9.92</v>
      </c>
      <c r="AR158" s="119">
        <f>AO158+AP158+AQ158</f>
        <v>98.320000000000007</v>
      </c>
      <c r="AS158" s="120">
        <f>AO158/AP158</f>
        <v>2.4263565891472867</v>
      </c>
      <c r="AT158" s="121">
        <f>AO158/AP158*AQ158</f>
        <v>24.069457364341083</v>
      </c>
      <c r="AU158" s="122">
        <f>AO158/(AP158+AQ158)</f>
        <v>1.7525195968645018</v>
      </c>
      <c r="AV158" s="19">
        <f>AW158*AO158/100</f>
        <v>45.938000000000002</v>
      </c>
      <c r="AW158" s="19">
        <f>98-AY158-(CD158*100/AO158)</f>
        <v>73.383386581469651</v>
      </c>
      <c r="AX158" s="123">
        <v>14.3</v>
      </c>
      <c r="AY158" s="19">
        <f>AX158*100/AO158</f>
        <v>22.843450479233226</v>
      </c>
      <c r="AZ158" s="1" t="s">
        <v>432</v>
      </c>
      <c r="BA158" s="58">
        <v>5.59</v>
      </c>
      <c r="BB158" s="1" t="s">
        <v>432</v>
      </c>
      <c r="BC158" s="6">
        <v>5.1999999999999998E-2</v>
      </c>
      <c r="BD158" s="6"/>
      <c r="BE158" s="19"/>
      <c r="BF158" s="19"/>
      <c r="BG158" s="67">
        <v>5148.4002722940777</v>
      </c>
      <c r="BH158" s="67">
        <v>403.86</v>
      </c>
      <c r="BI158" s="19">
        <v>3.96</v>
      </c>
      <c r="BJ158" s="19">
        <v>19.7</v>
      </c>
      <c r="BK158" s="19">
        <f>100-BJ158</f>
        <v>80.3</v>
      </c>
      <c r="BL158" s="124">
        <f>BJ158/BK158</f>
        <v>0.24533001245330013</v>
      </c>
      <c r="BM158" s="125">
        <v>0.56999999999999995</v>
      </c>
      <c r="BN158" s="6">
        <f>BM158*100/AO158</f>
        <v>0.91054313099041517</v>
      </c>
      <c r="BO158" s="1" t="s">
        <v>432</v>
      </c>
      <c r="BP158" s="19">
        <v>36.808</v>
      </c>
      <c r="BQ158" s="19">
        <v>44.52</v>
      </c>
      <c r="BR158" s="43">
        <v>57616</v>
      </c>
      <c r="BS158" s="6">
        <f>BX158+BZ158</f>
        <v>60.400000000000006</v>
      </c>
      <c r="BT158" s="4">
        <v>82.5</v>
      </c>
      <c r="BU158" s="43">
        <v>8157.5520000000006</v>
      </c>
      <c r="BV158" s="6">
        <f>100-BT158</f>
        <v>17.5</v>
      </c>
      <c r="BW158" s="6">
        <f>BY158+CA158+CC158</f>
        <v>25.696800000000003</v>
      </c>
      <c r="BX158" s="22">
        <v>15.2</v>
      </c>
      <c r="BY158" s="22">
        <f>BX158*AP158/100</f>
        <v>3.9215999999999998</v>
      </c>
      <c r="BZ158" s="6">
        <v>45.2</v>
      </c>
      <c r="CA158" s="22">
        <f>BZ158*AP158/100</f>
        <v>11.6616</v>
      </c>
      <c r="CB158" s="6">
        <v>39.200000000000003</v>
      </c>
      <c r="CC158" s="22">
        <f>CB158*AP158/100</f>
        <v>10.113600000000002</v>
      </c>
      <c r="CD158" s="22">
        <v>1.1100000000000001</v>
      </c>
      <c r="CE158" s="126">
        <v>98.4</v>
      </c>
      <c r="CF158" s="127">
        <v>7965</v>
      </c>
      <c r="CG158" s="126">
        <v>91</v>
      </c>
      <c r="CH158" s="127">
        <v>6111</v>
      </c>
      <c r="CI158" s="126">
        <v>26.9</v>
      </c>
      <c r="CJ158" s="126">
        <v>66.900000000000006</v>
      </c>
      <c r="CK158" s="127">
        <v>6495</v>
      </c>
      <c r="CL158" s="19">
        <f>BX158/BZ158</f>
        <v>0.33628318584070793</v>
      </c>
      <c r="CM158" s="19">
        <v>0.2</v>
      </c>
      <c r="CN158" s="19">
        <v>5.8</v>
      </c>
      <c r="CO158" s="19">
        <v>0.55000000000000004</v>
      </c>
      <c r="CP158" s="6"/>
      <c r="CQ158" s="19"/>
      <c r="CR158" s="19"/>
      <c r="CS158" s="20"/>
      <c r="CZ158" s="22"/>
      <c r="DA158" s="16"/>
      <c r="DB158" s="129" t="s">
        <v>447</v>
      </c>
      <c r="DC158" s="130"/>
      <c r="DD158" s="131" t="s">
        <v>1988</v>
      </c>
      <c r="DI158" s="1" t="s">
        <v>434</v>
      </c>
      <c r="DJ158" s="210" t="s">
        <v>491</v>
      </c>
      <c r="DK158" s="4">
        <v>2</v>
      </c>
      <c r="DN158" s="16">
        <v>0</v>
      </c>
      <c r="DR158" s="22">
        <v>4.3</v>
      </c>
      <c r="DS158" s="22" t="s">
        <v>431</v>
      </c>
      <c r="DT158" s="67">
        <v>71</v>
      </c>
      <c r="DU158" s="22">
        <v>14.1</v>
      </c>
      <c r="DV158" s="22">
        <v>85.9</v>
      </c>
      <c r="DW158" s="22" t="s">
        <v>431</v>
      </c>
      <c r="DX158" s="22" t="s">
        <v>431</v>
      </c>
      <c r="DY158" s="22" t="s">
        <v>431</v>
      </c>
      <c r="DZ158" s="22" t="s">
        <v>431</v>
      </c>
      <c r="EA158" s="2">
        <v>0</v>
      </c>
      <c r="EB158" s="68"/>
      <c r="EC158" s="36"/>
      <c r="ED158" s="36"/>
      <c r="EE158" s="4">
        <f>L158</f>
        <v>7</v>
      </c>
      <c r="EF158" s="4"/>
      <c r="EG158" s="4"/>
      <c r="EH158" s="4"/>
      <c r="EI158" s="4"/>
      <c r="EJ158" s="4"/>
      <c r="EK158" s="4"/>
      <c r="EL158" s="6" t="e">
        <f>EK158/(EJ158*EJ158*0.01*0.01)</f>
        <v>#DIV/0!</v>
      </c>
      <c r="EM158" s="4"/>
      <c r="EN158" s="4"/>
      <c r="EO158" s="4"/>
      <c r="EP158" s="4"/>
      <c r="EQ158" s="31"/>
      <c r="ER158" s="14"/>
      <c r="ES158" s="132">
        <f>C158</f>
        <v>15447</v>
      </c>
      <c r="ET158" s="133">
        <v>75</v>
      </c>
      <c r="EU158" s="133">
        <v>41736</v>
      </c>
      <c r="EV158" s="133">
        <v>26388</v>
      </c>
      <c r="EW158" s="133">
        <v>39780</v>
      </c>
      <c r="EX158" s="133">
        <v>1916</v>
      </c>
      <c r="EY158" s="134">
        <f>EX158/EV158*EW158/ET158</f>
        <v>38.51168713051387</v>
      </c>
      <c r="EZ158" s="39">
        <f>L158*EY158</f>
        <v>269.58180991359711</v>
      </c>
      <c r="FA158" s="9"/>
      <c r="FE158" s="135"/>
      <c r="FF158" s="135"/>
      <c r="FH158" s="136"/>
      <c r="FK158" s="138"/>
      <c r="FL158" s="139"/>
      <c r="FM158" s="9"/>
      <c r="FN158" s="1"/>
      <c r="FO158" s="41">
        <f>AC158/1000</f>
        <v>3.5999999999999997E-2</v>
      </c>
      <c r="FQ158" s="121">
        <f>EX158*100/EU158</f>
        <v>4.5907609737396973</v>
      </c>
      <c r="FR158" s="140">
        <f>EY158/1000</f>
        <v>3.8511687130513873E-2</v>
      </c>
      <c r="FS158" s="9"/>
      <c r="FU158" s="214"/>
      <c r="FW158" s="214"/>
      <c r="GI158" s="8"/>
      <c r="GO158" s="10"/>
      <c r="GP158" s="10"/>
      <c r="GQ158" s="20"/>
      <c r="KE158" s="20">
        <f>FR158*AO158/100*1000</f>
        <v>24.108316143701682</v>
      </c>
      <c r="KF158" s="20">
        <f>FR158*AP158/100*1000</f>
        <v>9.9360152796725796</v>
      </c>
      <c r="KG158" s="20">
        <f>FR158*AQ158/100*1000</f>
        <v>3.8203593633469763</v>
      </c>
      <c r="KH158" s="20">
        <f>FR158*AX158/100*1000</f>
        <v>5.5071712596634832</v>
      </c>
      <c r="KI158" s="20">
        <f>FR158*BM158/100*1000</f>
        <v>0.21951661664392907</v>
      </c>
      <c r="KJ158" s="20">
        <f>FR158*BY158/100*1000</f>
        <v>1.510274322510232</v>
      </c>
      <c r="KK158" s="20">
        <f>FR158*CA158/100*1000</f>
        <v>4.4910789064120058</v>
      </c>
      <c r="KL158" s="20">
        <f>FR158*CC158/100*1000</f>
        <v>3.8949179896316517</v>
      </c>
    </row>
    <row r="159" spans="1:313" ht="14.4" customHeight="1">
      <c r="A159" s="1">
        <v>36</v>
      </c>
      <c r="B159" s="1">
        <f>COUNTIFS($D$3:D159,D159,$F$3:F159,F159)</f>
        <v>1</v>
      </c>
      <c r="C159" s="34">
        <v>14579</v>
      </c>
      <c r="D159" s="21" t="s">
        <v>777</v>
      </c>
      <c r="E159" s="2" t="s">
        <v>544</v>
      </c>
      <c r="F159" s="12">
        <v>425916128</v>
      </c>
      <c r="G159" s="1">
        <f>LEFT(H159,4)-CONCATENATE(IF(LEFT(F159, 2)&lt;MID(H159, 3, 4), 20, 19),LEFT(F159,2))</f>
        <v>79</v>
      </c>
      <c r="H159" s="247" t="s">
        <v>1749</v>
      </c>
      <c r="I159" s="29" t="s">
        <v>442</v>
      </c>
      <c r="J159" s="24" t="s">
        <v>487</v>
      </c>
      <c r="K159" s="2" t="s">
        <v>430</v>
      </c>
      <c r="L159" s="2">
        <v>6</v>
      </c>
      <c r="M159" s="2" t="s">
        <v>664</v>
      </c>
      <c r="N159" s="2" t="s">
        <v>647</v>
      </c>
      <c r="O159" s="11"/>
      <c r="P159" s="2" t="s">
        <v>1722</v>
      </c>
      <c r="Q159" s="11"/>
      <c r="R159" s="11"/>
      <c r="S159" s="11"/>
      <c r="T159" s="42"/>
      <c r="U159" s="42"/>
      <c r="V159" s="64" t="s">
        <v>1609</v>
      </c>
      <c r="W159" s="62" t="s">
        <v>1530</v>
      </c>
      <c r="X159" s="63"/>
      <c r="Y159" s="63"/>
      <c r="Z159" s="11"/>
      <c r="AA159" s="1" t="s">
        <v>812</v>
      </c>
      <c r="AC159" s="115">
        <v>1042</v>
      </c>
      <c r="AD159" s="115">
        <v>6000</v>
      </c>
      <c r="AE159" s="11"/>
      <c r="AF159" s="11"/>
      <c r="AG159" s="11" t="s">
        <v>483</v>
      </c>
      <c r="AH159" s="115">
        <v>450</v>
      </c>
      <c r="AI159" s="11"/>
      <c r="AJ159" s="11"/>
      <c r="AM159" s="11"/>
      <c r="AO159" s="116">
        <v>53.3</v>
      </c>
      <c r="AP159" s="117">
        <v>40.9</v>
      </c>
      <c r="AQ159" s="118">
        <v>3.62</v>
      </c>
      <c r="AR159" s="119">
        <f>AO159+AP159+AQ159</f>
        <v>97.82</v>
      </c>
      <c r="AS159" s="120">
        <f>AO159/AP159</f>
        <v>1.3031784841075795</v>
      </c>
      <c r="AT159" s="121">
        <f>AO159/AP159*AQ159</f>
        <v>4.7175061124694384</v>
      </c>
      <c r="AU159" s="122">
        <f>AO159/(AP159+AQ159)</f>
        <v>1.1972147349505839</v>
      </c>
      <c r="AV159" s="19">
        <f>AW159*AO159/100</f>
        <v>43.223999999999997</v>
      </c>
      <c r="AW159" s="19">
        <f>98-AY159-(CD159*100/AO159)</f>
        <v>81.095684803001873</v>
      </c>
      <c r="AX159" s="123">
        <v>7.16</v>
      </c>
      <c r="AY159" s="19">
        <f>AX159*100/AO159</f>
        <v>13.433395872420263</v>
      </c>
      <c r="AZ159" s="1" t="s">
        <v>432</v>
      </c>
      <c r="BA159" s="58">
        <v>30.9</v>
      </c>
      <c r="BB159" s="1" t="s">
        <v>432</v>
      </c>
      <c r="BC159" s="6">
        <v>2.1999999999999999E-2</v>
      </c>
      <c r="BD159" s="6"/>
      <c r="BE159" s="19"/>
      <c r="BF159" s="19"/>
      <c r="BG159" s="2">
        <v>5577</v>
      </c>
      <c r="BH159" s="2">
        <v>278</v>
      </c>
      <c r="BI159" s="19">
        <v>5.21</v>
      </c>
      <c r="BJ159" s="19">
        <v>55.1</v>
      </c>
      <c r="BK159" s="1">
        <v>44.9</v>
      </c>
      <c r="BL159" s="124">
        <f>BJ159/BK159</f>
        <v>1.2271714922048997</v>
      </c>
      <c r="BM159" s="125">
        <v>0.87</v>
      </c>
      <c r="BN159" s="6">
        <f>BM159*100/AO159</f>
        <v>1.6322701688555348</v>
      </c>
      <c r="BO159" s="1" t="s">
        <v>432</v>
      </c>
      <c r="BP159" s="19">
        <v>20</v>
      </c>
      <c r="BQ159" s="19">
        <v>22.3</v>
      </c>
      <c r="BR159" s="6">
        <v>36134.700000000004</v>
      </c>
      <c r="BS159" s="6">
        <f>BX159+BZ159</f>
        <v>53.099999999999994</v>
      </c>
      <c r="BT159" s="4">
        <v>88.4</v>
      </c>
      <c r="BU159" s="43">
        <v>9023.8095238095229</v>
      </c>
      <c r="BV159" s="6">
        <f>100-BT159</f>
        <v>11.599999999999994</v>
      </c>
      <c r="BW159" s="6">
        <f>BY159+CA159+CC159</f>
        <v>40.245599999999996</v>
      </c>
      <c r="BX159" s="22">
        <v>21.9</v>
      </c>
      <c r="BY159" s="22">
        <f>BX159*AP159/100</f>
        <v>8.9570999999999987</v>
      </c>
      <c r="BZ159" s="4">
        <v>31.2</v>
      </c>
      <c r="CA159" s="22">
        <f>BZ159*AP159/100</f>
        <v>12.7608</v>
      </c>
      <c r="CB159" s="4">
        <v>45.3</v>
      </c>
      <c r="CC159" s="22">
        <f>CB159*AP159/100</f>
        <v>18.527699999999996</v>
      </c>
      <c r="CD159" s="22">
        <v>1.85</v>
      </c>
      <c r="CE159" s="126">
        <v>95.7</v>
      </c>
      <c r="CF159" s="126">
        <v>8648</v>
      </c>
      <c r="CG159" s="126">
        <v>88.8</v>
      </c>
      <c r="CH159" s="126">
        <v>5594</v>
      </c>
      <c r="CI159" s="126">
        <v>60</v>
      </c>
      <c r="CJ159" s="126">
        <v>77.099999999999994</v>
      </c>
      <c r="CK159" s="126">
        <v>5646</v>
      </c>
      <c r="CL159" s="19">
        <f>BX159/BZ159</f>
        <v>0.70192307692307687</v>
      </c>
      <c r="CM159" s="22">
        <v>2.06</v>
      </c>
      <c r="CN159" s="22">
        <v>2.6</v>
      </c>
      <c r="CO159" s="22">
        <v>12.1</v>
      </c>
      <c r="CP159" s="6"/>
      <c r="CQ159" s="19"/>
      <c r="CR159" s="19"/>
      <c r="CS159" s="20"/>
      <c r="CT159" s="22"/>
      <c r="CU159" s="142"/>
      <c r="CV159" s="142"/>
      <c r="CW159" s="22"/>
      <c r="CX159" s="22"/>
      <c r="CZ159" s="22"/>
      <c r="DA159" s="16"/>
      <c r="DB159" s="129" t="s">
        <v>258</v>
      </c>
      <c r="DC159" s="130"/>
      <c r="DD159" s="131" t="s">
        <v>1750</v>
      </c>
      <c r="DI159" s="1" t="s">
        <v>436</v>
      </c>
      <c r="DJ159" s="209" t="s">
        <v>483</v>
      </c>
      <c r="DK159" s="4">
        <v>2</v>
      </c>
      <c r="DL159" s="4" t="s">
        <v>442</v>
      </c>
      <c r="DM159" s="4" t="s">
        <v>442</v>
      </c>
      <c r="DN159" s="16">
        <v>0</v>
      </c>
      <c r="DO159" s="4">
        <v>0</v>
      </c>
      <c r="DP159" s="4">
        <v>0</v>
      </c>
      <c r="DQ159" s="4" t="s">
        <v>431</v>
      </c>
      <c r="DR159" s="1" t="s">
        <v>431</v>
      </c>
      <c r="DS159" s="1" t="s">
        <v>431</v>
      </c>
      <c r="DT159" s="1">
        <v>269</v>
      </c>
      <c r="DU159" s="1">
        <v>6.7</v>
      </c>
      <c r="DV159" s="1">
        <v>93.3</v>
      </c>
      <c r="DW159" s="1" t="s">
        <v>431</v>
      </c>
      <c r="DX159" s="1" t="s">
        <v>431</v>
      </c>
      <c r="DY159" s="1" t="s">
        <v>431</v>
      </c>
      <c r="DZ159" s="1" t="s">
        <v>431</v>
      </c>
      <c r="EA159" s="1">
        <v>0</v>
      </c>
      <c r="EC159" s="36"/>
      <c r="ED159" s="36"/>
      <c r="EE159" s="4">
        <v>6</v>
      </c>
      <c r="EF159" s="4">
        <v>25</v>
      </c>
      <c r="EG159" s="4">
        <v>2</v>
      </c>
      <c r="EH159" s="4"/>
      <c r="EI159" s="4"/>
      <c r="EJ159" s="4">
        <v>157</v>
      </c>
      <c r="EK159" s="4">
        <v>66</v>
      </c>
      <c r="EL159" s="6">
        <f>EK159/(EJ159*EJ159*0.01*0.01)</f>
        <v>26.775934114974238</v>
      </c>
      <c r="EM159" s="4">
        <v>5</v>
      </c>
      <c r="EN159" s="1">
        <v>0</v>
      </c>
      <c r="EO159" s="4">
        <v>4</v>
      </c>
      <c r="EP159" s="4" t="s">
        <v>1550</v>
      </c>
      <c r="EQ159" s="31" t="s">
        <v>431</v>
      </c>
      <c r="ER159" s="14" t="s">
        <v>431</v>
      </c>
      <c r="ES159" s="132">
        <v>14579</v>
      </c>
      <c r="ET159" s="133">
        <v>75</v>
      </c>
      <c r="EU159" s="133">
        <v>63362</v>
      </c>
      <c r="EV159" s="133">
        <v>4000</v>
      </c>
      <c r="EW159" s="133">
        <v>39780</v>
      </c>
      <c r="EX159" s="133">
        <v>7469</v>
      </c>
      <c r="EY159" s="134">
        <f>EX159/EV159*EW159/ET159</f>
        <v>990.38940000000002</v>
      </c>
      <c r="EZ159" s="39">
        <f>L159*EY159</f>
        <v>5942.3364000000001</v>
      </c>
      <c r="FA159" s="9"/>
      <c r="FE159" s="135"/>
      <c r="FF159" s="135"/>
      <c r="FH159" s="136"/>
      <c r="FK159" s="138"/>
      <c r="FL159" s="139"/>
      <c r="FM159" s="9"/>
      <c r="FN159" s="1"/>
      <c r="FO159" s="41">
        <f>AC159/1000</f>
        <v>1.042</v>
      </c>
      <c r="FQ159" s="121">
        <f>EX159*100/EU159</f>
        <v>11.787822354092357</v>
      </c>
      <c r="FR159" s="140">
        <f>EY159/1000</f>
        <v>0.99038939999999998</v>
      </c>
      <c r="FS159" s="9"/>
      <c r="FT159" s="1" t="s">
        <v>443</v>
      </c>
      <c r="FU159" s="16" t="s">
        <v>443</v>
      </c>
      <c r="FV159" s="214" t="s">
        <v>431</v>
      </c>
      <c r="FX159" s="214" t="s">
        <v>431</v>
      </c>
      <c r="FY159" s="9" t="s">
        <v>1751</v>
      </c>
      <c r="FZ159" s="1">
        <v>0</v>
      </c>
      <c r="GA159" s="1">
        <v>5</v>
      </c>
      <c r="GB159" s="9" t="s">
        <v>866</v>
      </c>
      <c r="GD159" s="1">
        <v>1</v>
      </c>
      <c r="GE159" s="1" t="s">
        <v>431</v>
      </c>
      <c r="GF159" s="1" t="s">
        <v>558</v>
      </c>
      <c r="GG159" s="1">
        <v>1</v>
      </c>
      <c r="GH159" s="8" t="s">
        <v>1752</v>
      </c>
      <c r="GI159" s="8"/>
      <c r="GJ159" s="8" t="s">
        <v>558</v>
      </c>
      <c r="GK159" s="1">
        <v>0</v>
      </c>
      <c r="GL159" s="8">
        <v>0</v>
      </c>
      <c r="GM159" s="9" t="s">
        <v>1561</v>
      </c>
      <c r="GO159" s="10">
        <v>44245</v>
      </c>
      <c r="GP159" s="10"/>
      <c r="GQ159" s="20"/>
      <c r="KE159" s="20">
        <f>FR159*AO159/100*1000</f>
        <v>527.87755019999997</v>
      </c>
      <c r="KF159" s="20">
        <f>FR159*AP159/100*1000</f>
        <v>405.0692646</v>
      </c>
      <c r="KG159" s="20">
        <f>FR159*AQ159/100*1000</f>
        <v>35.852096279999998</v>
      </c>
      <c r="KH159" s="20">
        <f>FR159*AX159/100*1000</f>
        <v>70.911881039999997</v>
      </c>
      <c r="KI159" s="20">
        <f>FR159*BM159/100*1000</f>
        <v>8.6163877800000002</v>
      </c>
      <c r="KJ159" s="20">
        <f>FR159*BY159/100*1000</f>
        <v>88.710168947399978</v>
      </c>
      <c r="KK159" s="20">
        <f>FR159*CA159/100*1000</f>
        <v>126.3816105552</v>
      </c>
      <c r="KL159" s="20">
        <f>FR159*CC159/100*1000</f>
        <v>183.49637686379995</v>
      </c>
      <c r="KV159" s="9" t="s">
        <v>1561</v>
      </c>
    </row>
    <row r="160" spans="1:313" ht="14.4" customHeight="1">
      <c r="A160" s="1">
        <v>78</v>
      </c>
      <c r="B160" s="1">
        <f>COUNTIFS($D$3:D160,D160,$F$3:F160,F160)</f>
        <v>1</v>
      </c>
      <c r="C160" s="34">
        <v>14859</v>
      </c>
      <c r="D160" s="75" t="s">
        <v>777</v>
      </c>
      <c r="E160" s="76" t="s">
        <v>496</v>
      </c>
      <c r="F160" s="78">
        <v>6403301223</v>
      </c>
      <c r="G160" s="77">
        <f>LEFT(H160,4)-CONCATENATE(IF(LEFT(F160, 2)&lt;MID(H160, 3, 4), 20, 19),LEFT(F160,2))</f>
        <v>57</v>
      </c>
      <c r="H160" s="248" t="s">
        <v>1846</v>
      </c>
      <c r="I160" s="29" t="s">
        <v>442</v>
      </c>
      <c r="J160" s="24" t="s">
        <v>487</v>
      </c>
      <c r="K160" s="2" t="s">
        <v>430</v>
      </c>
      <c r="L160" s="2">
        <v>13</v>
      </c>
      <c r="M160" s="2">
        <v>1</v>
      </c>
      <c r="N160" s="2" t="s">
        <v>431</v>
      </c>
      <c r="O160" s="11"/>
      <c r="P160" s="2" t="s">
        <v>1794</v>
      </c>
      <c r="Q160" s="11"/>
      <c r="R160" s="11"/>
      <c r="S160" s="11"/>
      <c r="T160" s="42"/>
      <c r="U160" s="42"/>
      <c r="V160" s="64" t="s">
        <v>1609</v>
      </c>
      <c r="W160" s="62" t="s">
        <v>1530</v>
      </c>
      <c r="X160" s="63"/>
      <c r="Y160" s="63"/>
      <c r="Z160" s="11"/>
      <c r="AA160" s="1" t="s">
        <v>812</v>
      </c>
      <c r="AC160" s="115" t="s">
        <v>514</v>
      </c>
      <c r="AD160" s="115" t="s">
        <v>514</v>
      </c>
      <c r="AE160" s="11"/>
      <c r="AF160" s="11"/>
      <c r="AG160" s="11" t="s">
        <v>491</v>
      </c>
      <c r="AH160" s="115">
        <v>250</v>
      </c>
      <c r="AI160" s="11" t="s">
        <v>1847</v>
      </c>
      <c r="AM160" s="11"/>
      <c r="AO160" s="116">
        <v>67.2</v>
      </c>
      <c r="AP160" s="117">
        <v>29.6</v>
      </c>
      <c r="AQ160" s="118">
        <v>2.92</v>
      </c>
      <c r="AR160" s="119">
        <f>AO160+AP160+AQ160</f>
        <v>99.720000000000013</v>
      </c>
      <c r="AS160" s="120">
        <f>AO160/AP160</f>
        <v>2.2702702702702702</v>
      </c>
      <c r="AT160" s="121">
        <f>AO160/AP160*AQ160</f>
        <v>6.629189189189189</v>
      </c>
      <c r="AU160" s="122">
        <f>AO160/(AP160+AQ160)</f>
        <v>2.0664206642066421</v>
      </c>
      <c r="AV160" s="19">
        <f>AW160*AO160/100</f>
        <v>61.816000000000003</v>
      </c>
      <c r="AW160" s="19">
        <f>98-AY160-(CD160*100/AO160)</f>
        <v>91.988095238095241</v>
      </c>
      <c r="AX160" s="123">
        <v>3.69</v>
      </c>
      <c r="AY160" s="19">
        <f>AX160*100/AO160</f>
        <v>5.4910714285714279</v>
      </c>
      <c r="AZ160" s="1" t="s">
        <v>432</v>
      </c>
      <c r="BA160" s="58">
        <v>57.2</v>
      </c>
      <c r="BB160" s="1" t="s">
        <v>432</v>
      </c>
      <c r="BC160" s="6">
        <v>8.9999999999999993E-3</v>
      </c>
      <c r="BD160" s="6"/>
      <c r="BE160" s="19"/>
      <c r="BF160" s="19"/>
      <c r="BG160" s="2">
        <v>6338</v>
      </c>
      <c r="BH160" s="2">
        <v>160.90909090909091</v>
      </c>
      <c r="BI160" s="19">
        <v>1.41</v>
      </c>
      <c r="BJ160" s="19">
        <v>48.7</v>
      </c>
      <c r="BK160" s="1">
        <v>51.3</v>
      </c>
      <c r="BL160" s="124">
        <f>BJ160/BK160</f>
        <v>0.94931773879142312</v>
      </c>
      <c r="BM160" s="125">
        <v>2.0099999999999998</v>
      </c>
      <c r="BN160" s="6">
        <f>BM160*100/AO160</f>
        <v>2.9910714285714279</v>
      </c>
      <c r="BO160" s="1" t="s">
        <v>432</v>
      </c>
      <c r="BP160" s="19">
        <v>30.8</v>
      </c>
      <c r="BQ160" s="19">
        <v>32.4</v>
      </c>
      <c r="BR160" s="4">
        <v>45432</v>
      </c>
      <c r="BS160" s="6">
        <f>BX160+BZ160</f>
        <v>53.900000000000006</v>
      </c>
      <c r="BT160" s="4">
        <v>89.3</v>
      </c>
      <c r="BU160" s="4">
        <v>6000</v>
      </c>
      <c r="BV160" s="6">
        <f>100-BT160</f>
        <v>10.700000000000003</v>
      </c>
      <c r="BW160" s="6">
        <f>BY160+CA160+CC160</f>
        <v>29.2744</v>
      </c>
      <c r="BX160" s="22">
        <v>21.3</v>
      </c>
      <c r="BY160" s="22">
        <f>BX160*AP160/100</f>
        <v>6.3048000000000002</v>
      </c>
      <c r="BZ160" s="4">
        <v>32.6</v>
      </c>
      <c r="CA160" s="22">
        <f>BZ160*AP160/100</f>
        <v>9.6495999999999995</v>
      </c>
      <c r="CB160" s="4">
        <v>45</v>
      </c>
      <c r="CC160" s="22">
        <f>CB160*AP160/100</f>
        <v>13.32</v>
      </c>
      <c r="CD160" s="22">
        <v>0.35</v>
      </c>
      <c r="CE160" s="126">
        <v>69.900000000000006</v>
      </c>
      <c r="CF160" s="126">
        <v>4878</v>
      </c>
      <c r="CG160" s="126">
        <v>47.3</v>
      </c>
      <c r="CH160" s="126">
        <v>4575</v>
      </c>
      <c r="CI160" s="126">
        <v>9.2899999999999991</v>
      </c>
      <c r="CJ160" s="126">
        <v>34.799999999999997</v>
      </c>
      <c r="CK160" s="126">
        <v>4548</v>
      </c>
      <c r="CL160" s="19">
        <f>BX160/BZ160</f>
        <v>0.65337423312883436</v>
      </c>
      <c r="CM160" s="19">
        <v>17.3</v>
      </c>
      <c r="CN160" s="19">
        <v>23.9</v>
      </c>
      <c r="CO160" s="19">
        <v>16.7</v>
      </c>
      <c r="CP160" s="6"/>
      <c r="CQ160" s="19"/>
      <c r="CR160" s="19"/>
      <c r="CS160" s="20"/>
      <c r="CZ160" s="22"/>
      <c r="DA160" s="16"/>
      <c r="DB160" s="129" t="s">
        <v>447</v>
      </c>
      <c r="DC160" s="130"/>
      <c r="DD160" s="131" t="s">
        <v>1848</v>
      </c>
      <c r="DI160" s="1" t="s">
        <v>434</v>
      </c>
      <c r="DJ160" s="210" t="s">
        <v>491</v>
      </c>
      <c r="DK160" s="4">
        <v>2</v>
      </c>
      <c r="DL160" s="4" t="s">
        <v>442</v>
      </c>
      <c r="DM160" s="4" t="s">
        <v>442</v>
      </c>
      <c r="DN160" s="16">
        <v>0</v>
      </c>
      <c r="DO160" s="4">
        <v>0</v>
      </c>
      <c r="DP160" s="4">
        <v>0</v>
      </c>
      <c r="DQ160" s="4" t="s">
        <v>431</v>
      </c>
      <c r="DR160" s="22" t="s">
        <v>431</v>
      </c>
      <c r="DS160" s="22" t="s">
        <v>431</v>
      </c>
      <c r="DT160" s="67">
        <v>240</v>
      </c>
      <c r="DU160" s="22">
        <v>14.5</v>
      </c>
      <c r="DV160" s="22">
        <v>85.5</v>
      </c>
      <c r="DW160" s="22" t="s">
        <v>431</v>
      </c>
      <c r="DX160" s="22" t="s">
        <v>431</v>
      </c>
      <c r="DY160" s="22" t="s">
        <v>431</v>
      </c>
      <c r="DZ160" s="22" t="s">
        <v>431</v>
      </c>
      <c r="EA160" s="68" t="s">
        <v>1836</v>
      </c>
      <c r="EB160" s="68" t="s">
        <v>1849</v>
      </c>
      <c r="EC160" s="36"/>
      <c r="ED160" s="36"/>
      <c r="EE160" s="4">
        <f>L160</f>
        <v>13</v>
      </c>
      <c r="EF160" s="4">
        <v>30</v>
      </c>
      <c r="EG160" s="4">
        <v>3</v>
      </c>
      <c r="EH160" s="4"/>
      <c r="EI160" s="4"/>
      <c r="EJ160" s="4">
        <v>182</v>
      </c>
      <c r="EK160" s="4">
        <v>97</v>
      </c>
      <c r="EL160" s="6">
        <f>EK160/(EJ160*EJ160*0.01*0.01)</f>
        <v>29.283902910276534</v>
      </c>
      <c r="EM160" s="4">
        <v>1</v>
      </c>
      <c r="EN160" s="1">
        <v>1</v>
      </c>
      <c r="EO160" s="4">
        <v>3</v>
      </c>
      <c r="EP160" s="4">
        <v>1</v>
      </c>
      <c r="EQ160" s="31" t="s">
        <v>1850</v>
      </c>
      <c r="ER160" s="14">
        <v>44238</v>
      </c>
      <c r="ES160" s="132">
        <v>14859</v>
      </c>
      <c r="ET160" s="133">
        <v>75</v>
      </c>
      <c r="EU160" s="133"/>
      <c r="EV160" s="133">
        <v>4000</v>
      </c>
      <c r="EW160" s="133">
        <v>39780</v>
      </c>
      <c r="EX160" s="133"/>
      <c r="EY160" s="134"/>
      <c r="EZ160" s="39"/>
      <c r="FA160" s="9"/>
      <c r="FE160" s="135"/>
      <c r="FF160" s="135"/>
      <c r="FH160" s="136"/>
      <c r="FK160" s="138"/>
      <c r="FL160" s="139"/>
      <c r="FM160" s="9"/>
      <c r="FN160" s="1"/>
      <c r="FO160" s="41" t="e">
        <f>AC160/1000</f>
        <v>#VALUE!</v>
      </c>
      <c r="FQ160" s="121">
        <v>13.7</v>
      </c>
      <c r="FR160" s="140">
        <v>0.12</v>
      </c>
      <c r="FS160" s="9"/>
      <c r="FT160" s="1">
        <v>12</v>
      </c>
      <c r="FU160" s="214"/>
      <c r="FV160" s="130" t="s">
        <v>569</v>
      </c>
      <c r="FW160" s="214"/>
      <c r="FX160" s="8" t="s">
        <v>569</v>
      </c>
      <c r="FY160" s="9" t="s">
        <v>1851</v>
      </c>
      <c r="FZ160" s="1">
        <v>0</v>
      </c>
      <c r="GA160" s="1">
        <v>1</v>
      </c>
      <c r="GB160" s="9" t="s">
        <v>560</v>
      </c>
      <c r="GD160" s="1">
        <v>0</v>
      </c>
      <c r="GE160" s="1" t="s">
        <v>431</v>
      </c>
      <c r="GF160" s="1">
        <v>0</v>
      </c>
      <c r="GG160" s="1">
        <v>0</v>
      </c>
      <c r="GH160" s="8" t="s">
        <v>431</v>
      </c>
      <c r="GI160" s="8"/>
      <c r="GJ160" s="8" t="s">
        <v>431</v>
      </c>
      <c r="GK160" s="1">
        <v>0</v>
      </c>
      <c r="GL160" s="8">
        <v>0</v>
      </c>
      <c r="GM160" s="9" t="s">
        <v>529</v>
      </c>
      <c r="GO160" s="10">
        <v>44277</v>
      </c>
      <c r="GP160" s="14" t="s">
        <v>523</v>
      </c>
      <c r="GQ160" s="20">
        <f>DATEDIF(ER160,GO160,"m")</f>
        <v>1</v>
      </c>
      <c r="GT160" s="19">
        <v>0.86640413247999992</v>
      </c>
      <c r="GV160" s="148">
        <v>0.60542032479999996</v>
      </c>
      <c r="HA160" s="32">
        <v>1.62</v>
      </c>
      <c r="HB160" s="32">
        <v>8.58</v>
      </c>
      <c r="HC160" s="33">
        <v>240.18</v>
      </c>
      <c r="HD160" s="32">
        <v>10.33</v>
      </c>
      <c r="HE160" s="32">
        <v>2.19</v>
      </c>
      <c r="HF160" s="32">
        <v>2.77</v>
      </c>
      <c r="HG160" s="33">
        <v>7998.48</v>
      </c>
      <c r="HH160" s="32">
        <v>19.29</v>
      </c>
      <c r="HI160" s="33">
        <v>97.16</v>
      </c>
      <c r="HJ160" s="32">
        <v>216.41</v>
      </c>
      <c r="HK160" s="32">
        <v>3.61</v>
      </c>
      <c r="HL160" s="32">
        <v>23.99</v>
      </c>
      <c r="HM160" s="32">
        <v>102.31</v>
      </c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70"/>
      <c r="KE160" s="20">
        <f>FR160*AO160/100*1000</f>
        <v>80.64</v>
      </c>
      <c r="KF160" s="20">
        <f>FR160*AP160/100*1000</f>
        <v>35.520000000000003</v>
      </c>
      <c r="KG160" s="20">
        <f>FR160*AQ160/100*1000</f>
        <v>3.5039999999999996</v>
      </c>
      <c r="KH160" s="20">
        <f>FR160*AX160/100*1000</f>
        <v>4.4279999999999999</v>
      </c>
      <c r="KI160" s="20">
        <f>FR160*BM160/100*1000</f>
        <v>2.4119999999999995</v>
      </c>
      <c r="KJ160" s="20">
        <f>FR160*BY160/100*1000</f>
        <v>7.56576</v>
      </c>
      <c r="KK160" s="20">
        <f>FR160*CA160/100*1000</f>
        <v>11.579519999999999</v>
      </c>
      <c r="KL160" s="20">
        <f>FR160*CC160/100*1000</f>
        <v>15.984000000000002</v>
      </c>
      <c r="KS160" s="23">
        <v>44312</v>
      </c>
      <c r="KT160" s="1">
        <v>2</v>
      </c>
      <c r="KV160" s="9" t="s">
        <v>529</v>
      </c>
    </row>
    <row r="161" spans="1:313" ht="14.4" customHeight="1">
      <c r="A161" s="1">
        <v>113</v>
      </c>
      <c r="B161" s="1">
        <f>COUNTIFS($D$3:D161,D161,$F$3:F161,F161)</f>
        <v>2</v>
      </c>
      <c r="C161" s="34">
        <v>15127</v>
      </c>
      <c r="D161" s="75" t="s">
        <v>777</v>
      </c>
      <c r="E161" s="76" t="s">
        <v>496</v>
      </c>
      <c r="F161" s="78">
        <v>6403301223</v>
      </c>
      <c r="G161" s="77">
        <f>LEFT(H161,4)-CONCATENATE(IF(LEFT(F161, 2)&lt;MID(H161, 3, 4), 20, 19),LEFT(F161,2))</f>
        <v>57</v>
      </c>
      <c r="H161" s="248" t="s">
        <v>1915</v>
      </c>
      <c r="I161" s="29" t="s">
        <v>442</v>
      </c>
      <c r="J161" s="24" t="s">
        <v>487</v>
      </c>
      <c r="K161" s="2" t="s">
        <v>430</v>
      </c>
      <c r="L161" s="2">
        <v>28</v>
      </c>
      <c r="M161" s="2" t="s">
        <v>664</v>
      </c>
      <c r="N161" s="2" t="s">
        <v>431</v>
      </c>
      <c r="O161" s="11"/>
      <c r="P161" s="2" t="s">
        <v>1907</v>
      </c>
      <c r="Q161" s="11"/>
      <c r="R161" s="11"/>
      <c r="S161" s="11"/>
      <c r="T161" s="42"/>
      <c r="U161" s="42"/>
      <c r="V161" s="64" t="s">
        <v>1609</v>
      </c>
      <c r="W161" s="42"/>
      <c r="X161" s="44" t="s">
        <v>1872</v>
      </c>
      <c r="Y161" s="71"/>
      <c r="Z161" s="11"/>
      <c r="AA161" s="1" t="s">
        <v>812</v>
      </c>
      <c r="AC161" s="115">
        <v>196</v>
      </c>
      <c r="AD161" s="115">
        <v>5400</v>
      </c>
      <c r="AE161" s="11"/>
      <c r="AF161" s="11"/>
      <c r="AG161" s="11" t="s">
        <v>491</v>
      </c>
      <c r="AH161" s="115">
        <v>350</v>
      </c>
      <c r="AI161" s="11"/>
      <c r="AJ161" s="11"/>
      <c r="AM161" s="11"/>
      <c r="AO161" s="116">
        <v>41</v>
      </c>
      <c r="AP161" s="117">
        <v>54</v>
      </c>
      <c r="AQ161" s="118">
        <v>3.26</v>
      </c>
      <c r="AR161" s="119">
        <f>AO161+AP161+AQ161</f>
        <v>98.26</v>
      </c>
      <c r="AS161" s="120">
        <f>AO161/AP161</f>
        <v>0.7592592592592593</v>
      </c>
      <c r="AT161" s="121">
        <f>AO161/AP161*AQ161</f>
        <v>2.4751851851851852</v>
      </c>
      <c r="AU161" s="122">
        <f>AO161/(AP161+AQ161)</f>
        <v>0.71603213412504374</v>
      </c>
      <c r="AV161" s="19">
        <f>AW161*AO161/100</f>
        <v>39.279999999999994</v>
      </c>
      <c r="AW161" s="19">
        <f>98-AY161-(CD161*100/AO161)</f>
        <v>95.804878048780481</v>
      </c>
      <c r="AX161" s="123">
        <v>0.76</v>
      </c>
      <c r="AY161" s="19">
        <f>AX161*100/AO161</f>
        <v>1.8536585365853659</v>
      </c>
      <c r="AZ161" s="1" t="s">
        <v>432</v>
      </c>
      <c r="BA161" s="58">
        <v>72.599999999999994</v>
      </c>
      <c r="BB161" s="1" t="s">
        <v>432</v>
      </c>
      <c r="BC161" s="6">
        <v>8.8000000000000005E-3</v>
      </c>
      <c r="BD161" s="6"/>
      <c r="BE161" s="19"/>
      <c r="BF161" s="19"/>
      <c r="BG161" s="67">
        <v>12761.842105263158</v>
      </c>
      <c r="BH161" s="67">
        <v>420.90909090909088</v>
      </c>
      <c r="BI161" s="19">
        <v>0.75</v>
      </c>
      <c r="BJ161" s="19">
        <v>53</v>
      </c>
      <c r="BK161" s="19">
        <f>100-BJ161</f>
        <v>47</v>
      </c>
      <c r="BL161" s="124">
        <f>BJ161/BK161</f>
        <v>1.1276595744680851</v>
      </c>
      <c r="BM161" s="125">
        <v>0.17</v>
      </c>
      <c r="BN161" s="6">
        <f>BM161*100/AO161</f>
        <v>0.41463414634146339</v>
      </c>
      <c r="BO161" s="1" t="s">
        <v>432</v>
      </c>
      <c r="BP161" s="19">
        <v>25.038</v>
      </c>
      <c r="BQ161" s="19">
        <v>43.9</v>
      </c>
      <c r="BR161" s="43">
        <v>61634</v>
      </c>
      <c r="BS161" s="6">
        <f>BX161+BZ161</f>
        <v>72.8</v>
      </c>
      <c r="BT161" s="4">
        <v>96.8</v>
      </c>
      <c r="BU161" s="43">
        <v>17102.8</v>
      </c>
      <c r="BV161" s="6">
        <f>100-BT161</f>
        <v>3.2000000000000028</v>
      </c>
      <c r="BW161" s="6">
        <f>BY161+CA161+CC161</f>
        <v>53.351999999999997</v>
      </c>
      <c r="BX161" s="22">
        <v>45.6</v>
      </c>
      <c r="BY161" s="22">
        <f>BX161*AP161/100</f>
        <v>24.624000000000002</v>
      </c>
      <c r="BZ161" s="6">
        <v>27.2</v>
      </c>
      <c r="CA161" s="22">
        <f>BZ161*AP161/100</f>
        <v>14.687999999999999</v>
      </c>
      <c r="CB161" s="6">
        <v>26</v>
      </c>
      <c r="CC161" s="22">
        <f>CB161*AP161/100</f>
        <v>14.04</v>
      </c>
      <c r="CD161" s="22">
        <v>0.14000000000000001</v>
      </c>
      <c r="CE161" s="126">
        <v>63</v>
      </c>
      <c r="CF161" s="127">
        <v>3386</v>
      </c>
      <c r="CG161" s="126">
        <v>36.9</v>
      </c>
      <c r="CH161" s="127">
        <v>2761</v>
      </c>
      <c r="CI161" s="126">
        <v>11.7</v>
      </c>
      <c r="CJ161" s="126">
        <v>39.6</v>
      </c>
      <c r="CK161" s="127">
        <v>3170</v>
      </c>
      <c r="CL161" s="19">
        <f>BX161/BZ161</f>
        <v>1.6764705882352942</v>
      </c>
      <c r="CM161" s="19">
        <v>15.3</v>
      </c>
      <c r="CN161" s="19">
        <v>4.8499999999999996</v>
      </c>
      <c r="CO161" s="19">
        <v>20.399999999999999</v>
      </c>
      <c r="CP161" s="6"/>
      <c r="CQ161" s="19"/>
      <c r="CR161" s="19"/>
      <c r="CS161" s="20"/>
      <c r="CZ161" s="22"/>
      <c r="DA161" s="16"/>
      <c r="DB161" s="129" t="s">
        <v>441</v>
      </c>
      <c r="DC161" s="130"/>
      <c r="DD161" s="131" t="s">
        <v>1917</v>
      </c>
      <c r="DI161" s="1" t="s">
        <v>434</v>
      </c>
      <c r="DJ161" s="210" t="s">
        <v>491</v>
      </c>
      <c r="DK161" s="4">
        <v>2</v>
      </c>
      <c r="DN161" s="16">
        <v>0</v>
      </c>
      <c r="DR161" s="22" t="s">
        <v>431</v>
      </c>
      <c r="DS161" s="22" t="s">
        <v>431</v>
      </c>
      <c r="DT161" s="67">
        <v>225</v>
      </c>
      <c r="DU161" s="22">
        <v>12</v>
      </c>
      <c r="DV161" s="22">
        <v>88</v>
      </c>
      <c r="DW161" s="22" t="s">
        <v>431</v>
      </c>
      <c r="DX161" s="22" t="s">
        <v>431</v>
      </c>
      <c r="DY161" s="22" t="s">
        <v>431</v>
      </c>
      <c r="DZ161" s="22" t="s">
        <v>431</v>
      </c>
      <c r="EA161" s="2">
        <v>0</v>
      </c>
      <c r="EB161" s="68"/>
      <c r="EC161" s="36"/>
      <c r="ED161" s="36"/>
      <c r="EE161" s="4">
        <f>L161</f>
        <v>28</v>
      </c>
      <c r="EF161" s="4"/>
      <c r="EG161" s="4">
        <v>3</v>
      </c>
      <c r="EH161" s="4"/>
      <c r="EI161" s="4"/>
      <c r="EJ161" s="4"/>
      <c r="EK161" s="4"/>
      <c r="EL161" s="6" t="e">
        <f>EK161/(EJ161*EJ161*0.01*0.01)</f>
        <v>#DIV/0!</v>
      </c>
      <c r="EM161" s="4"/>
      <c r="EN161" s="4"/>
      <c r="EO161" s="4"/>
      <c r="EP161" s="4"/>
      <c r="EQ161" s="31"/>
      <c r="ER161" s="14"/>
      <c r="ES161" s="132">
        <v>15127</v>
      </c>
      <c r="ET161" s="133">
        <v>75</v>
      </c>
      <c r="EU161" s="133">
        <v>12072</v>
      </c>
      <c r="EV161" s="133">
        <v>8000</v>
      </c>
      <c r="EW161" s="133">
        <v>39780</v>
      </c>
      <c r="EX161" s="133">
        <v>2830</v>
      </c>
      <c r="EY161" s="134">
        <f>EX161/EV161*EW161/ET161</f>
        <v>187.62900000000002</v>
      </c>
      <c r="EZ161" s="39">
        <f>L161*EY161</f>
        <v>5253.612000000001</v>
      </c>
      <c r="FA161" s="9"/>
      <c r="FE161" s="135"/>
      <c r="FF161" s="135"/>
      <c r="FH161" s="136"/>
      <c r="FK161" s="138"/>
      <c r="FL161" s="139"/>
      <c r="FM161" s="9"/>
      <c r="FN161" s="1"/>
      <c r="FO161" s="41">
        <f>AC161/1000</f>
        <v>0.19600000000000001</v>
      </c>
      <c r="FQ161" s="121">
        <f>EX161*100/EU161</f>
        <v>23.442677269715045</v>
      </c>
      <c r="FR161" s="140">
        <f>EY161/1000</f>
        <v>0.18762900000000002</v>
      </c>
      <c r="FS161" s="9"/>
      <c r="FU161" s="214"/>
      <c r="FW161" s="214"/>
      <c r="GI161" s="8"/>
      <c r="GO161" s="10">
        <v>44312</v>
      </c>
      <c r="GP161" s="10"/>
      <c r="GQ161" s="20"/>
      <c r="KE161" s="20">
        <f>FR161*AO161/100*1000</f>
        <v>76.927890000000005</v>
      </c>
      <c r="KF161" s="20">
        <f>FR161*AP161/100*1000</f>
        <v>101.31966</v>
      </c>
      <c r="KG161" s="20">
        <f>FR161*AQ161/100*1000</f>
        <v>6.1167053999999998</v>
      </c>
      <c r="KH161" s="20">
        <f>FR161*AX161/100*1000</f>
        <v>1.4259804</v>
      </c>
      <c r="KI161" s="20">
        <f>FR161*BM161/100*1000</f>
        <v>0.31896930000000007</v>
      </c>
      <c r="KJ161" s="20">
        <f>FR161*BY161/100*1000</f>
        <v>46.201764960000013</v>
      </c>
      <c r="KK161" s="20">
        <f>FR161*CA161/100*1000</f>
        <v>27.55894752</v>
      </c>
      <c r="KL161" s="20">
        <f>FR161*CC161/100*1000</f>
        <v>26.343111600000004</v>
      </c>
    </row>
    <row r="162" spans="1:313" ht="14.4" customHeight="1">
      <c r="A162" s="1">
        <v>145</v>
      </c>
      <c r="B162" s="1">
        <f>COUNTIFS($D$3:D162,D162,$F$3:F162,F162)</f>
        <v>3</v>
      </c>
      <c r="C162" s="34">
        <v>15353</v>
      </c>
      <c r="D162" s="75" t="s">
        <v>777</v>
      </c>
      <c r="E162" s="76" t="s">
        <v>496</v>
      </c>
      <c r="F162" s="78">
        <v>6403301223</v>
      </c>
      <c r="G162" s="77">
        <v>57</v>
      </c>
      <c r="H162" s="248" t="s">
        <v>1964</v>
      </c>
      <c r="I162" s="29" t="s">
        <v>442</v>
      </c>
      <c r="J162" s="24" t="s">
        <v>487</v>
      </c>
      <c r="K162" s="2" t="s">
        <v>430</v>
      </c>
      <c r="L162" s="2">
        <v>5</v>
      </c>
      <c r="M162" s="2">
        <v>1</v>
      </c>
      <c r="N162" s="2" t="s">
        <v>431</v>
      </c>
      <c r="O162" s="11"/>
      <c r="P162" s="2" t="s">
        <v>1955</v>
      </c>
      <c r="Q162" s="11"/>
      <c r="R162" s="11"/>
      <c r="S162" s="11"/>
      <c r="T162" s="42"/>
      <c r="U162" s="42"/>
      <c r="V162" s="64" t="s">
        <v>1609</v>
      </c>
      <c r="W162" s="42"/>
      <c r="X162" s="42"/>
      <c r="Y162" s="66"/>
      <c r="Z162" s="11"/>
      <c r="AA162" s="1" t="s">
        <v>773</v>
      </c>
      <c r="AC162" s="115">
        <v>413</v>
      </c>
      <c r="AD162" s="115">
        <v>2000</v>
      </c>
      <c r="AE162" s="11"/>
      <c r="AF162" s="11"/>
      <c r="AG162" s="11" t="s">
        <v>491</v>
      </c>
      <c r="AH162" s="115">
        <v>150</v>
      </c>
      <c r="AI162" s="11"/>
      <c r="AJ162" s="11"/>
      <c r="AM162" s="11"/>
      <c r="AO162" s="116">
        <v>22.2</v>
      </c>
      <c r="AP162" s="117">
        <v>72.099999999999994</v>
      </c>
      <c r="AQ162" s="118">
        <v>4.05</v>
      </c>
      <c r="AR162" s="119">
        <f>AO162+AP162+AQ162</f>
        <v>98.35</v>
      </c>
      <c r="AS162" s="120">
        <f>AO162/AP162</f>
        <v>0.30790568654646328</v>
      </c>
      <c r="AT162" s="121">
        <f>AO162/AP162*AQ162</f>
        <v>1.2470180305131762</v>
      </c>
      <c r="AU162" s="122">
        <f>AO162/(AP162+AQ162)</f>
        <v>0.29152987524622459</v>
      </c>
      <c r="AV162" s="19">
        <f>AW162*AO162/100</f>
        <v>20.425999999999998</v>
      </c>
      <c r="AW162" s="19">
        <f>98-AY162-(CD162*100/AO162)</f>
        <v>92.009009009009006</v>
      </c>
      <c r="AX162" s="123">
        <v>1.1000000000000001</v>
      </c>
      <c r="AY162" s="19">
        <f>AX162*100/AO162</f>
        <v>4.9549549549549559</v>
      </c>
      <c r="AZ162" s="1" t="s">
        <v>432</v>
      </c>
      <c r="BA162" s="58">
        <v>62.3</v>
      </c>
      <c r="BB162" s="1" t="s">
        <v>432</v>
      </c>
      <c r="BC162" s="6">
        <v>0.2</v>
      </c>
      <c r="BD162" s="6"/>
      <c r="BE162" s="19"/>
      <c r="BF162" s="19"/>
      <c r="BG162" s="67">
        <v>10373.723621511232</v>
      </c>
      <c r="BH162" s="67">
        <v>230.90909090909088</v>
      </c>
      <c r="BI162" s="19">
        <v>8.32</v>
      </c>
      <c r="BJ162" s="19">
        <v>58</v>
      </c>
      <c r="BK162" s="19">
        <f>100-BJ162</f>
        <v>42</v>
      </c>
      <c r="BL162" s="124">
        <f>BJ162/BK162</f>
        <v>1.3809523809523809</v>
      </c>
      <c r="BM162" s="125">
        <v>0.5</v>
      </c>
      <c r="BN162" s="6">
        <f>BM162*100/AO162</f>
        <v>2.2522522522522523</v>
      </c>
      <c r="BO162" s="1" t="s">
        <v>432</v>
      </c>
      <c r="BP162" s="19">
        <v>22.256000000000004</v>
      </c>
      <c r="BQ162" s="19">
        <v>23.867000000000001</v>
      </c>
      <c r="BR162" s="43">
        <v>40933</v>
      </c>
      <c r="BS162" s="6">
        <f>BX162+BZ162</f>
        <v>69.400000000000006</v>
      </c>
      <c r="BT162" s="4">
        <v>95.3</v>
      </c>
      <c r="BU162" s="43">
        <v>19201.52</v>
      </c>
      <c r="BV162" s="6">
        <f>100-BT162</f>
        <v>4.7000000000000028</v>
      </c>
      <c r="BW162" s="6">
        <f>BY162+CA162+CC162</f>
        <v>71.739499999999992</v>
      </c>
      <c r="BX162" s="22">
        <v>23.2</v>
      </c>
      <c r="BY162" s="22">
        <f>BX162*AP162/100</f>
        <v>16.727199999999996</v>
      </c>
      <c r="BZ162" s="6">
        <v>46.2</v>
      </c>
      <c r="CA162" s="22">
        <f>BZ162*AP162/100</f>
        <v>33.310200000000002</v>
      </c>
      <c r="CB162" s="6">
        <v>30.1</v>
      </c>
      <c r="CC162" s="22">
        <f>CB162*AP162/100</f>
        <v>21.702100000000002</v>
      </c>
      <c r="CD162" s="22">
        <v>0.23</v>
      </c>
      <c r="CE162" s="126">
        <v>53.6</v>
      </c>
      <c r="CF162" s="127">
        <v>4746</v>
      </c>
      <c r="CG162" s="126">
        <v>40.700000000000003</v>
      </c>
      <c r="CH162" s="127">
        <v>4138</v>
      </c>
      <c r="CI162" s="126">
        <v>6.77</v>
      </c>
      <c r="CJ162" s="126">
        <v>33.4</v>
      </c>
      <c r="CK162" s="127">
        <v>4398</v>
      </c>
      <c r="CL162" s="19">
        <f>BX162/BZ162</f>
        <v>0.50216450216450215</v>
      </c>
      <c r="CM162" s="19">
        <v>2.17</v>
      </c>
      <c r="CN162" s="19">
        <v>13.5</v>
      </c>
      <c r="CO162" s="19">
        <v>7.54</v>
      </c>
      <c r="CP162" s="6"/>
      <c r="CQ162" s="19"/>
      <c r="CR162" s="19"/>
      <c r="CS162" s="20"/>
      <c r="CZ162" s="22"/>
      <c r="DA162" s="16"/>
      <c r="DB162" s="129" t="s">
        <v>441</v>
      </c>
      <c r="DC162" s="130"/>
      <c r="DD162" s="131" t="s">
        <v>1967</v>
      </c>
      <c r="DI162" s="1" t="s">
        <v>434</v>
      </c>
      <c r="DJ162" s="210" t="s">
        <v>491</v>
      </c>
      <c r="DK162" s="4">
        <v>2</v>
      </c>
      <c r="DN162" s="16">
        <v>0</v>
      </c>
      <c r="DR162" s="22" t="s">
        <v>431</v>
      </c>
      <c r="DS162" s="22" t="s">
        <v>431</v>
      </c>
      <c r="DT162" s="67">
        <v>300</v>
      </c>
      <c r="DU162" s="22">
        <v>37.700000000000003</v>
      </c>
      <c r="DV162" s="22">
        <v>62.3</v>
      </c>
      <c r="DW162" s="22" t="s">
        <v>431</v>
      </c>
      <c r="DX162" s="22" t="s">
        <v>431</v>
      </c>
      <c r="DY162" s="22" t="s">
        <v>431</v>
      </c>
      <c r="DZ162" s="22" t="s">
        <v>431</v>
      </c>
      <c r="EA162" s="2">
        <v>0</v>
      </c>
      <c r="EB162" s="68"/>
      <c r="EC162" s="36"/>
      <c r="ED162" s="36"/>
      <c r="EE162" s="4">
        <f>L162</f>
        <v>5</v>
      </c>
      <c r="EF162" s="4"/>
      <c r="EG162" s="4"/>
      <c r="EH162" s="4"/>
      <c r="EI162" s="4"/>
      <c r="EJ162" s="4"/>
      <c r="EK162" s="4"/>
      <c r="EL162" s="6" t="e">
        <f>EK162/(EJ162*EJ162*0.01*0.01)</f>
        <v>#DIV/0!</v>
      </c>
      <c r="EM162" s="4"/>
      <c r="EN162" s="4"/>
      <c r="EO162" s="4"/>
      <c r="EP162" s="4"/>
      <c r="EQ162" s="31"/>
      <c r="ER162" s="14"/>
      <c r="ES162" s="132">
        <v>15353</v>
      </c>
      <c r="ET162" s="133">
        <v>75</v>
      </c>
      <c r="EU162" s="133">
        <v>20216</v>
      </c>
      <c r="EV162" s="133">
        <v>10008</v>
      </c>
      <c r="EW162" s="133">
        <v>39780</v>
      </c>
      <c r="EX162" s="133">
        <v>6146</v>
      </c>
      <c r="EY162" s="134">
        <f>EX162/EV162*EW162/ET162</f>
        <v>325.72326139088727</v>
      </c>
      <c r="EZ162" s="39">
        <f>L162*EY162</f>
        <v>1628.6163069544364</v>
      </c>
      <c r="FA162" s="9"/>
      <c r="FE162" s="135"/>
      <c r="FF162" s="135"/>
      <c r="FH162" s="136"/>
      <c r="FK162" s="138"/>
      <c r="FL162" s="139"/>
      <c r="FM162" s="9"/>
      <c r="FN162" s="1"/>
      <c r="FO162" s="41">
        <f>AC162/1000</f>
        <v>0.41299999999999998</v>
      </c>
      <c r="FQ162" s="121">
        <f>EX162*100/EU162</f>
        <v>30.401662049861496</v>
      </c>
      <c r="FR162" s="140">
        <f>EY162/1000</f>
        <v>0.32572326139088725</v>
      </c>
      <c r="FS162" s="9"/>
      <c r="FU162" s="214"/>
      <c r="FW162" s="214"/>
      <c r="GI162" s="8"/>
      <c r="GO162" s="10"/>
      <c r="GP162" s="10"/>
      <c r="GQ162" s="20"/>
      <c r="KE162" s="20">
        <f>FR162*AO162/100*1000</f>
        <v>72.31056402877698</v>
      </c>
      <c r="KF162" s="20">
        <f>FR162*AP162/100*1000</f>
        <v>234.8464714628297</v>
      </c>
      <c r="KG162" s="20">
        <f>FR162*AQ162/100*1000</f>
        <v>13.191792086330933</v>
      </c>
      <c r="KH162" s="20">
        <f>FR162*AX162/100*1000</f>
        <v>3.5829558752997603</v>
      </c>
      <c r="KI162" s="20">
        <f>FR162*BM162/100*1000</f>
        <v>1.6286163069544364</v>
      </c>
      <c r="KJ162" s="20">
        <f>FR162*BY162/100*1000</f>
        <v>54.48438137937648</v>
      </c>
      <c r="KK162" s="20">
        <f>FR162*CA162/100*1000</f>
        <v>108.49906981582734</v>
      </c>
      <c r="KL162" s="20">
        <f>FR162*CC162/100*1000</f>
        <v>70.688787910311746</v>
      </c>
    </row>
    <row r="163" spans="1:313" ht="14.4" customHeight="1">
      <c r="A163" s="1">
        <v>248</v>
      </c>
      <c r="B163" s="1">
        <f>COUNTIFS($D$3:D163,D163,$F$3:F163,F163)</f>
        <v>1</v>
      </c>
      <c r="C163" s="34">
        <v>16046</v>
      </c>
      <c r="D163" s="21" t="s">
        <v>777</v>
      </c>
      <c r="E163" s="2" t="s">
        <v>552</v>
      </c>
      <c r="F163" s="2">
        <v>470924468</v>
      </c>
      <c r="G163" s="1">
        <f>LEFT(H163,4)-CONCATENATE(IF(LEFT(F163, 2)&lt;MID(H163, 3, 4), 20, 19),LEFT(F163,2))</f>
        <v>74</v>
      </c>
      <c r="H163" s="247" t="s">
        <v>2148</v>
      </c>
      <c r="I163" s="29" t="s">
        <v>557</v>
      </c>
      <c r="J163" s="24" t="s">
        <v>487</v>
      </c>
      <c r="K163" s="2" t="s">
        <v>430</v>
      </c>
      <c r="L163" s="2">
        <v>10</v>
      </c>
      <c r="M163" s="2">
        <v>1</v>
      </c>
      <c r="N163" s="2" t="s">
        <v>647</v>
      </c>
      <c r="O163" s="11"/>
      <c r="P163" s="2" t="s">
        <v>2143</v>
      </c>
      <c r="Q163" s="11"/>
      <c r="R163" s="11"/>
      <c r="S163" s="11"/>
      <c r="T163" s="42"/>
      <c r="U163" s="42"/>
      <c r="V163" s="64" t="s">
        <v>1609</v>
      </c>
      <c r="W163" s="42"/>
      <c r="X163" s="42"/>
      <c r="Y163" s="66"/>
      <c r="Z163" s="11"/>
      <c r="AA163" s="1" t="s">
        <v>812</v>
      </c>
      <c r="AC163" s="115">
        <v>343</v>
      </c>
      <c r="AD163" s="115">
        <v>34000</v>
      </c>
      <c r="AE163" s="11"/>
      <c r="AF163" s="11"/>
      <c r="AG163" s="11" t="s">
        <v>491</v>
      </c>
      <c r="AH163" s="115">
        <v>250</v>
      </c>
      <c r="AI163" s="11"/>
      <c r="AJ163" s="11"/>
      <c r="AM163" s="11"/>
      <c r="AO163" s="116">
        <v>11.6</v>
      </c>
      <c r="AP163" s="117">
        <v>70.900000000000006</v>
      </c>
      <c r="AQ163" s="118">
        <v>16.2</v>
      </c>
      <c r="AR163" s="119">
        <f>AO163+AP163+AQ163</f>
        <v>98.7</v>
      </c>
      <c r="AS163" s="120">
        <f>AO163/AP163</f>
        <v>0.16361071932299012</v>
      </c>
      <c r="AT163" s="121">
        <f>AO163/AP163*AQ163</f>
        <v>2.6504936530324397</v>
      </c>
      <c r="AU163" s="122">
        <f>AO163/(AP163+AQ163)</f>
        <v>0.13318025258323765</v>
      </c>
      <c r="AV163" s="19">
        <f>AW163*AO163/100</f>
        <v>10.288</v>
      </c>
      <c r="AW163" s="19">
        <f>98-AY163-(CD163*100/AO163)</f>
        <v>88.689655172413794</v>
      </c>
      <c r="AX163" s="123">
        <v>0.88</v>
      </c>
      <c r="AY163" s="19">
        <f>AX163*100/AO163</f>
        <v>7.5862068965517242</v>
      </c>
      <c r="AZ163" s="1" t="s">
        <v>432</v>
      </c>
      <c r="BA163" s="58">
        <v>45.89</v>
      </c>
      <c r="BB163" s="1" t="s">
        <v>432</v>
      </c>
      <c r="BC163" s="6">
        <v>2.4E-2</v>
      </c>
      <c r="BD163" s="6"/>
      <c r="BE163" s="19"/>
      <c r="BF163" s="19"/>
      <c r="BG163" s="67">
        <v>5871.6814159292044</v>
      </c>
      <c r="BH163" s="67">
        <v>529.25400000000002</v>
      </c>
      <c r="BI163" s="19">
        <v>10.199999999999999</v>
      </c>
      <c r="BJ163" s="19">
        <v>34.700000000000003</v>
      </c>
      <c r="BK163" s="19">
        <f>100-BJ163</f>
        <v>65.3</v>
      </c>
      <c r="BL163" s="124">
        <f>BJ163/BK163</f>
        <v>0.53139356814701388</v>
      </c>
      <c r="BM163" s="125">
        <v>0.11</v>
      </c>
      <c r="BN163" s="6">
        <f>BM163*100/AO163</f>
        <v>0.94827586206896552</v>
      </c>
      <c r="BO163" s="1" t="s">
        <v>432</v>
      </c>
      <c r="BP163" s="19">
        <v>28.525000000000002</v>
      </c>
      <c r="BQ163" s="19">
        <v>29.64</v>
      </c>
      <c r="BR163" s="43">
        <v>31955.040000000001</v>
      </c>
      <c r="BS163" s="6">
        <f>BX163+BZ163</f>
        <v>71.599999999999994</v>
      </c>
      <c r="BT163" s="4">
        <v>93.2</v>
      </c>
      <c r="BU163" s="43">
        <v>11397.65</v>
      </c>
      <c r="BV163" s="6">
        <f>100-BT163</f>
        <v>6.7999999999999972</v>
      </c>
      <c r="BW163" s="6">
        <f>BY163+CA163+CC163</f>
        <v>70.545500000000004</v>
      </c>
      <c r="BX163" s="22">
        <v>36.9</v>
      </c>
      <c r="BY163" s="22">
        <f>BX163*AP163/100</f>
        <v>26.162099999999999</v>
      </c>
      <c r="BZ163" s="6">
        <v>34.700000000000003</v>
      </c>
      <c r="CA163" s="22">
        <f>BZ163*AP163/100</f>
        <v>24.602300000000003</v>
      </c>
      <c r="CB163" s="6">
        <v>27.9</v>
      </c>
      <c r="CC163" s="22">
        <f>CB163*AP163/100</f>
        <v>19.781100000000002</v>
      </c>
      <c r="CD163" s="22">
        <v>0.2</v>
      </c>
      <c r="CE163" s="126">
        <v>96.7</v>
      </c>
      <c r="CF163" s="127">
        <v>8807</v>
      </c>
      <c r="CG163" s="126">
        <v>76.900000000000006</v>
      </c>
      <c r="CH163" s="127">
        <v>5426</v>
      </c>
      <c r="CI163" s="126">
        <v>30.6</v>
      </c>
      <c r="CJ163" s="126">
        <v>71.3</v>
      </c>
      <c r="CK163" s="127">
        <v>6574</v>
      </c>
      <c r="CL163" s="19">
        <f>BX163/BZ163</f>
        <v>1.0634005763688759</v>
      </c>
      <c r="CM163" s="19"/>
      <c r="CN163" s="19"/>
      <c r="CO163" s="19"/>
      <c r="CP163" s="6"/>
      <c r="CQ163" s="19"/>
      <c r="CR163" s="19"/>
      <c r="CS163" s="20"/>
      <c r="CZ163" s="22"/>
      <c r="DA163" s="16"/>
      <c r="DB163" s="129" t="s">
        <v>441</v>
      </c>
      <c r="DC163" s="130"/>
      <c r="DD163" s="131" t="s">
        <v>2023</v>
      </c>
      <c r="DI163" s="1" t="s">
        <v>434</v>
      </c>
      <c r="DJ163" s="210" t="s">
        <v>491</v>
      </c>
      <c r="DK163" s="4">
        <v>2</v>
      </c>
      <c r="DN163" s="16">
        <v>0</v>
      </c>
      <c r="DR163" s="22" t="s">
        <v>431</v>
      </c>
      <c r="DS163" s="22" t="s">
        <v>431</v>
      </c>
      <c r="DT163" s="22">
        <v>297</v>
      </c>
      <c r="DU163" s="22">
        <v>20.2</v>
      </c>
      <c r="DV163" s="22">
        <v>79.8</v>
      </c>
      <c r="DW163" s="40" t="s">
        <v>431</v>
      </c>
      <c r="DX163" s="40" t="s">
        <v>431</v>
      </c>
      <c r="DY163" s="40" t="s">
        <v>431</v>
      </c>
      <c r="DZ163" s="40" t="s">
        <v>431</v>
      </c>
      <c r="EA163" s="2">
        <v>0</v>
      </c>
      <c r="EB163" s="2"/>
      <c r="EC163" s="36"/>
      <c r="ED163" s="36"/>
      <c r="EE163" s="4">
        <f>L163</f>
        <v>10</v>
      </c>
      <c r="EF163" s="4"/>
      <c r="EG163" s="4"/>
      <c r="EH163" s="4"/>
      <c r="EI163" s="4"/>
      <c r="EJ163" s="4"/>
      <c r="EK163" s="4"/>
      <c r="EL163" s="6" t="e">
        <f>EK163/((EJ163/100)*(EJ163/100))</f>
        <v>#DIV/0!</v>
      </c>
      <c r="EM163" s="4"/>
      <c r="EN163" s="4"/>
      <c r="EO163" s="4"/>
      <c r="EP163" s="4"/>
      <c r="EQ163" s="31"/>
      <c r="ER163" s="14"/>
      <c r="ES163" s="132">
        <f>C163</f>
        <v>16046</v>
      </c>
      <c r="ET163" s="133">
        <v>75</v>
      </c>
      <c r="EU163" s="133">
        <v>12521</v>
      </c>
      <c r="EV163" s="133">
        <v>8000</v>
      </c>
      <c r="EW163" s="133">
        <v>37440</v>
      </c>
      <c r="EX163" s="133">
        <v>5112</v>
      </c>
      <c r="EY163" s="134">
        <f>EX163/EV163*EW163/ET163</f>
        <v>318.98880000000003</v>
      </c>
      <c r="EZ163" s="39">
        <f>L163*EY163</f>
        <v>3189.8880000000004</v>
      </c>
      <c r="FA163" s="9"/>
      <c r="FE163" s="135"/>
      <c r="FF163" s="135"/>
      <c r="FH163" s="136"/>
      <c r="FK163" s="138"/>
      <c r="FL163" s="139"/>
      <c r="FM163" s="9"/>
      <c r="FN163" s="1"/>
      <c r="FO163" s="41">
        <f>AC163/1000</f>
        <v>0.34300000000000003</v>
      </c>
      <c r="FQ163" s="121">
        <f>EX163*100/EU163</f>
        <v>40.827409951281844</v>
      </c>
      <c r="FR163" s="140">
        <f>EY163/1000</f>
        <v>0.31898880000000002</v>
      </c>
      <c r="FS163" s="9"/>
      <c r="FU163" s="214"/>
      <c r="FW163" s="214"/>
      <c r="GI163" s="8"/>
      <c r="GO163" s="10"/>
      <c r="GP163" s="10"/>
      <c r="GQ163" s="20"/>
      <c r="KE163" s="20">
        <f>FR163*AO163/100*1000</f>
        <v>37.002700800000007</v>
      </c>
      <c r="KF163" s="20">
        <f>FR163*AP163/100*1000</f>
        <v>226.16305920000002</v>
      </c>
      <c r="KG163" s="20">
        <f>FR163*AQ163/100*1000</f>
        <v>51.676185600000004</v>
      </c>
      <c r="KH163" s="20">
        <f>FR163*AX163/100*1000</f>
        <v>2.8071014399999998</v>
      </c>
      <c r="KI163" s="20">
        <f>FR163*BM163/100*1000</f>
        <v>0.35088767999999998</v>
      </c>
      <c r="KJ163" s="20">
        <f>FR163*BY163/100*1000</f>
        <v>83.454168844800009</v>
      </c>
      <c r="KK163" s="20">
        <f>FR163*CA163/100*1000</f>
        <v>78.478581542400022</v>
      </c>
      <c r="KL163" s="20">
        <f>FR163*CC163/100*1000</f>
        <v>63.09949351680001</v>
      </c>
    </row>
    <row r="164" spans="1:313" ht="14.4" customHeight="1">
      <c r="A164" s="1">
        <v>199</v>
      </c>
      <c r="B164" s="1">
        <f>COUNTIFS($D$3:D164,D164,$F$3:F164,F164)</f>
        <v>1</v>
      </c>
      <c r="C164" s="34">
        <v>17989</v>
      </c>
      <c r="D164" s="21" t="s">
        <v>2610</v>
      </c>
      <c r="E164" s="2" t="s">
        <v>531</v>
      </c>
      <c r="F164" s="2">
        <v>476231445</v>
      </c>
      <c r="G164" s="1">
        <v>75</v>
      </c>
      <c r="H164" s="247" t="s">
        <v>2611</v>
      </c>
      <c r="I164" s="29" t="s">
        <v>2612</v>
      </c>
      <c r="J164" s="24" t="s">
        <v>487</v>
      </c>
      <c r="K164" s="2" t="s">
        <v>430</v>
      </c>
      <c r="L164" s="2">
        <v>17</v>
      </c>
      <c r="M164" s="2" t="s">
        <v>631</v>
      </c>
      <c r="N164" s="2" t="s">
        <v>647</v>
      </c>
      <c r="O164" s="11"/>
      <c r="P164" s="2" t="s">
        <v>2609</v>
      </c>
      <c r="Q164" s="11" t="s">
        <v>2584</v>
      </c>
      <c r="R164" s="11"/>
      <c r="S164" s="11"/>
      <c r="T164" s="42"/>
      <c r="U164" s="42"/>
      <c r="V164" s="64" t="s">
        <v>2426</v>
      </c>
      <c r="W164" s="42" t="s">
        <v>1530</v>
      </c>
      <c r="X164" s="42" t="s">
        <v>2294</v>
      </c>
      <c r="Y164" s="42"/>
      <c r="Z164" s="29" t="s">
        <v>2455</v>
      </c>
      <c r="AA164" s="1" t="s">
        <v>2166</v>
      </c>
      <c r="AC164" s="115">
        <v>4924</v>
      </c>
      <c r="AD164" s="115">
        <v>83000</v>
      </c>
      <c r="AG164" s="11" t="s">
        <v>491</v>
      </c>
      <c r="AH164" s="115">
        <v>10000</v>
      </c>
      <c r="AJ164" s="11"/>
      <c r="AM164" s="11"/>
      <c r="AO164" s="116"/>
      <c r="AP164" s="117"/>
      <c r="AQ164" s="118"/>
      <c r="AR164" s="119">
        <f>AO164+AP164+AQ164</f>
        <v>0</v>
      </c>
      <c r="AS164" s="120" t="e">
        <f>AO164/AP164</f>
        <v>#DIV/0!</v>
      </c>
      <c r="AT164" s="121" t="e">
        <f>AO164/AP164*AQ164</f>
        <v>#DIV/0!</v>
      </c>
      <c r="AU164" s="122" t="e">
        <f>AO164/(AP164+AQ164)</f>
        <v>#DIV/0!</v>
      </c>
      <c r="AV164" s="19" t="e">
        <f>AW164*AO164/100</f>
        <v>#DIV/0!</v>
      </c>
      <c r="AW164" s="19" t="e">
        <f>98-AY164</f>
        <v>#DIV/0!</v>
      </c>
      <c r="AX164" s="123"/>
      <c r="AY164" s="19" t="e">
        <f>AX164*100/AO164</f>
        <v>#DIV/0!</v>
      </c>
      <c r="AZ164" s="1" t="s">
        <v>432</v>
      </c>
      <c r="BA164" s="58"/>
      <c r="BB164" s="1" t="s">
        <v>432</v>
      </c>
      <c r="BC164" s="6"/>
      <c r="BD164" s="6"/>
      <c r="BE164" s="19"/>
      <c r="BF164" s="19"/>
      <c r="BG164" s="67"/>
      <c r="BH164" s="67"/>
      <c r="BI164" s="19"/>
      <c r="BJ164" s="19"/>
      <c r="BK164" s="19">
        <f>100-BJ164</f>
        <v>100</v>
      </c>
      <c r="BL164" s="124">
        <f>BJ164/BK164</f>
        <v>0</v>
      </c>
      <c r="BM164" s="125"/>
      <c r="BN164" s="6" t="e">
        <f>BM164*100/AO164</f>
        <v>#DIV/0!</v>
      </c>
      <c r="BO164" s="1" t="s">
        <v>432</v>
      </c>
      <c r="BP164" s="19"/>
      <c r="BQ164" s="19"/>
      <c r="BR164" s="43"/>
      <c r="BS164" s="6">
        <f>BX164+BZ164</f>
        <v>0</v>
      </c>
      <c r="BU164" s="43"/>
      <c r="BV164" s="6">
        <f>100-BT164</f>
        <v>100</v>
      </c>
      <c r="BW164" s="6">
        <f>BY164+CA164+CC164</f>
        <v>0</v>
      </c>
      <c r="BX164" s="22"/>
      <c r="BY164" s="22">
        <f>BX164*AP164/100</f>
        <v>0</v>
      </c>
      <c r="BZ164" s="6"/>
      <c r="CA164" s="22">
        <f>BZ164*AP164/100</f>
        <v>0</v>
      </c>
      <c r="CB164" s="6"/>
      <c r="CC164" s="22">
        <f>CB164*AP164/100</f>
        <v>0</v>
      </c>
      <c r="CD164" s="22" t="s">
        <v>432</v>
      </c>
      <c r="CE164" s="126"/>
      <c r="CF164" s="127"/>
      <c r="CG164" s="126"/>
      <c r="CH164" s="127"/>
      <c r="CI164" s="126"/>
      <c r="CJ164" s="126"/>
      <c r="CK164" s="127"/>
      <c r="CL164" s="19" t="e">
        <f>BX164/BZ164</f>
        <v>#DIV/0!</v>
      </c>
      <c r="CM164" s="19"/>
      <c r="CN164" s="19"/>
      <c r="CO164" s="19"/>
      <c r="CP164" s="6"/>
      <c r="CQ164" s="19"/>
      <c r="CR164" s="19"/>
      <c r="CS164" s="20"/>
      <c r="CZ164" s="22"/>
      <c r="DA164" s="16"/>
      <c r="DC164" s="130"/>
      <c r="DD164" s="131"/>
      <c r="DI164" s="1"/>
      <c r="DJ164" s="210" t="s">
        <v>491</v>
      </c>
      <c r="DN164" s="16"/>
      <c r="DR164" s="58"/>
      <c r="DS164" s="22"/>
      <c r="DT164" s="22"/>
      <c r="DU164" s="22"/>
      <c r="DV164" s="22"/>
      <c r="DW164" s="22"/>
      <c r="DX164" s="22"/>
      <c r="DY164" s="22"/>
      <c r="DZ164" s="22"/>
      <c r="EB164" s="2"/>
      <c r="EC164" s="36"/>
      <c r="ED164" s="36"/>
      <c r="EE164" s="4">
        <f>L164</f>
        <v>17</v>
      </c>
      <c r="EF164" s="4"/>
      <c r="EG164" s="4"/>
      <c r="EH164" s="4"/>
      <c r="EI164" s="4"/>
      <c r="EJ164" s="4"/>
      <c r="EK164" s="4"/>
      <c r="EL164" s="6" t="e">
        <f>EK164/(EJ164*EJ164*0.01*0.01)</f>
        <v>#DIV/0!</v>
      </c>
      <c r="EM164" s="4"/>
      <c r="EN164" s="4"/>
      <c r="EO164" s="4"/>
      <c r="EP164" s="4"/>
      <c r="EQ164" s="31"/>
      <c r="ER164" s="14"/>
      <c r="ES164" s="132">
        <f>C164</f>
        <v>17989</v>
      </c>
      <c r="ET164" s="133">
        <v>75</v>
      </c>
      <c r="EU164" s="133"/>
      <c r="EV164" s="133">
        <v>4000</v>
      </c>
      <c r="EW164" s="133">
        <v>40560</v>
      </c>
      <c r="EX164" s="133"/>
      <c r="EY164" s="134">
        <f>EX164/EV164*EW164/ET164</f>
        <v>0</v>
      </c>
      <c r="EZ164" s="39">
        <f>L164*EY164</f>
        <v>0</v>
      </c>
      <c r="FA164" s="9"/>
      <c r="FE164" s="135"/>
      <c r="FF164" s="135"/>
      <c r="FH164" s="136"/>
      <c r="FK164" s="138"/>
      <c r="FL164" s="139"/>
      <c r="FM164" s="9"/>
      <c r="FN164" s="1"/>
      <c r="FO164" s="41" t="e">
        <f>#REF!/1000</f>
        <v>#REF!</v>
      </c>
      <c r="FQ164" s="121" t="e">
        <f>EX164*100/EU164</f>
        <v>#DIV/0!</v>
      </c>
      <c r="FR164" s="140">
        <f>EY164/1000</f>
        <v>0</v>
      </c>
      <c r="FS164" s="9"/>
      <c r="FU164" s="214"/>
      <c r="FW164" s="214"/>
      <c r="GI164" s="8"/>
      <c r="GO164" s="10"/>
      <c r="GP164" s="10"/>
      <c r="GQ164" s="20"/>
      <c r="KB164" s="22"/>
      <c r="KC164" s="22"/>
      <c r="KD164" s="22"/>
      <c r="KE164" s="20">
        <f>FR164*AO164/100*1000</f>
        <v>0</v>
      </c>
      <c r="KF164" s="20">
        <f>FR164*AP164/100*1000</f>
        <v>0</v>
      </c>
      <c r="KG164" s="20">
        <f>FR164*AQ164/100*1000</f>
        <v>0</v>
      </c>
      <c r="KH164" s="20">
        <f>FR164*AX164/100*1000</f>
        <v>0</v>
      </c>
      <c r="KI164" s="20">
        <f>FR164*BM164/100*1000</f>
        <v>0</v>
      </c>
      <c r="KJ164" s="20">
        <f>FR164*BY164/100*1000</f>
        <v>0</v>
      </c>
      <c r="KK164" s="20">
        <f>FR164*CA164/100*1000</f>
        <v>0</v>
      </c>
      <c r="KL164" s="20">
        <f>FR164*CC164/100*1000</f>
        <v>0</v>
      </c>
      <c r="KM164" s="1"/>
      <c r="KN164" s="1"/>
      <c r="KP164" s="22"/>
      <c r="KQ164" s="22"/>
      <c r="KR164" s="22"/>
      <c r="KS164" s="19"/>
      <c r="KY164" s="11"/>
      <c r="KZ164" s="11"/>
      <c r="LA164" s="11"/>
    </row>
    <row r="165" spans="1:313" ht="14.4" customHeight="1">
      <c r="A165" s="1">
        <v>311</v>
      </c>
      <c r="B165" s="1">
        <f>COUNTIFS($D$3:D165,D165,$F$3:F165,F165)</f>
        <v>1</v>
      </c>
      <c r="C165" s="34">
        <v>11809</v>
      </c>
      <c r="D165" s="75" t="s">
        <v>889</v>
      </c>
      <c r="E165" s="76" t="s">
        <v>497</v>
      </c>
      <c r="F165" s="76">
        <v>450811453</v>
      </c>
      <c r="G165" s="77">
        <f>LEFT(H165,4)-CONCATENATE(IF(LEFT(F165, 2)&lt;MID(H165, 3, 4), 20, 19),LEFT(F165,2))</f>
        <v>74</v>
      </c>
      <c r="H165" s="248" t="s">
        <v>886</v>
      </c>
      <c r="I165" s="29" t="s">
        <v>442</v>
      </c>
      <c r="J165" s="24" t="s">
        <v>487</v>
      </c>
      <c r="K165" s="2" t="s">
        <v>430</v>
      </c>
      <c r="L165" s="1">
        <v>6</v>
      </c>
      <c r="M165" s="2" t="s">
        <v>631</v>
      </c>
      <c r="N165" s="2" t="s">
        <v>431</v>
      </c>
      <c r="P165" s="1" t="s">
        <v>890</v>
      </c>
      <c r="S165" s="2"/>
      <c r="T165" s="46" t="s">
        <v>797</v>
      </c>
      <c r="U165" s="46"/>
      <c r="V165" s="47" t="s">
        <v>824</v>
      </c>
      <c r="X165" s="59"/>
      <c r="Y165" s="59"/>
      <c r="Z165" s="29"/>
      <c r="AA165" s="1" t="s">
        <v>817</v>
      </c>
      <c r="AC165" s="115">
        <v>127</v>
      </c>
      <c r="AD165" s="115">
        <v>760</v>
      </c>
      <c r="AE165" s="11"/>
      <c r="AF165" s="11"/>
      <c r="AG165" s="11" t="s">
        <v>491</v>
      </c>
      <c r="AH165" s="115">
        <v>50</v>
      </c>
      <c r="AO165" s="116">
        <v>51.6</v>
      </c>
      <c r="AP165" s="117">
        <v>47.3</v>
      </c>
      <c r="AQ165" s="118">
        <v>1.1000000000000001</v>
      </c>
      <c r="AR165" s="119">
        <f>AO165+AP165+AQ165</f>
        <v>100</v>
      </c>
      <c r="AS165" s="120">
        <f>AO165/AP165</f>
        <v>1.0909090909090911</v>
      </c>
      <c r="AT165" s="121">
        <f>AO165/AP165*AQ165</f>
        <v>1.2000000000000002</v>
      </c>
      <c r="AU165" s="122">
        <f>AO165/(AP165+AQ165)</f>
        <v>1.0661157024793388</v>
      </c>
      <c r="AV165" s="19">
        <v>46.904400000000003</v>
      </c>
      <c r="AW165" s="19">
        <f>95-AY165</f>
        <v>90.9</v>
      </c>
      <c r="AX165" s="123">
        <v>2.1155999999999997</v>
      </c>
      <c r="AY165" s="19">
        <v>4.0999999999999996</v>
      </c>
      <c r="AZ165" s="1" t="s">
        <v>432</v>
      </c>
      <c r="BA165" s="145">
        <v>49.79</v>
      </c>
      <c r="BB165" s="1" t="s">
        <v>432</v>
      </c>
      <c r="BC165" s="6">
        <v>0</v>
      </c>
      <c r="BD165" s="6"/>
      <c r="BE165" s="19">
        <v>55.7</v>
      </c>
      <c r="BF165" s="19">
        <v>24.1</v>
      </c>
      <c r="BG165" s="2">
        <v>5216</v>
      </c>
      <c r="BH165" s="20">
        <v>540</v>
      </c>
      <c r="BI165" s="2" t="s">
        <v>432</v>
      </c>
      <c r="BJ165" s="19">
        <v>54.5</v>
      </c>
      <c r="BK165" s="1">
        <v>45.6</v>
      </c>
      <c r="BL165" s="124">
        <f>BJ165/BK165</f>
        <v>1.1951754385964912</v>
      </c>
      <c r="BM165" s="125">
        <v>0.2</v>
      </c>
      <c r="BN165" s="6">
        <f>BM165*100/AO165</f>
        <v>0.38759689922480617</v>
      </c>
      <c r="BO165" s="1" t="s">
        <v>432</v>
      </c>
      <c r="BP165" s="1">
        <v>24.4</v>
      </c>
      <c r="BQ165" s="19">
        <v>54.263999999999996</v>
      </c>
      <c r="BR165" s="43">
        <v>33266.071428571428</v>
      </c>
      <c r="BS165" s="6">
        <f>BX165+BZ165</f>
        <v>32.4</v>
      </c>
      <c r="BT165" s="4">
        <v>90.9</v>
      </c>
      <c r="BU165" s="43">
        <v>7318.0800000000008</v>
      </c>
      <c r="BV165" s="6">
        <f>100-BT165</f>
        <v>9.0999999999999943</v>
      </c>
      <c r="BW165" s="6">
        <f>BY165+CA165+CC165</f>
        <v>46.968899999999998</v>
      </c>
      <c r="BX165" s="4">
        <v>17.399999999999999</v>
      </c>
      <c r="BY165" s="22">
        <f>BX165*AP165/100</f>
        <v>8.2301999999999982</v>
      </c>
      <c r="BZ165" s="4">
        <v>15</v>
      </c>
      <c r="CA165" s="22">
        <f>BZ165*AP165/100</f>
        <v>7.0949999999999998</v>
      </c>
      <c r="CB165" s="4">
        <v>66.900000000000006</v>
      </c>
      <c r="CC165" s="22">
        <f>CB165*AP165/100</f>
        <v>31.643699999999999</v>
      </c>
      <c r="CD165" s="6">
        <v>1.7</v>
      </c>
      <c r="CE165" s="126">
        <v>100</v>
      </c>
      <c r="CF165" s="127">
        <v>9617.4499999999989</v>
      </c>
      <c r="CG165" s="126">
        <v>99.6</v>
      </c>
      <c r="CH165" s="126">
        <v>6319</v>
      </c>
      <c r="CI165" s="126">
        <v>91.2</v>
      </c>
      <c r="CJ165" s="126">
        <v>94.1</v>
      </c>
      <c r="CK165" s="127">
        <v>5342.4</v>
      </c>
      <c r="CL165" s="19">
        <f>BX165/BZ165</f>
        <v>1.1599999999999999</v>
      </c>
      <c r="CM165" s="22"/>
      <c r="CN165" s="22"/>
      <c r="CO165" s="22"/>
      <c r="CP165" s="6"/>
      <c r="CQ165" s="19"/>
      <c r="CR165" s="19"/>
      <c r="CS165" s="19"/>
      <c r="CT165" s="6">
        <v>70.400000000000006</v>
      </c>
      <c r="CU165" s="6">
        <v>16</v>
      </c>
      <c r="CV165" s="6">
        <v>68.3</v>
      </c>
      <c r="CW165" s="22">
        <v>64.900000000000006</v>
      </c>
      <c r="CX165" s="22">
        <v>86.6</v>
      </c>
      <c r="CY165" s="2">
        <v>61</v>
      </c>
      <c r="CZ165" s="22">
        <v>0.42</v>
      </c>
      <c r="DA165" s="16">
        <v>3</v>
      </c>
      <c r="DB165" s="129" t="s">
        <v>447</v>
      </c>
      <c r="DC165" s="130"/>
      <c r="DD165" s="131" t="s">
        <v>891</v>
      </c>
      <c r="DI165" s="1" t="s">
        <v>434</v>
      </c>
      <c r="DJ165" s="210" t="s">
        <v>491</v>
      </c>
      <c r="DK165" s="4">
        <v>2</v>
      </c>
      <c r="DN165" s="16">
        <v>0</v>
      </c>
      <c r="DR165" s="1" t="s">
        <v>431</v>
      </c>
      <c r="DS165" s="1" t="s">
        <v>431</v>
      </c>
      <c r="DT165" s="1">
        <v>448</v>
      </c>
      <c r="DU165" s="1">
        <v>7.4</v>
      </c>
      <c r="DV165" s="1">
        <v>92.6</v>
      </c>
      <c r="DW165" s="1" t="s">
        <v>431</v>
      </c>
      <c r="DX165" s="1" t="s">
        <v>431</v>
      </c>
      <c r="DY165" s="1" t="s">
        <v>431</v>
      </c>
      <c r="DZ165" s="1" t="s">
        <v>431</v>
      </c>
      <c r="EA165" s="1">
        <v>0</v>
      </c>
      <c r="EC165" s="36"/>
      <c r="ED165" s="36"/>
      <c r="EE165" s="4">
        <v>6</v>
      </c>
      <c r="EF165" s="4"/>
      <c r="EG165" s="4">
        <v>2</v>
      </c>
      <c r="EH165" s="4"/>
      <c r="EI165" s="4"/>
      <c r="EJ165" s="4"/>
      <c r="EK165" s="4"/>
      <c r="EL165" s="6" t="e">
        <f>EK165/(EJ165*EJ165*0.01*0.01)</f>
        <v>#DIV/0!</v>
      </c>
      <c r="EM165" s="4"/>
      <c r="EN165" s="4"/>
      <c r="EO165" s="4"/>
      <c r="EP165" s="4"/>
      <c r="EQ165" s="31"/>
      <c r="ER165" s="14"/>
      <c r="ES165" s="132">
        <v>11809</v>
      </c>
      <c r="ET165" s="133">
        <v>75</v>
      </c>
      <c r="EU165" s="133">
        <v>2932</v>
      </c>
      <c r="EV165" s="133">
        <v>4000</v>
      </c>
      <c r="EW165" s="133">
        <v>42120</v>
      </c>
      <c r="EX165" s="133">
        <v>907</v>
      </c>
      <c r="EY165" s="134">
        <f>EX165/EV165*EW165/ET165</f>
        <v>127.34280000000001</v>
      </c>
      <c r="EZ165" s="39">
        <f>L165*EY165</f>
        <v>764.05680000000007</v>
      </c>
      <c r="FA165" s="9"/>
      <c r="FE165" s="135"/>
      <c r="FF165" s="135"/>
      <c r="FH165" s="136"/>
      <c r="FK165" s="138"/>
      <c r="FL165" s="139"/>
      <c r="FM165" s="9"/>
      <c r="FN165" s="1"/>
      <c r="FO165" s="41">
        <f>AC165/1000</f>
        <v>0.127</v>
      </c>
      <c r="FQ165" s="121">
        <f>EX165*100/EU165</f>
        <v>30.934515688949521</v>
      </c>
      <c r="FR165" s="140">
        <f>EY165/1000</f>
        <v>0.12734280000000001</v>
      </c>
      <c r="FS165" s="9"/>
      <c r="FU165" s="214"/>
      <c r="FW165" s="214"/>
      <c r="GI165" s="8"/>
      <c r="GO165" s="10">
        <v>43769</v>
      </c>
      <c r="GP165" s="10"/>
      <c r="GQ165" s="20"/>
      <c r="KE165" s="20">
        <f>FR165*AO165/100*1000</f>
        <v>65.708884800000007</v>
      </c>
      <c r="KF165" s="20">
        <f>FR165*AP165/100*1000</f>
        <v>60.2331444</v>
      </c>
      <c r="KG165" s="20">
        <f>FR165*AQ165/100*1000</f>
        <v>1.4007708000000003</v>
      </c>
      <c r="KH165" s="20">
        <f>FR165*AX165/100*1000</f>
        <v>2.6940642767999994</v>
      </c>
      <c r="KI165" s="20">
        <f>FR165*BM165/100*1000</f>
        <v>0.25468560000000001</v>
      </c>
      <c r="KJ165" s="20">
        <f>FR165*BY165/100*1000</f>
        <v>10.480567125599997</v>
      </c>
      <c r="KK165" s="20">
        <f>FR165*CA165/100*1000</f>
        <v>9.0349716600000001</v>
      </c>
      <c r="KL165" s="20">
        <f>FR165*CC165/100*1000</f>
        <v>40.295973603600004</v>
      </c>
    </row>
    <row r="166" spans="1:313" ht="14.4" customHeight="1">
      <c r="A166" s="1">
        <v>387</v>
      </c>
      <c r="B166" s="1">
        <f>COUNTIFS($D$3:D166,D166,$F$3:F166,F166)</f>
        <v>2</v>
      </c>
      <c r="C166" s="34">
        <v>12053</v>
      </c>
      <c r="D166" s="75" t="s">
        <v>889</v>
      </c>
      <c r="E166" s="76" t="s">
        <v>497</v>
      </c>
      <c r="F166" s="78">
        <v>450811453</v>
      </c>
      <c r="G166" s="77">
        <f>LEFT(H166,4)-CONCATENATE(IF(LEFT(F166, 2)&lt;MID(H166, 3, 4), 20, 19),LEFT(F166,2))</f>
        <v>74</v>
      </c>
      <c r="H166" s="248" t="s">
        <v>1034</v>
      </c>
      <c r="I166" s="29" t="s">
        <v>442</v>
      </c>
      <c r="J166" s="24" t="s">
        <v>487</v>
      </c>
      <c r="K166" s="2" t="s">
        <v>430</v>
      </c>
      <c r="L166" s="1">
        <v>42</v>
      </c>
      <c r="M166" s="2">
        <v>2</v>
      </c>
      <c r="N166" s="2" t="s">
        <v>431</v>
      </c>
      <c r="P166" s="1" t="s">
        <v>1006</v>
      </c>
      <c r="S166" s="2"/>
      <c r="T166" s="46" t="s">
        <v>797</v>
      </c>
      <c r="U166" s="46"/>
      <c r="V166" s="50" t="s">
        <v>902</v>
      </c>
      <c r="X166" s="59"/>
      <c r="Y166" s="59"/>
      <c r="Z166" s="29"/>
      <c r="AA166" s="1" t="s">
        <v>817</v>
      </c>
      <c r="AC166" s="115">
        <v>181</v>
      </c>
      <c r="AD166" s="115">
        <v>7600</v>
      </c>
      <c r="AE166" s="11"/>
      <c r="AF166" s="11"/>
      <c r="AG166" s="11" t="s">
        <v>491</v>
      </c>
      <c r="AH166" s="115">
        <v>550</v>
      </c>
      <c r="AI166" s="11"/>
      <c r="AJ166" s="11"/>
      <c r="AO166" s="116">
        <v>31.1</v>
      </c>
      <c r="AP166" s="117">
        <v>66.599999999999994</v>
      </c>
      <c r="AQ166" s="118">
        <v>1.88</v>
      </c>
      <c r="AR166" s="119">
        <f>AO166+AP166+AQ166</f>
        <v>99.579999999999984</v>
      </c>
      <c r="AS166" s="120">
        <f>AO166/AP166</f>
        <v>0.46696696696696705</v>
      </c>
      <c r="AT166" s="121">
        <f>AO166/AP166*AQ166</f>
        <v>0.87789789789789796</v>
      </c>
      <c r="AU166" s="122">
        <f>AO166/(AP166+AQ166)</f>
        <v>0.45414719626168232</v>
      </c>
      <c r="AV166" s="19">
        <v>28.587119999999999</v>
      </c>
      <c r="AW166" s="19">
        <f>95-AY166</f>
        <v>91.92</v>
      </c>
      <c r="AX166" s="123">
        <v>0.95788000000000006</v>
      </c>
      <c r="AY166" s="19">
        <v>3.08</v>
      </c>
      <c r="AZ166" s="1" t="s">
        <v>432</v>
      </c>
      <c r="BA166" s="58">
        <v>58.37</v>
      </c>
      <c r="BB166" s="1" t="s">
        <v>432</v>
      </c>
      <c r="BC166" s="6">
        <v>8.2000000000000003E-2</v>
      </c>
      <c r="BD166" s="6">
        <v>98.3</v>
      </c>
      <c r="BE166" s="19">
        <v>73.5</v>
      </c>
      <c r="BF166" s="19">
        <v>27.7</v>
      </c>
      <c r="BG166" s="2">
        <v>4026</v>
      </c>
      <c r="BH166" s="20">
        <v>325.8</v>
      </c>
      <c r="BI166" s="19">
        <v>2.25</v>
      </c>
      <c r="BJ166" s="19">
        <v>39.200000000000003</v>
      </c>
      <c r="BK166" s="1">
        <v>60.8</v>
      </c>
      <c r="BL166" s="124">
        <f>BJ166/BK166</f>
        <v>0.64473684210526327</v>
      </c>
      <c r="BM166" s="125">
        <v>0.42</v>
      </c>
      <c r="BN166" s="6">
        <f>BM166*100/AO166</f>
        <v>1.35048231511254</v>
      </c>
      <c r="BO166" s="1" t="s">
        <v>432</v>
      </c>
      <c r="BP166" s="19">
        <v>16.698</v>
      </c>
      <c r="BQ166" s="19">
        <v>50.41</v>
      </c>
      <c r="BR166" s="43">
        <v>40494</v>
      </c>
      <c r="BS166" s="6">
        <f>BX166+BZ166</f>
        <v>55.099999999999994</v>
      </c>
      <c r="BT166" s="4">
        <v>90.9</v>
      </c>
      <c r="BU166" s="43">
        <v>7971.4800000000005</v>
      </c>
      <c r="BV166" s="6">
        <f>100-BT166</f>
        <v>9.0999999999999943</v>
      </c>
      <c r="BW166" s="6">
        <f>BY166+CA166+CC166</f>
        <v>66.533399999999986</v>
      </c>
      <c r="BX166" s="4">
        <v>24.7</v>
      </c>
      <c r="BY166" s="22">
        <f>BX166*AP166/100</f>
        <v>16.450199999999999</v>
      </c>
      <c r="BZ166" s="4">
        <v>30.4</v>
      </c>
      <c r="CA166" s="22">
        <f>BZ166*AP166/100</f>
        <v>20.246399999999998</v>
      </c>
      <c r="CB166" s="4">
        <v>44.8</v>
      </c>
      <c r="CC166" s="22">
        <f>CB166*AP166/100</f>
        <v>29.836799999999993</v>
      </c>
      <c r="CD166" s="22">
        <v>0.95</v>
      </c>
      <c r="CE166" s="126">
        <v>97.6</v>
      </c>
      <c r="CF166" s="127">
        <v>6354.9</v>
      </c>
      <c r="CG166" s="126">
        <v>88.4</v>
      </c>
      <c r="CH166" s="126">
        <v>4305</v>
      </c>
      <c r="CI166" s="126">
        <v>37.799999999999997</v>
      </c>
      <c r="CJ166" s="126">
        <v>67.900000000000006</v>
      </c>
      <c r="CK166" s="127">
        <v>5072.3999999999996</v>
      </c>
      <c r="CL166" s="19">
        <f>BX166/BZ166</f>
        <v>0.8125</v>
      </c>
      <c r="CM166" s="22"/>
      <c r="CN166" s="22"/>
      <c r="CO166" s="22"/>
      <c r="CP166" s="6"/>
      <c r="CQ166" s="19"/>
      <c r="CR166" s="19"/>
      <c r="CS166" s="19"/>
      <c r="CT166" s="22"/>
      <c r="CU166" s="142"/>
      <c r="CV166" s="142"/>
      <c r="CW166" s="22"/>
      <c r="CX166" s="22"/>
      <c r="CZ166" s="22"/>
      <c r="DA166" s="16">
        <v>3</v>
      </c>
      <c r="DB166" s="129" t="s">
        <v>441</v>
      </c>
      <c r="DC166" s="130"/>
      <c r="DD166" s="131" t="s">
        <v>1035</v>
      </c>
      <c r="DI166" s="1" t="s">
        <v>434</v>
      </c>
      <c r="DJ166" s="210" t="s">
        <v>491</v>
      </c>
      <c r="DK166" s="4">
        <v>2</v>
      </c>
      <c r="DN166" s="16">
        <v>0</v>
      </c>
      <c r="DR166" s="1" t="s">
        <v>431</v>
      </c>
      <c r="DS166" s="1" t="s">
        <v>431</v>
      </c>
      <c r="DT166" s="1">
        <v>292</v>
      </c>
      <c r="DU166" s="1">
        <v>16.100000000000001</v>
      </c>
      <c r="DV166" s="1">
        <v>83.9</v>
      </c>
      <c r="DW166" s="1" t="s">
        <v>431</v>
      </c>
      <c r="DX166" s="1" t="s">
        <v>431</v>
      </c>
      <c r="DY166" s="1" t="s">
        <v>431</v>
      </c>
      <c r="DZ166" s="1" t="s">
        <v>431</v>
      </c>
      <c r="EA166" s="1">
        <v>0</v>
      </c>
      <c r="EC166" s="36"/>
      <c r="ED166" s="36"/>
      <c r="EE166" s="4">
        <v>42</v>
      </c>
      <c r="EF166" s="4"/>
      <c r="EG166" s="5">
        <v>3</v>
      </c>
      <c r="EH166" s="4"/>
      <c r="EI166" s="4"/>
      <c r="EJ166" s="4"/>
      <c r="EK166" s="4"/>
      <c r="EL166" s="6" t="e">
        <f>EK166/(EJ166*EJ166*0.01*0.01)</f>
        <v>#DIV/0!</v>
      </c>
      <c r="EM166" s="4"/>
      <c r="EN166" s="4"/>
      <c r="EO166" s="4"/>
      <c r="EP166" s="4"/>
      <c r="EQ166" s="31"/>
      <c r="ER166" s="14"/>
      <c r="ES166" s="132">
        <v>12053</v>
      </c>
      <c r="ET166" s="133">
        <v>75</v>
      </c>
      <c r="EU166" s="133">
        <v>10604</v>
      </c>
      <c r="EV166" s="133">
        <v>8000</v>
      </c>
      <c r="EW166" s="133">
        <v>40560</v>
      </c>
      <c r="EX166" s="133">
        <v>2633</v>
      </c>
      <c r="EY166" s="134">
        <f>EX166/EV166*EW166/ET166</f>
        <v>177.99080000000001</v>
      </c>
      <c r="EZ166" s="39">
        <f>L166*EY166</f>
        <v>7475.6136000000006</v>
      </c>
      <c r="FA166" s="9"/>
      <c r="FE166" s="135"/>
      <c r="FF166" s="135"/>
      <c r="FH166" s="136"/>
      <c r="FK166" s="138"/>
      <c r="FL166" s="139"/>
      <c r="FM166" s="9"/>
      <c r="FN166" s="1"/>
      <c r="FO166" s="41">
        <f>AC166/1000</f>
        <v>0.18099999999999999</v>
      </c>
      <c r="FQ166" s="121">
        <f>EX166*100/EU166</f>
        <v>24.830252734817051</v>
      </c>
      <c r="FR166" s="140">
        <f>EY166/1000</f>
        <v>0.1779908</v>
      </c>
      <c r="FS166" s="9"/>
      <c r="FU166" s="214"/>
      <c r="FW166" s="214"/>
      <c r="GI166" s="8"/>
      <c r="GO166" s="10">
        <v>43812</v>
      </c>
      <c r="GP166" s="10"/>
      <c r="GQ166" s="20"/>
      <c r="KE166" s="20">
        <f>FR166*AO166/100*1000</f>
        <v>55.355138800000006</v>
      </c>
      <c r="KF166" s="20">
        <f>FR166*AP166/100*1000</f>
        <v>118.54187280000001</v>
      </c>
      <c r="KG166" s="20">
        <f>FR166*AQ166/100*1000</f>
        <v>3.34622704</v>
      </c>
      <c r="KH166" s="20">
        <f>FR166*AX166/100*1000</f>
        <v>1.7049382750400002</v>
      </c>
      <c r="KI166" s="20">
        <f>FR166*BM166/100*1000</f>
        <v>0.74756135999999995</v>
      </c>
      <c r="KJ166" s="20">
        <f>FR166*BY166/100*1000</f>
        <v>29.279842581600001</v>
      </c>
      <c r="KK166" s="20">
        <f>FR166*CA166/100*1000</f>
        <v>36.036729331199993</v>
      </c>
      <c r="KL166" s="20">
        <f>FR166*CC166/100*1000</f>
        <v>53.106759014399991</v>
      </c>
    </row>
    <row r="167" spans="1:313" ht="14.4" customHeight="1">
      <c r="A167" s="1">
        <v>17</v>
      </c>
      <c r="B167" s="1">
        <f>COUNTIFS($D$3:D167,D167,$F$3:F167,F167)</f>
        <v>1</v>
      </c>
      <c r="C167" s="34">
        <v>16835</v>
      </c>
      <c r="D167" s="21" t="s">
        <v>2346</v>
      </c>
      <c r="E167" s="2" t="s">
        <v>504</v>
      </c>
      <c r="F167" s="2">
        <v>6901255405</v>
      </c>
      <c r="G167" s="1">
        <v>53</v>
      </c>
      <c r="H167" s="247" t="s">
        <v>2347</v>
      </c>
      <c r="I167" s="29" t="s">
        <v>2348</v>
      </c>
      <c r="J167" s="24" t="s">
        <v>487</v>
      </c>
      <c r="K167" s="2" t="s">
        <v>430</v>
      </c>
      <c r="L167" s="2">
        <v>31</v>
      </c>
      <c r="M167" s="2" t="s">
        <v>2195</v>
      </c>
      <c r="N167" s="2" t="s">
        <v>431</v>
      </c>
      <c r="O167" s="11"/>
      <c r="P167" s="2" t="s">
        <v>1670</v>
      </c>
      <c r="Q167" s="11"/>
      <c r="R167" s="11"/>
      <c r="S167" s="11"/>
      <c r="T167" s="42"/>
      <c r="U167" s="42"/>
      <c r="V167" s="64" t="s">
        <v>1609</v>
      </c>
      <c r="W167" s="42"/>
      <c r="X167" s="42"/>
      <c r="Y167" s="66"/>
      <c r="Z167" s="11"/>
      <c r="AA167" s="1" t="s">
        <v>2166</v>
      </c>
      <c r="AC167" s="115">
        <v>30</v>
      </c>
      <c r="AD167" s="115">
        <v>900</v>
      </c>
      <c r="AE167" s="11"/>
      <c r="AF167" s="11"/>
      <c r="AG167" s="11" t="s">
        <v>483</v>
      </c>
      <c r="AH167" s="115">
        <v>50</v>
      </c>
      <c r="AI167" s="11"/>
      <c r="AJ167" s="11"/>
      <c r="AM167" s="11"/>
      <c r="AO167" s="116">
        <v>14.4</v>
      </c>
      <c r="AP167" s="117">
        <v>60.7</v>
      </c>
      <c r="AQ167" s="118">
        <v>23.6</v>
      </c>
      <c r="AR167" s="119">
        <f>AO167+AP167+AQ167</f>
        <v>98.700000000000017</v>
      </c>
      <c r="AS167" s="120">
        <f>AO167/AP167</f>
        <v>0.2372322899505766</v>
      </c>
      <c r="AT167" s="121">
        <f>AO167/AP167*AQ167</f>
        <v>5.5986820428336079</v>
      </c>
      <c r="AU167" s="122">
        <f>AO167/(AP167+AQ167)</f>
        <v>0.17081850533807827</v>
      </c>
      <c r="AV167" s="19">
        <f>AW167*AO167/100</f>
        <v>12.082000000000001</v>
      </c>
      <c r="AW167" s="19">
        <f>98-AY167-(CD167*100/AO167)</f>
        <v>83.902777777777786</v>
      </c>
      <c r="AX167" s="123">
        <v>1.56</v>
      </c>
      <c r="AY167" s="19">
        <f>AX167*100/AO167</f>
        <v>10.833333333333334</v>
      </c>
      <c r="AZ167" s="1" t="s">
        <v>432</v>
      </c>
      <c r="BA167" s="58">
        <v>0.70200000000000007</v>
      </c>
      <c r="BB167" s="1" t="s">
        <v>432</v>
      </c>
      <c r="BC167" s="6">
        <v>0.16</v>
      </c>
      <c r="BD167" s="6"/>
      <c r="BE167" s="19"/>
      <c r="BF167" s="19"/>
      <c r="BG167" s="67">
        <v>3576.521739130435</v>
      </c>
      <c r="BH167" s="67">
        <v>480</v>
      </c>
      <c r="BI167" s="19">
        <v>0.6</v>
      </c>
      <c r="BJ167" s="19">
        <v>63.3</v>
      </c>
      <c r="BK167" s="19">
        <f>100-BJ167</f>
        <v>36.700000000000003</v>
      </c>
      <c r="BL167" s="124">
        <f>BJ167/BK167</f>
        <v>1.7247956403269753</v>
      </c>
      <c r="BM167" s="125">
        <v>0.31</v>
      </c>
      <c r="BN167" s="6">
        <f>BM167*100/AO167</f>
        <v>2.1527777777777777</v>
      </c>
      <c r="BO167" s="1" t="s">
        <v>432</v>
      </c>
      <c r="BP167" s="19">
        <v>9.1800000000000007E-2</v>
      </c>
      <c r="BQ167" s="19">
        <v>0</v>
      </c>
      <c r="BR167" s="43">
        <v>17175.2</v>
      </c>
      <c r="BS167" s="6">
        <f>BX167+BZ167</f>
        <v>61.4</v>
      </c>
      <c r="BT167" s="4">
        <v>93.5</v>
      </c>
      <c r="BU167" s="43">
        <v>8754</v>
      </c>
      <c r="BV167" s="6">
        <f>100-BT167</f>
        <v>6.5</v>
      </c>
      <c r="BW167" s="6">
        <f>BY167+CA167+CC167</f>
        <v>60.517900000000004</v>
      </c>
      <c r="BX167" s="22">
        <v>29.7</v>
      </c>
      <c r="BY167" s="22">
        <f>BX167*AP167/100</f>
        <v>18.027899999999999</v>
      </c>
      <c r="BZ167" s="6">
        <v>31.7</v>
      </c>
      <c r="CA167" s="22">
        <f>BZ167*AP167/100</f>
        <v>19.241900000000001</v>
      </c>
      <c r="CB167" s="6">
        <v>38.299999999999997</v>
      </c>
      <c r="CC167" s="22">
        <f>CB167*AP167/100</f>
        <v>23.248100000000001</v>
      </c>
      <c r="CD167" s="22">
        <v>0.47</v>
      </c>
      <c r="CE167" s="126">
        <v>98.5</v>
      </c>
      <c r="CF167" s="127">
        <v>6945</v>
      </c>
      <c r="CG167" s="126">
        <v>91.2</v>
      </c>
      <c r="CH167" s="127">
        <v>5280</v>
      </c>
      <c r="CI167" s="126">
        <v>52.3</v>
      </c>
      <c r="CJ167" s="126">
        <v>78.400000000000006</v>
      </c>
      <c r="CK167" s="127">
        <v>5410</v>
      </c>
      <c r="CL167" s="19">
        <f>BX167/BZ167</f>
        <v>0.93690851735015768</v>
      </c>
      <c r="CM167" s="19"/>
      <c r="CN167" s="19"/>
      <c r="CO167" s="19"/>
      <c r="CP167" s="6"/>
      <c r="CQ167" s="19"/>
      <c r="CR167" s="19"/>
      <c r="CS167" s="20"/>
      <c r="CZ167" s="22"/>
      <c r="DA167" s="16"/>
      <c r="DB167" s="129" t="s">
        <v>441</v>
      </c>
      <c r="DC167" s="130"/>
      <c r="DD167" s="131" t="s">
        <v>1983</v>
      </c>
      <c r="DI167" s="1" t="s">
        <v>434</v>
      </c>
      <c r="DJ167" s="209" t="s">
        <v>483</v>
      </c>
      <c r="DK167" s="4">
        <v>2</v>
      </c>
      <c r="DN167" s="16">
        <v>0</v>
      </c>
      <c r="DR167" s="58" t="s">
        <v>431</v>
      </c>
      <c r="DS167" s="22" t="s">
        <v>431</v>
      </c>
      <c r="DT167" s="22">
        <v>60</v>
      </c>
      <c r="DU167" s="22">
        <v>8.4</v>
      </c>
      <c r="DV167" s="22">
        <v>91.6</v>
      </c>
      <c r="DW167" s="22" t="s">
        <v>431</v>
      </c>
      <c r="DX167" s="22" t="s">
        <v>431</v>
      </c>
      <c r="DY167" s="22" t="s">
        <v>431</v>
      </c>
      <c r="DZ167" s="22" t="s">
        <v>431</v>
      </c>
      <c r="EA167" s="2">
        <v>0</v>
      </c>
      <c r="EB167" s="2"/>
      <c r="EC167" s="36"/>
      <c r="ED167" s="36"/>
      <c r="EE167" s="4">
        <f>L167</f>
        <v>31</v>
      </c>
      <c r="EF167" s="4"/>
      <c r="EG167" s="4">
        <v>3</v>
      </c>
      <c r="EH167" s="4"/>
      <c r="EI167" s="4"/>
      <c r="EJ167" s="4"/>
      <c r="EK167" s="4"/>
      <c r="EL167" s="6" t="e">
        <f>EK167/(EJ167*EJ167*0.01*0.01)</f>
        <v>#DIV/0!</v>
      </c>
      <c r="EM167" s="4"/>
      <c r="EN167" s="4"/>
      <c r="EO167" s="4"/>
      <c r="EP167" s="4"/>
      <c r="EQ167" s="31"/>
      <c r="ER167" s="14"/>
      <c r="ES167" s="132">
        <f>C167</f>
        <v>16835</v>
      </c>
      <c r="ET167" s="133">
        <v>75</v>
      </c>
      <c r="EU167" s="133">
        <v>9389</v>
      </c>
      <c r="EV167" s="133">
        <v>34315</v>
      </c>
      <c r="EW167" s="133">
        <v>37440</v>
      </c>
      <c r="EX167" s="133">
        <v>2271</v>
      </c>
      <c r="EY167" s="134">
        <f>EX167/EV167*EW167/ET167</f>
        <v>33.037540434212445</v>
      </c>
      <c r="EZ167" s="39">
        <f>L167*EY167</f>
        <v>1024.1637534605859</v>
      </c>
      <c r="FA167" s="9"/>
      <c r="FE167" s="135"/>
      <c r="FF167" s="135"/>
      <c r="FH167" s="136"/>
      <c r="FK167" s="138"/>
      <c r="FL167" s="139"/>
      <c r="FM167" s="9"/>
      <c r="FN167" s="1"/>
      <c r="FO167" s="41">
        <f>AC167/1000</f>
        <v>0.03</v>
      </c>
      <c r="FQ167" s="121">
        <f>EX167*100/EU167</f>
        <v>24.187879433379486</v>
      </c>
      <c r="FR167" s="140">
        <f>EY167/1000</f>
        <v>3.3037540434212448E-2</v>
      </c>
      <c r="FS167" s="9"/>
      <c r="FV167" s="212"/>
      <c r="FX167" s="212"/>
      <c r="GI167" s="8"/>
      <c r="GO167" s="10"/>
      <c r="GP167" s="10"/>
      <c r="GQ167" s="20"/>
      <c r="KB167" s="22" t="s">
        <v>432</v>
      </c>
      <c r="KC167" s="22" t="s">
        <v>432</v>
      </c>
      <c r="KD167" s="22" t="s">
        <v>432</v>
      </c>
      <c r="KE167" s="20">
        <f>FR167*AO167/100*1000</f>
        <v>4.7574058225265921</v>
      </c>
      <c r="KF167" s="20">
        <f>FR167*AP167/100*1000</f>
        <v>20.053787043566956</v>
      </c>
      <c r="KG167" s="20">
        <f>FR167*AQ167/100*1000</f>
        <v>7.796859542474138</v>
      </c>
      <c r="KH167" s="20">
        <f>FR167*AX167/100*1000</f>
        <v>0.51538563077371424</v>
      </c>
      <c r="KI167" s="20">
        <f>FR167*BM167/100*1000</f>
        <v>0.10241637534605859</v>
      </c>
      <c r="KJ167" s="20">
        <f>FR167*BY167/100*1000</f>
        <v>5.9559747519393857</v>
      </c>
      <c r="KK167" s="20">
        <f>FR167*CA167/100*1000</f>
        <v>6.3570504928107248</v>
      </c>
      <c r="KL167" s="20">
        <f>FR167*CC167/100*1000</f>
        <v>7.6806004376861443</v>
      </c>
    </row>
    <row r="168" spans="1:313" ht="14.4" customHeight="1">
      <c r="A168" s="1">
        <v>189</v>
      </c>
      <c r="B168" s="1">
        <f>COUNTIFS($D$3:D168,D168,$F$3:F168,F168)</f>
        <v>1</v>
      </c>
      <c r="C168" s="34">
        <v>17947</v>
      </c>
      <c r="D168" s="21" t="s">
        <v>2594</v>
      </c>
      <c r="E168" s="2" t="s">
        <v>502</v>
      </c>
      <c r="F168" s="2">
        <v>500719014</v>
      </c>
      <c r="G168" s="1">
        <v>72</v>
      </c>
      <c r="H168" s="247" t="s">
        <v>2595</v>
      </c>
      <c r="I168" s="29" t="s">
        <v>2596</v>
      </c>
      <c r="J168" s="24" t="s">
        <v>487</v>
      </c>
      <c r="K168" s="2" t="s">
        <v>430</v>
      </c>
      <c r="L168" s="2">
        <v>5</v>
      </c>
      <c r="M168" s="2" t="s">
        <v>565</v>
      </c>
      <c r="N168" s="2" t="s">
        <v>431</v>
      </c>
      <c r="O168" s="11"/>
      <c r="P168" s="2" t="s">
        <v>2571</v>
      </c>
      <c r="Q168" s="11" t="s">
        <v>2584</v>
      </c>
      <c r="R168" s="11"/>
      <c r="S168" s="11"/>
      <c r="T168" s="42"/>
      <c r="U168" s="42"/>
      <c r="V168" s="64" t="s">
        <v>2426</v>
      </c>
      <c r="W168" s="42"/>
      <c r="X168" s="42"/>
      <c r="Y168" s="42"/>
      <c r="Z168" s="29"/>
      <c r="AA168" s="1" t="s">
        <v>2166</v>
      </c>
      <c r="AC168" s="115">
        <v>29</v>
      </c>
      <c r="AD168" s="115">
        <v>100</v>
      </c>
      <c r="AG168" s="11" t="s">
        <v>491</v>
      </c>
      <c r="AH168" s="115">
        <v>50</v>
      </c>
      <c r="AJ168" s="11"/>
      <c r="AM168" s="11"/>
      <c r="AO168" s="116"/>
      <c r="AP168" s="117"/>
      <c r="AQ168" s="118"/>
      <c r="AR168" s="119">
        <f>AO168+AP168+AQ168</f>
        <v>0</v>
      </c>
      <c r="AS168" s="120" t="e">
        <f>AO168/AP168</f>
        <v>#DIV/0!</v>
      </c>
      <c r="AT168" s="121" t="e">
        <f>AO168/AP168*AQ168</f>
        <v>#DIV/0!</v>
      </c>
      <c r="AU168" s="122" t="e">
        <f>AO168/(AP168+AQ168)</f>
        <v>#DIV/0!</v>
      </c>
      <c r="AV168" s="19" t="e">
        <f>AW168*AO168/100</f>
        <v>#DIV/0!</v>
      </c>
      <c r="AW168" s="19" t="e">
        <f>98-AY168</f>
        <v>#DIV/0!</v>
      </c>
      <c r="AX168" s="123"/>
      <c r="AY168" s="19" t="e">
        <f>AX168*100/AO168</f>
        <v>#DIV/0!</v>
      </c>
      <c r="AZ168" s="1" t="s">
        <v>432</v>
      </c>
      <c r="BA168" s="58"/>
      <c r="BB168" s="1" t="s">
        <v>432</v>
      </c>
      <c r="BC168" s="6"/>
      <c r="BD168" s="6"/>
      <c r="BE168" s="19"/>
      <c r="BF168" s="19"/>
      <c r="BG168" s="67"/>
      <c r="BH168" s="67"/>
      <c r="BI168" s="19"/>
      <c r="BJ168" s="19"/>
      <c r="BK168" s="19">
        <f>100-BJ168</f>
        <v>100</v>
      </c>
      <c r="BL168" s="124">
        <f>BJ168/BK168</f>
        <v>0</v>
      </c>
      <c r="BM168" s="125"/>
      <c r="BN168" s="6" t="e">
        <f>BM168*100/AO168</f>
        <v>#DIV/0!</v>
      </c>
      <c r="BO168" s="1" t="s">
        <v>432</v>
      </c>
      <c r="BP168" s="19"/>
      <c r="BQ168" s="19"/>
      <c r="BR168" s="43"/>
      <c r="BS168" s="6">
        <f>BX168+BZ168</f>
        <v>0</v>
      </c>
      <c r="BU168" s="43"/>
      <c r="BV168" s="6">
        <f>100-BT168</f>
        <v>100</v>
      </c>
      <c r="BW168" s="6">
        <f>BY168+CA168+CC168</f>
        <v>0</v>
      </c>
      <c r="BX168" s="22"/>
      <c r="BY168" s="22">
        <f>BX168*AP168/100</f>
        <v>0</v>
      </c>
      <c r="BZ168" s="6"/>
      <c r="CA168" s="22">
        <f>BZ168*AP168/100</f>
        <v>0</v>
      </c>
      <c r="CB168" s="6"/>
      <c r="CC168" s="22">
        <f>CB168*AP168/100</f>
        <v>0</v>
      </c>
      <c r="CD168" s="22" t="s">
        <v>432</v>
      </c>
      <c r="CE168" s="126"/>
      <c r="CF168" s="127"/>
      <c r="CG168" s="126"/>
      <c r="CH168" s="127"/>
      <c r="CI168" s="126"/>
      <c r="CJ168" s="126"/>
      <c r="CK168" s="127"/>
      <c r="CL168" s="19" t="e">
        <f>BX168/BZ168</f>
        <v>#DIV/0!</v>
      </c>
      <c r="CM168" s="19"/>
      <c r="CN168" s="19"/>
      <c r="CO168" s="19"/>
      <c r="CP168" s="6"/>
      <c r="CQ168" s="19"/>
      <c r="CR168" s="19"/>
      <c r="CS168" s="20"/>
      <c r="CZ168" s="22"/>
      <c r="DA168" s="16"/>
      <c r="DC168" s="130"/>
      <c r="DD168" s="131"/>
      <c r="DI168" s="1"/>
      <c r="DJ168" s="210" t="s">
        <v>491</v>
      </c>
      <c r="DN168" s="16"/>
      <c r="DR168" s="58"/>
      <c r="DS168" s="22"/>
      <c r="DT168" s="22"/>
      <c r="DU168" s="22"/>
      <c r="DV168" s="22"/>
      <c r="DW168" s="22"/>
      <c r="DX168" s="22"/>
      <c r="DY168" s="22"/>
      <c r="DZ168" s="22"/>
      <c r="EB168" s="2"/>
      <c r="EC168" s="36"/>
      <c r="ED168" s="36"/>
      <c r="EE168" s="4">
        <f>L168</f>
        <v>5</v>
      </c>
      <c r="EF168" s="4"/>
      <c r="EG168" s="4"/>
      <c r="EH168" s="4"/>
      <c r="EI168" s="4"/>
      <c r="EJ168" s="4"/>
      <c r="EK168" s="4"/>
      <c r="EL168" s="6" t="e">
        <f>EK168/(EJ168*EJ168*0.01*0.01)</f>
        <v>#DIV/0!</v>
      </c>
      <c r="EM168" s="4"/>
      <c r="EN168" s="4"/>
      <c r="EO168" s="4"/>
      <c r="EP168" s="4"/>
      <c r="EQ168" s="31"/>
      <c r="ER168" s="14"/>
      <c r="ES168" s="132">
        <f>C168</f>
        <v>17947</v>
      </c>
      <c r="ET168" s="133">
        <v>75</v>
      </c>
      <c r="EU168" s="133"/>
      <c r="EV168" s="133">
        <v>4000</v>
      </c>
      <c r="EW168" s="133">
        <v>40560</v>
      </c>
      <c r="EX168" s="133"/>
      <c r="EY168" s="134">
        <f>EX168/EV168*EW168/ET168</f>
        <v>0</v>
      </c>
      <c r="EZ168" s="39">
        <f>L168*EY168</f>
        <v>0</v>
      </c>
      <c r="FA168" s="9"/>
      <c r="FE168" s="135"/>
      <c r="FF168" s="135"/>
      <c r="FH168" s="136"/>
      <c r="FK168" s="138"/>
      <c r="FL168" s="139"/>
      <c r="FM168" s="9"/>
      <c r="FN168" s="1"/>
      <c r="FO168" s="41" t="e">
        <f>#REF!/1000</f>
        <v>#REF!</v>
      </c>
      <c r="FQ168" s="121" t="e">
        <f>EX168*100/EU168</f>
        <v>#DIV/0!</v>
      </c>
      <c r="FR168" s="140">
        <f>EY168/1000</f>
        <v>0</v>
      </c>
      <c r="FS168" s="9"/>
      <c r="FU168" s="214"/>
      <c r="FW168" s="214"/>
      <c r="GI168" s="8"/>
      <c r="GO168" s="10"/>
      <c r="GP168" s="10"/>
      <c r="GQ168" s="20"/>
      <c r="KB168" s="22"/>
      <c r="KC168" s="22"/>
      <c r="KD168" s="22"/>
      <c r="KE168" s="20">
        <f>FR168*AO168/100*1000</f>
        <v>0</v>
      </c>
      <c r="KF168" s="20">
        <f>FR168*AP168/100*1000</f>
        <v>0</v>
      </c>
      <c r="KG168" s="20">
        <f>FR168*AQ168/100*1000</f>
        <v>0</v>
      </c>
      <c r="KH168" s="20">
        <f>FR168*AX168/100*1000</f>
        <v>0</v>
      </c>
      <c r="KI168" s="20">
        <f>FR168*BM168/100*1000</f>
        <v>0</v>
      </c>
      <c r="KJ168" s="20">
        <f>FR168*BY168/100*1000</f>
        <v>0</v>
      </c>
      <c r="KK168" s="20">
        <f>FR168*CA168/100*1000</f>
        <v>0</v>
      </c>
      <c r="KL168" s="20">
        <f>FR168*CC168/100*1000</f>
        <v>0</v>
      </c>
      <c r="KM168" s="1"/>
      <c r="KN168" s="1"/>
      <c r="KP168" s="22"/>
      <c r="KQ168" s="22"/>
      <c r="KR168" s="22"/>
      <c r="KS168" s="19"/>
      <c r="KY168" s="11"/>
      <c r="KZ168" s="11"/>
      <c r="LA168" s="11"/>
    </row>
    <row r="169" spans="1:313" ht="14.4" customHeight="1">
      <c r="A169" s="1">
        <v>39</v>
      </c>
      <c r="B169" s="219">
        <f>COUNTIFS($D$3:D169,D169,$F$3:F169,F169)</f>
        <v>1</v>
      </c>
      <c r="C169" s="21">
        <v>10207</v>
      </c>
      <c r="D169" s="21" t="s">
        <v>2852</v>
      </c>
      <c r="E169" s="1" t="s">
        <v>2853</v>
      </c>
      <c r="F169" s="12">
        <v>8809085780</v>
      </c>
      <c r="G169" s="1">
        <v>31</v>
      </c>
      <c r="H169" s="247" t="s">
        <v>2854</v>
      </c>
      <c r="DJ169" s="209" t="s">
        <v>483</v>
      </c>
      <c r="EL169" s="6" t="e">
        <f>EK169/((EJ169/100)*(EJ169/100))</f>
        <v>#DIV/0!</v>
      </c>
      <c r="FV169" s="212" t="s">
        <v>785</v>
      </c>
      <c r="FX169" s="212" t="s">
        <v>785</v>
      </c>
      <c r="GI169" s="8"/>
    </row>
    <row r="170" spans="1:313" ht="14.4" customHeight="1">
      <c r="A170" s="1">
        <v>183</v>
      </c>
      <c r="B170" s="1">
        <f>COUNTIFS($D$3:D170,D170,$F$3:F170,F170)</f>
        <v>1</v>
      </c>
      <c r="C170" s="34">
        <v>13129</v>
      </c>
      <c r="D170" s="75" t="s">
        <v>1422</v>
      </c>
      <c r="E170" s="76" t="s">
        <v>612</v>
      </c>
      <c r="F170" s="78">
        <v>5651271890</v>
      </c>
      <c r="G170" s="77">
        <f>LEFT(H170,4)-CONCATENATE(IF(LEFT(F170, 2)&lt;MID(H170, 3, 4), 20, 19),LEFT(F170,2))</f>
        <v>64</v>
      </c>
      <c r="H170" s="248" t="s">
        <v>1423</v>
      </c>
      <c r="I170" s="29" t="s">
        <v>557</v>
      </c>
      <c r="J170" s="24" t="s">
        <v>487</v>
      </c>
      <c r="K170" s="2" t="s">
        <v>430</v>
      </c>
      <c r="L170" s="1">
        <v>13</v>
      </c>
      <c r="M170" s="2" t="s">
        <v>600</v>
      </c>
      <c r="N170" s="2" t="s">
        <v>431</v>
      </c>
      <c r="P170" s="1" t="s">
        <v>1377</v>
      </c>
      <c r="S170" s="2"/>
      <c r="T170" s="52" t="s">
        <v>1103</v>
      </c>
      <c r="U170" s="52"/>
      <c r="V170" s="57" t="s">
        <v>1245</v>
      </c>
      <c r="X170" s="59"/>
      <c r="Y170" s="59"/>
      <c r="Z170" s="29"/>
      <c r="AA170" s="1" t="s">
        <v>812</v>
      </c>
      <c r="AC170" s="115">
        <v>135</v>
      </c>
      <c r="AD170" s="115">
        <v>1700</v>
      </c>
      <c r="AE170" s="11"/>
      <c r="AF170" s="11"/>
      <c r="AG170" s="11" t="s">
        <v>483</v>
      </c>
      <c r="AH170" s="115">
        <v>150</v>
      </c>
      <c r="AI170" s="11"/>
      <c r="AJ170" s="11"/>
      <c r="AM170" s="11"/>
      <c r="AO170" s="116">
        <v>27.2</v>
      </c>
      <c r="AP170" s="117">
        <v>63.9</v>
      </c>
      <c r="AQ170" s="118">
        <v>7.6</v>
      </c>
      <c r="AR170" s="119">
        <f>AO170+AP170+AQ170</f>
        <v>98.699999999999989</v>
      </c>
      <c r="AS170" s="120">
        <f>AO170/AP170</f>
        <v>0.42566510172143973</v>
      </c>
      <c r="AT170" s="121">
        <f>AO170/AP170*AQ170</f>
        <v>3.235054773082942</v>
      </c>
      <c r="AU170" s="122">
        <f>AO170/(AP170+AQ170)</f>
        <v>0.38041958041958041</v>
      </c>
      <c r="AV170" s="19">
        <f>AW170*AO170/100</f>
        <v>24.805999999999997</v>
      </c>
      <c r="AW170" s="19">
        <f>98-AY170-(CD170*100/AO170)</f>
        <v>91.19852941176471</v>
      </c>
      <c r="AX170" s="123">
        <v>1.02</v>
      </c>
      <c r="AY170" s="19">
        <f>AX170*100/AO170</f>
        <v>3.75</v>
      </c>
      <c r="AZ170" s="1" t="s">
        <v>432</v>
      </c>
      <c r="BA170" s="58">
        <v>29.7</v>
      </c>
      <c r="BB170" s="1" t="s">
        <v>432</v>
      </c>
      <c r="BC170" s="6">
        <v>0.04</v>
      </c>
      <c r="BD170" s="6"/>
      <c r="BE170" s="19"/>
      <c r="BF170" s="19"/>
      <c r="BG170" s="67">
        <v>4409.2307692307695</v>
      </c>
      <c r="BH170" s="67">
        <v>520.6</v>
      </c>
      <c r="BI170" s="19">
        <v>2.2799999999999998</v>
      </c>
      <c r="BJ170" s="19">
        <v>36.4</v>
      </c>
      <c r="BK170" s="1">
        <v>63.6</v>
      </c>
      <c r="BL170" s="124">
        <f>BJ170/BK170</f>
        <v>0.57232704402515722</v>
      </c>
      <c r="BM170" s="125">
        <v>0.49</v>
      </c>
      <c r="BN170" s="6">
        <f>BM170*100/AO170</f>
        <v>1.8014705882352942</v>
      </c>
      <c r="BO170" s="1" t="s">
        <v>432</v>
      </c>
      <c r="BP170" s="19">
        <v>32.6</v>
      </c>
      <c r="BQ170" s="19">
        <v>44.849999999999994</v>
      </c>
      <c r="BR170" s="4">
        <v>41032</v>
      </c>
      <c r="BS170" s="6">
        <f>BX170+BZ170</f>
        <v>55.7</v>
      </c>
      <c r="BT170" s="4">
        <v>89.8</v>
      </c>
      <c r="BU170" s="43">
        <v>8691.5254237288136</v>
      </c>
      <c r="BV170" s="6">
        <f>100-BT170</f>
        <v>10.200000000000003</v>
      </c>
      <c r="BW170" s="6">
        <f>BY170+CA170+CC170</f>
        <v>63.324899999999992</v>
      </c>
      <c r="BX170" s="2">
        <v>35.9</v>
      </c>
      <c r="BY170" s="22">
        <f>BX170*AP170/100</f>
        <v>22.940099999999997</v>
      </c>
      <c r="BZ170" s="4">
        <v>19.8</v>
      </c>
      <c r="CA170" s="22">
        <f>BZ170*AP170/100</f>
        <v>12.652200000000001</v>
      </c>
      <c r="CB170" s="4">
        <v>43.4</v>
      </c>
      <c r="CC170" s="22">
        <f>CB170*AP170/100</f>
        <v>27.732599999999998</v>
      </c>
      <c r="CD170" s="22">
        <v>0.83</v>
      </c>
      <c r="CE170" s="126">
        <v>98.9</v>
      </c>
      <c r="CF170" s="126">
        <v>7269</v>
      </c>
      <c r="CG170" s="126">
        <v>93.5</v>
      </c>
      <c r="CH170" s="126">
        <v>4848</v>
      </c>
      <c r="CI170" s="126">
        <v>75.3</v>
      </c>
      <c r="CJ170" s="126">
        <v>87.5</v>
      </c>
      <c r="CK170" s="126">
        <v>4575</v>
      </c>
      <c r="CL170" s="19">
        <f>BX170/BZ170</f>
        <v>1.8131313131313129</v>
      </c>
      <c r="CM170" s="22"/>
      <c r="CN170" s="22"/>
      <c r="CO170" s="22"/>
      <c r="CP170" s="6">
        <v>2.34</v>
      </c>
      <c r="CQ170" s="19"/>
      <c r="CR170" s="19"/>
      <c r="CS170" s="19"/>
      <c r="CT170" s="22"/>
      <c r="CU170" s="142"/>
      <c r="CV170" s="142"/>
      <c r="CW170" s="22"/>
      <c r="CX170" s="22"/>
      <c r="CZ170" s="22"/>
      <c r="DA170" s="16"/>
      <c r="DB170" s="129" t="s">
        <v>257</v>
      </c>
      <c r="DC170" s="130"/>
      <c r="DD170" s="131" t="s">
        <v>1172</v>
      </c>
      <c r="DI170" s="1" t="s">
        <v>436</v>
      </c>
      <c r="DJ170" s="209" t="s">
        <v>483</v>
      </c>
      <c r="DK170" s="4">
        <v>2</v>
      </c>
      <c r="DL170" s="4" t="s">
        <v>442</v>
      </c>
      <c r="DM170" s="4" t="s">
        <v>442</v>
      </c>
      <c r="DN170" s="16">
        <v>0</v>
      </c>
      <c r="DR170" s="22" t="s">
        <v>431</v>
      </c>
      <c r="DS170" s="22" t="s">
        <v>431</v>
      </c>
      <c r="DT170" s="22">
        <v>148</v>
      </c>
      <c r="DU170" s="22">
        <v>13.5</v>
      </c>
      <c r="DV170" s="22">
        <v>86.5</v>
      </c>
      <c r="DW170" s="22" t="s">
        <v>431</v>
      </c>
      <c r="DX170" s="22" t="s">
        <v>431</v>
      </c>
      <c r="DY170" s="22" t="s">
        <v>431</v>
      </c>
      <c r="DZ170" s="22" t="s">
        <v>431</v>
      </c>
      <c r="EA170" s="2">
        <v>0</v>
      </c>
      <c r="EB170" s="2"/>
      <c r="EC170" s="36"/>
      <c r="ED170" s="36"/>
      <c r="EE170" s="4">
        <v>13</v>
      </c>
      <c r="EF170" s="4">
        <v>15</v>
      </c>
      <c r="EG170" s="4">
        <v>2</v>
      </c>
      <c r="EH170" s="4"/>
      <c r="EI170" s="4"/>
      <c r="EJ170" s="4">
        <v>167</v>
      </c>
      <c r="EK170" s="4">
        <v>63</v>
      </c>
      <c r="EL170" s="6">
        <f>EK170/(EJ170*EJ170*0.01*0.01)</f>
        <v>22.589551436050055</v>
      </c>
      <c r="EM170" s="4">
        <v>1</v>
      </c>
      <c r="EN170" s="1">
        <v>1</v>
      </c>
      <c r="EO170" s="4">
        <v>2</v>
      </c>
      <c r="EP170" s="4">
        <v>1</v>
      </c>
      <c r="EQ170" s="31"/>
      <c r="ER170" s="14"/>
      <c r="ES170" s="132">
        <v>13129</v>
      </c>
      <c r="ET170" s="133">
        <v>75</v>
      </c>
      <c r="EU170" s="133">
        <v>23792</v>
      </c>
      <c r="EV170" s="133">
        <v>8000</v>
      </c>
      <c r="EW170" s="133">
        <v>40560</v>
      </c>
      <c r="EX170" s="133">
        <v>2101</v>
      </c>
      <c r="EY170" s="134">
        <f>EX170/EV170*EW170/ET170</f>
        <v>142.02760000000001</v>
      </c>
      <c r="EZ170" s="39">
        <f>L170*EY170</f>
        <v>1846.3588</v>
      </c>
      <c r="FA170" s="9"/>
      <c r="FE170" s="135"/>
      <c r="FF170" s="135"/>
      <c r="FH170" s="136"/>
      <c r="FI170" s="11"/>
      <c r="FK170" s="138"/>
      <c r="FL170" s="139"/>
      <c r="FM170" s="9"/>
      <c r="FN170" s="1"/>
      <c r="FO170" s="41">
        <f>AC170/1000</f>
        <v>0.13500000000000001</v>
      </c>
      <c r="FQ170" s="121">
        <f>EX170*100/EU170</f>
        <v>8.8306993947545394</v>
      </c>
      <c r="FR170" s="140">
        <f>EY170/1000</f>
        <v>0.1420276</v>
      </c>
      <c r="FS170" s="143">
        <f>DT170/EY170</f>
        <v>1.0420509816401882</v>
      </c>
      <c r="FT170" s="43">
        <v>50</v>
      </c>
      <c r="FU170" s="16" t="s">
        <v>1424</v>
      </c>
      <c r="FV170" s="213" t="s">
        <v>431</v>
      </c>
      <c r="FW170" s="2"/>
      <c r="FX170" s="213" t="s">
        <v>431</v>
      </c>
      <c r="FY170" s="11" t="s">
        <v>1425</v>
      </c>
      <c r="FZ170" s="1">
        <v>0</v>
      </c>
      <c r="GA170" s="2" t="s">
        <v>560</v>
      </c>
      <c r="GB170" s="11" t="s">
        <v>501</v>
      </c>
      <c r="GC170" s="11"/>
      <c r="GG170" s="1">
        <v>1</v>
      </c>
      <c r="GH170" s="29" t="s">
        <v>1426</v>
      </c>
      <c r="GI170" s="1"/>
      <c r="GJ170" s="29" t="s">
        <v>1106</v>
      </c>
      <c r="GK170" s="1">
        <v>0</v>
      </c>
      <c r="GL170" s="8">
        <v>0</v>
      </c>
      <c r="GM170" s="11" t="s">
        <v>1107</v>
      </c>
      <c r="GO170" s="10">
        <v>44027</v>
      </c>
      <c r="GP170" s="10"/>
      <c r="GQ170" s="20"/>
      <c r="GR170" s="141" t="s">
        <v>1108</v>
      </c>
      <c r="GT170" s="19"/>
      <c r="GV170" s="11"/>
      <c r="GZ170" s="11">
        <v>1</v>
      </c>
      <c r="HA170" s="54">
        <v>0</v>
      </c>
      <c r="HB170" s="54">
        <v>0</v>
      </c>
      <c r="HC170" s="55">
        <v>447.12</v>
      </c>
      <c r="HD170" s="54">
        <v>0</v>
      </c>
      <c r="HE170" s="54">
        <v>0</v>
      </c>
      <c r="HF170" s="54">
        <v>0</v>
      </c>
      <c r="HG170" s="55">
        <v>0</v>
      </c>
      <c r="HH170" s="54">
        <v>0</v>
      </c>
      <c r="HI170" s="55">
        <v>0</v>
      </c>
      <c r="HJ170" s="54">
        <v>0</v>
      </c>
      <c r="HK170" s="54">
        <v>0</v>
      </c>
      <c r="HL170" s="54">
        <v>0</v>
      </c>
      <c r="HM170" s="54">
        <v>178.51</v>
      </c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20"/>
      <c r="IC170" s="20"/>
      <c r="ID170" s="11"/>
      <c r="IE170" s="11"/>
      <c r="IF170" s="20"/>
      <c r="KE170" s="20">
        <f>FR170*AO170/100*1000</f>
        <v>38.631507200000001</v>
      </c>
      <c r="KF170" s="20">
        <f>FR170*AP170/100*1000</f>
        <v>90.7556364</v>
      </c>
      <c r="KG170" s="20">
        <f>FR170*AQ170/100*1000</f>
        <v>10.794097599999999</v>
      </c>
      <c r="KH170" s="20">
        <f>FR170*AX170/100*1000</f>
        <v>1.4486815199999998</v>
      </c>
      <c r="KI170" s="20">
        <f>FR170*BM170/100*1000</f>
        <v>0.69593524000000007</v>
      </c>
      <c r="KJ170" s="20">
        <f>FR170*BY170/100*1000</f>
        <v>32.581273467599999</v>
      </c>
      <c r="KK170" s="20">
        <f>FR170*CA170/100*1000</f>
        <v>17.969616007200003</v>
      </c>
      <c r="KL170" s="20">
        <f>FR170*CC170/100*1000</f>
        <v>39.387946197600002</v>
      </c>
      <c r="KS170" s="23">
        <v>44083</v>
      </c>
      <c r="KT170" s="1">
        <v>1</v>
      </c>
      <c r="KV170" s="11" t="s">
        <v>1107</v>
      </c>
    </row>
    <row r="171" spans="1:313" ht="14.4" customHeight="1">
      <c r="A171" s="1">
        <v>306</v>
      </c>
      <c r="B171" s="1">
        <f>COUNTIFS($D$3:D171,D171,$F$3:F171,F171)</f>
        <v>2</v>
      </c>
      <c r="C171" s="34">
        <v>16331</v>
      </c>
      <c r="D171" s="75" t="s">
        <v>1422</v>
      </c>
      <c r="E171" s="76" t="s">
        <v>612</v>
      </c>
      <c r="F171" s="76">
        <v>5651271890</v>
      </c>
      <c r="G171" s="77">
        <f>LEFT(H171,4)-CONCATENATE(IF(LEFT(F171, 2)&lt;MID(H171, 3, 4), 20, 19),LEFT(F171,2))</f>
        <v>65</v>
      </c>
      <c r="H171" s="248" t="s">
        <v>2260</v>
      </c>
      <c r="I171" s="29" t="s">
        <v>557</v>
      </c>
      <c r="J171" s="24" t="s">
        <v>487</v>
      </c>
      <c r="K171" s="2" t="s">
        <v>430</v>
      </c>
      <c r="L171" s="2">
        <v>12</v>
      </c>
      <c r="M171" s="2">
        <v>2</v>
      </c>
      <c r="N171" s="2" t="s">
        <v>431</v>
      </c>
      <c r="O171" s="11"/>
      <c r="P171" s="2" t="s">
        <v>2252</v>
      </c>
      <c r="Q171" s="11"/>
      <c r="R171" s="11"/>
      <c r="S171" s="11"/>
      <c r="T171" s="42"/>
      <c r="U171" s="42"/>
      <c r="V171" s="64" t="s">
        <v>1609</v>
      </c>
      <c r="W171" s="63" t="s">
        <v>1530</v>
      </c>
      <c r="X171" s="42"/>
      <c r="Y171" s="66"/>
      <c r="Z171" s="11"/>
      <c r="AA171" s="1" t="s">
        <v>773</v>
      </c>
      <c r="AC171" s="115">
        <v>157</v>
      </c>
      <c r="AD171" s="115">
        <v>89000</v>
      </c>
      <c r="AE171" s="11"/>
      <c r="AF171" s="11"/>
      <c r="AG171" s="11" t="s">
        <v>483</v>
      </c>
      <c r="AH171" s="115">
        <v>150</v>
      </c>
      <c r="AI171" s="11"/>
      <c r="AJ171" s="11"/>
      <c r="AM171" s="11"/>
      <c r="AO171" s="116">
        <v>33.5</v>
      </c>
      <c r="AP171" s="117">
        <v>52.5</v>
      </c>
      <c r="AQ171" s="118">
        <v>13.6</v>
      </c>
      <c r="AR171" s="119">
        <f>AO171+AP171+AQ171</f>
        <v>99.6</v>
      </c>
      <c r="AS171" s="120">
        <f>AO171/AP171</f>
        <v>0.63809523809523805</v>
      </c>
      <c r="AT171" s="121">
        <f>AO171/AP171*AQ171</f>
        <v>8.6780952380952368</v>
      </c>
      <c r="AU171" s="122">
        <f>AO171/(AP171+AQ171)</f>
        <v>0.50680786686838131</v>
      </c>
      <c r="AV171" s="19">
        <f>AW171*AO171/100</f>
        <v>29.38</v>
      </c>
      <c r="AW171" s="19">
        <f>98-AY171-(CD171*100/AO171)</f>
        <v>87.701492537313428</v>
      </c>
      <c r="AX171" s="123">
        <v>1.99</v>
      </c>
      <c r="AY171" s="19">
        <f>AX171*100/AO171</f>
        <v>5.9402985074626864</v>
      </c>
      <c r="AZ171" s="1" t="s">
        <v>432</v>
      </c>
      <c r="BA171" s="58">
        <v>39.519999999999996</v>
      </c>
      <c r="BB171" s="1" t="s">
        <v>432</v>
      </c>
      <c r="BC171" s="6">
        <v>5.6000000000000001E-2</v>
      </c>
      <c r="BD171" s="6"/>
      <c r="BE171" s="19"/>
      <c r="BF171" s="19"/>
      <c r="BG171" s="67">
        <v>3919.166666666667</v>
      </c>
      <c r="BH171" s="67">
        <v>365.42</v>
      </c>
      <c r="BI171" s="19">
        <v>0.57999999999999996</v>
      </c>
      <c r="BJ171" s="19">
        <v>35.5</v>
      </c>
      <c r="BK171" s="19">
        <f>100-BJ171</f>
        <v>64.5</v>
      </c>
      <c r="BL171" s="124">
        <f>BJ171/BK171</f>
        <v>0.55038759689922478</v>
      </c>
      <c r="BM171" s="125">
        <v>0.4</v>
      </c>
      <c r="BN171" s="6">
        <f>BM171*100/AO171</f>
        <v>1.1940298507462686</v>
      </c>
      <c r="BO171" s="1" t="s">
        <v>432</v>
      </c>
      <c r="BP171" s="19">
        <v>27.474999999999998</v>
      </c>
      <c r="BQ171" s="19">
        <v>27.578999999999997</v>
      </c>
      <c r="BR171" s="43">
        <v>54638.43</v>
      </c>
      <c r="BS171" s="6">
        <f>BX171+BZ171</f>
        <v>47.8</v>
      </c>
      <c r="BT171" s="4">
        <v>91.1</v>
      </c>
      <c r="BU171" s="43">
        <v>7556.99</v>
      </c>
      <c r="BV171" s="6">
        <f>100-BT171</f>
        <v>8.9000000000000057</v>
      </c>
      <c r="BW171" s="6">
        <f>BY171+CA171+CC171</f>
        <v>52.342500000000001</v>
      </c>
      <c r="BX171" s="22">
        <v>20.7</v>
      </c>
      <c r="BY171" s="22">
        <f>BX171*AP171/100</f>
        <v>10.8675</v>
      </c>
      <c r="BZ171" s="6">
        <v>27.1</v>
      </c>
      <c r="CA171" s="22">
        <f>BZ171*AP171/100</f>
        <v>14.227499999999999</v>
      </c>
      <c r="CB171" s="6">
        <v>51.9</v>
      </c>
      <c r="CC171" s="22">
        <f>CB171*AP171/100</f>
        <v>27.247499999999999</v>
      </c>
      <c r="CD171" s="22">
        <v>1.46</v>
      </c>
      <c r="CE171" s="126">
        <v>96.5</v>
      </c>
      <c r="CF171" s="127">
        <v>7472</v>
      </c>
      <c r="CG171" s="126">
        <v>83.1</v>
      </c>
      <c r="CH171" s="127">
        <v>5560</v>
      </c>
      <c r="CI171" s="126">
        <v>52.9</v>
      </c>
      <c r="CJ171" s="126">
        <v>70.099999999999994</v>
      </c>
      <c r="CK171" s="127">
        <v>5137</v>
      </c>
      <c r="CL171" s="19">
        <f>BX171/BZ171</f>
        <v>0.76383763837638374</v>
      </c>
      <c r="CM171" s="19"/>
      <c r="CN171" s="19"/>
      <c r="CO171" s="19"/>
      <c r="CP171" s="6"/>
      <c r="CQ171" s="19"/>
      <c r="CR171" s="19"/>
      <c r="CS171" s="20"/>
      <c r="CZ171" s="22"/>
      <c r="DA171" s="16"/>
      <c r="DB171" s="129" t="s">
        <v>257</v>
      </c>
      <c r="DC171" s="130"/>
      <c r="DD171" s="131" t="s">
        <v>2261</v>
      </c>
      <c r="DI171" s="1" t="s">
        <v>436</v>
      </c>
      <c r="DJ171" s="209" t="s">
        <v>483</v>
      </c>
      <c r="DK171" s="4">
        <v>2</v>
      </c>
      <c r="DN171" s="16">
        <v>0</v>
      </c>
      <c r="DR171" s="22" t="s">
        <v>431</v>
      </c>
      <c r="DS171" s="22" t="s">
        <v>431</v>
      </c>
      <c r="DT171" s="22">
        <v>220</v>
      </c>
      <c r="DU171" s="22">
        <v>14.6</v>
      </c>
      <c r="DV171" s="22">
        <v>85.4</v>
      </c>
      <c r="DW171" s="40" t="s">
        <v>431</v>
      </c>
      <c r="DX171" s="40" t="s">
        <v>431</v>
      </c>
      <c r="DY171" s="40" t="s">
        <v>431</v>
      </c>
      <c r="DZ171" s="40" t="s">
        <v>431</v>
      </c>
      <c r="EA171" s="2">
        <v>0</v>
      </c>
      <c r="EB171" s="2"/>
      <c r="EC171" s="36"/>
      <c r="ED171" s="36"/>
      <c r="EE171" s="4">
        <f>L171</f>
        <v>12</v>
      </c>
      <c r="EF171" s="4"/>
      <c r="EG171" s="4"/>
      <c r="EH171" s="4"/>
      <c r="EI171" s="4"/>
      <c r="EJ171" s="4"/>
      <c r="EK171" s="4"/>
      <c r="EL171" s="6" t="e">
        <f>EK171/(EJ171*EJ171*0.01*0.01)</f>
        <v>#DIV/0!</v>
      </c>
      <c r="EM171" s="4"/>
      <c r="EN171" s="4"/>
      <c r="EO171" s="4"/>
      <c r="EP171" s="4"/>
      <c r="EQ171" s="31"/>
      <c r="ER171" s="14"/>
      <c r="ES171" s="132">
        <f>C171</f>
        <v>16331</v>
      </c>
      <c r="ET171" s="133">
        <v>75</v>
      </c>
      <c r="EU171" s="133">
        <v>14830</v>
      </c>
      <c r="EV171" s="133">
        <v>7705</v>
      </c>
      <c r="EW171" s="133">
        <v>38064</v>
      </c>
      <c r="EX171" s="133">
        <v>3208</v>
      </c>
      <c r="EY171" s="134">
        <f>EX171/EV171*EW171/ET171</f>
        <v>211.3074834523037</v>
      </c>
      <c r="EZ171" s="39">
        <f>L171*EY171</f>
        <v>2535.6898014276444</v>
      </c>
      <c r="FA171" s="9"/>
      <c r="FE171" s="135"/>
      <c r="FF171" s="135"/>
      <c r="FH171" s="136"/>
      <c r="FK171" s="138"/>
      <c r="FL171" s="139"/>
      <c r="FM171" s="9"/>
      <c r="FN171" s="1"/>
      <c r="FO171" s="41">
        <f>AC171/1000</f>
        <v>0.157</v>
      </c>
      <c r="FQ171" s="121">
        <f>EX171*100/EU171</f>
        <v>21.631827376938638</v>
      </c>
      <c r="FR171" s="140">
        <f>EY171/1000</f>
        <v>0.21130748345230371</v>
      </c>
      <c r="FS171" s="9"/>
      <c r="FV171" s="212"/>
      <c r="FX171" s="212"/>
      <c r="GI171" s="8"/>
      <c r="GO171" s="10"/>
      <c r="GP171" s="10"/>
      <c r="GQ171" s="20"/>
      <c r="KB171" s="22">
        <v>61.2</v>
      </c>
      <c r="KC171" s="22">
        <v>25.4</v>
      </c>
      <c r="KD171" s="22">
        <v>12.1</v>
      </c>
      <c r="KE171" s="20">
        <f>FR171*AO171/100*1000</f>
        <v>70.788006956521741</v>
      </c>
      <c r="KF171" s="20">
        <f>FR171*AP171/100*1000</f>
        <v>110.93642881245945</v>
      </c>
      <c r="KG171" s="20">
        <f>FR171*AQ171/100*1000</f>
        <v>28.737817749513304</v>
      </c>
      <c r="KH171" s="20">
        <f>FR171*AX171/100*1000</f>
        <v>4.2050189207008435</v>
      </c>
      <c r="KI171" s="20">
        <f>FR171*BM171/100*1000</f>
        <v>0.84522993380921496</v>
      </c>
      <c r="KJ171" s="20">
        <f>FR171*BY171/100*1000</f>
        <v>22.963840764179103</v>
      </c>
      <c r="KK171" s="20">
        <f>FR171*CA171/100*1000</f>
        <v>30.063772208176509</v>
      </c>
      <c r="KL171" s="20">
        <f>FR171*CC171/100*1000</f>
        <v>57.576006553666453</v>
      </c>
    </row>
    <row r="172" spans="1:313" ht="14.4" customHeight="1">
      <c r="A172" s="1">
        <v>59</v>
      </c>
      <c r="B172" s="219">
        <f>COUNTIFS($D$3:D172,D172,$F$3:F172,F172)</f>
        <v>1</v>
      </c>
      <c r="C172" s="21">
        <v>14747</v>
      </c>
      <c r="D172" s="21" t="s">
        <v>2933</v>
      </c>
      <c r="E172" s="1" t="s">
        <v>2934</v>
      </c>
      <c r="F172" s="12">
        <v>9453204607</v>
      </c>
      <c r="G172" s="1">
        <v>27</v>
      </c>
      <c r="H172" s="247" t="s">
        <v>1807</v>
      </c>
      <c r="DJ172" s="210" t="s">
        <v>491</v>
      </c>
      <c r="EL172" s="6" t="e">
        <f>EK172/(EJ172*EJ172*0.01*0.01)</f>
        <v>#DIV/0!</v>
      </c>
      <c r="FU172" s="214" t="s">
        <v>785</v>
      </c>
      <c r="FW172" s="214" t="s">
        <v>785</v>
      </c>
      <c r="GI172" s="8"/>
    </row>
    <row r="173" spans="1:313" ht="14.4" customHeight="1">
      <c r="A173" s="1">
        <v>98</v>
      </c>
      <c r="B173" s="219">
        <f>COUNTIFS($D$3:D173,D173,$F$3:F173,F173)</f>
        <v>1</v>
      </c>
      <c r="C173" s="21">
        <v>15002</v>
      </c>
      <c r="D173" s="21" t="s">
        <v>2937</v>
      </c>
      <c r="E173" s="1" t="s">
        <v>604</v>
      </c>
      <c r="F173" s="12">
        <v>9351153977</v>
      </c>
      <c r="G173" s="1">
        <v>28</v>
      </c>
      <c r="H173" s="247" t="s">
        <v>1889</v>
      </c>
      <c r="DJ173" s="210" t="s">
        <v>491</v>
      </c>
      <c r="EL173" s="6" t="e">
        <f>EK173/(EJ173*EJ173*0.01*0.01)</f>
        <v>#DIV/0!</v>
      </c>
      <c r="FU173" s="214" t="s">
        <v>785</v>
      </c>
      <c r="FW173" s="214" t="s">
        <v>785</v>
      </c>
      <c r="GI173" s="8"/>
    </row>
    <row r="174" spans="1:313" ht="14.4" customHeight="1">
      <c r="A174" s="1">
        <v>252</v>
      </c>
      <c r="B174" s="1">
        <f>COUNTIFS($D$3:D174,D174,$F$3:F174,F174)</f>
        <v>1</v>
      </c>
      <c r="C174" s="34">
        <v>16057</v>
      </c>
      <c r="D174" s="75" t="s">
        <v>2155</v>
      </c>
      <c r="E174" s="76" t="s">
        <v>755</v>
      </c>
      <c r="F174" s="76">
        <v>7158135303</v>
      </c>
      <c r="G174" s="77">
        <f>LEFT(H174,4)-CONCATENATE(IF(LEFT(F174, 2)&lt;MID(H174, 3, 4), 20, 19),LEFT(F174,2))</f>
        <v>50</v>
      </c>
      <c r="H174" s="248" t="s">
        <v>2154</v>
      </c>
      <c r="I174" s="29" t="s">
        <v>2156</v>
      </c>
      <c r="J174" s="24" t="s">
        <v>487</v>
      </c>
      <c r="K174" s="2" t="s">
        <v>430</v>
      </c>
      <c r="L174" s="2">
        <v>6</v>
      </c>
      <c r="M174" s="2" t="s">
        <v>565</v>
      </c>
      <c r="N174" s="2" t="s">
        <v>431</v>
      </c>
      <c r="O174" s="11"/>
      <c r="P174" s="2" t="s">
        <v>2143</v>
      </c>
      <c r="Q174" s="11"/>
      <c r="R174" s="11"/>
      <c r="S174" s="11"/>
      <c r="T174" s="42"/>
      <c r="U174" s="42"/>
      <c r="V174" s="64" t="s">
        <v>1609</v>
      </c>
      <c r="W174" s="42"/>
      <c r="X174" s="42"/>
      <c r="Y174" s="66"/>
      <c r="Z174" s="11"/>
      <c r="AA174" s="1" t="s">
        <v>812</v>
      </c>
      <c r="AC174" s="115">
        <v>125</v>
      </c>
      <c r="AD174" s="115">
        <v>750</v>
      </c>
      <c r="AE174" s="11"/>
      <c r="AF174" s="11"/>
      <c r="AG174" s="11" t="s">
        <v>483</v>
      </c>
      <c r="AH174" s="115">
        <v>50</v>
      </c>
      <c r="AI174" s="11"/>
      <c r="AJ174" s="11"/>
      <c r="AM174" s="11"/>
      <c r="AO174" s="116">
        <v>24.8</v>
      </c>
      <c r="AP174" s="117">
        <v>71.099999999999994</v>
      </c>
      <c r="AQ174" s="118">
        <v>3.33</v>
      </c>
      <c r="AR174" s="119">
        <f>AO174+AP174+AQ174</f>
        <v>99.22999999999999</v>
      </c>
      <c r="AS174" s="120">
        <f>AO174/AP174</f>
        <v>0.34880450070323493</v>
      </c>
      <c r="AT174" s="121">
        <f>AO174/AP174*AQ174</f>
        <v>1.1615189873417724</v>
      </c>
      <c r="AU174" s="122">
        <f>AO174/(AP174+AQ174)</f>
        <v>0.33319897890635503</v>
      </c>
      <c r="AV174" s="19">
        <f>AW174*AO174/100</f>
        <v>21.513999999999999</v>
      </c>
      <c r="AW174" s="19">
        <f>98-AY174-(CD174*100/AO174)</f>
        <v>86.75</v>
      </c>
      <c r="AX174" s="123">
        <v>2.1</v>
      </c>
      <c r="AY174" s="19">
        <f>AX174*100/AO174</f>
        <v>8.4677419354838701</v>
      </c>
      <c r="AZ174" s="1" t="s">
        <v>432</v>
      </c>
      <c r="BA174" s="58">
        <v>29.900000000000002</v>
      </c>
      <c r="BB174" s="1" t="s">
        <v>432</v>
      </c>
      <c r="BC174" s="6">
        <v>5.1999999999999998E-2</v>
      </c>
      <c r="BD174" s="6"/>
      <c r="BE174" s="19"/>
      <c r="BF174" s="19"/>
      <c r="BG174" s="67">
        <v>7027.4336283185849</v>
      </c>
      <c r="BH174" s="67">
        <v>487.87199999999996</v>
      </c>
      <c r="BI174" s="19">
        <v>0.59</v>
      </c>
      <c r="BJ174" s="19">
        <v>37</v>
      </c>
      <c r="BK174" s="19">
        <f>100-BJ174</f>
        <v>63</v>
      </c>
      <c r="BL174" s="124">
        <f>BJ174/BK174</f>
        <v>0.58730158730158732</v>
      </c>
      <c r="BM174" s="125">
        <v>0.21</v>
      </c>
      <c r="BN174" s="6">
        <f>BM174*100/AO174</f>
        <v>0.84677419354838712</v>
      </c>
      <c r="BO174" s="1" t="s">
        <v>432</v>
      </c>
      <c r="BP174" s="19">
        <v>22.05</v>
      </c>
      <c r="BQ174" s="19">
        <v>40.700000000000003</v>
      </c>
      <c r="BR174" s="43">
        <v>40045.32</v>
      </c>
      <c r="BS174" s="6">
        <f>BX174+BZ174</f>
        <v>57.3</v>
      </c>
      <c r="BT174" s="4">
        <v>90.9</v>
      </c>
      <c r="BU174" s="43">
        <v>7788.55</v>
      </c>
      <c r="BV174" s="6">
        <f>100-BT174</f>
        <v>9.0999999999999943</v>
      </c>
      <c r="BW174" s="6">
        <f>BY174+CA174+CC174</f>
        <v>71.028899999999993</v>
      </c>
      <c r="BX174" s="22">
        <v>18.8</v>
      </c>
      <c r="BY174" s="22">
        <f>BX174*AP174/100</f>
        <v>13.366799999999998</v>
      </c>
      <c r="BZ174" s="6">
        <v>38.5</v>
      </c>
      <c r="CA174" s="22">
        <f>BZ174*AP174/100</f>
        <v>27.3735</v>
      </c>
      <c r="CB174" s="6">
        <v>42.6</v>
      </c>
      <c r="CC174" s="22">
        <f>CB174*AP174/100</f>
        <v>30.288599999999995</v>
      </c>
      <c r="CD174" s="22">
        <v>0.69</v>
      </c>
      <c r="CE174" s="126">
        <v>95.1</v>
      </c>
      <c r="CF174" s="127">
        <v>7965</v>
      </c>
      <c r="CG174" s="126">
        <v>81.7</v>
      </c>
      <c r="CH174" s="127">
        <v>6018</v>
      </c>
      <c r="CI174" s="126">
        <v>39.299999999999997</v>
      </c>
      <c r="CJ174" s="126">
        <v>66.099999999999994</v>
      </c>
      <c r="CK174" s="127">
        <v>5663</v>
      </c>
      <c r="CL174" s="19">
        <f>BX174/BZ174</f>
        <v>0.48831168831168831</v>
      </c>
      <c r="CM174" s="19"/>
      <c r="CN174" s="19"/>
      <c r="CO174" s="19"/>
      <c r="CP174" s="6"/>
      <c r="CQ174" s="19"/>
      <c r="CR174" s="19"/>
      <c r="CS174" s="20"/>
      <c r="CZ174" s="22"/>
      <c r="DA174" s="16"/>
      <c r="DB174" s="129" t="s">
        <v>257</v>
      </c>
      <c r="DC174" s="130"/>
      <c r="DD174" s="131" t="s">
        <v>2023</v>
      </c>
      <c r="DI174" s="1" t="s">
        <v>436</v>
      </c>
      <c r="DJ174" s="209" t="s">
        <v>483</v>
      </c>
      <c r="DK174" s="4">
        <v>2</v>
      </c>
      <c r="DN174" s="16">
        <v>0</v>
      </c>
      <c r="DR174" s="22" t="s">
        <v>431</v>
      </c>
      <c r="DS174" s="22" t="s">
        <v>431</v>
      </c>
      <c r="DT174" s="22">
        <v>85</v>
      </c>
      <c r="DU174" s="22">
        <v>21.2</v>
      </c>
      <c r="DV174" s="22">
        <v>78.8</v>
      </c>
      <c r="DW174" s="40" t="s">
        <v>431</v>
      </c>
      <c r="DX174" s="40" t="s">
        <v>431</v>
      </c>
      <c r="DY174" s="40" t="s">
        <v>431</v>
      </c>
      <c r="DZ174" s="40" t="s">
        <v>431</v>
      </c>
      <c r="EA174" s="2">
        <v>0</v>
      </c>
      <c r="EB174" s="2"/>
      <c r="EC174" s="36"/>
      <c r="ED174" s="36"/>
      <c r="EE174" s="4">
        <f>L174</f>
        <v>6</v>
      </c>
      <c r="EF174" s="4"/>
      <c r="EG174" s="4"/>
      <c r="EH174" s="4"/>
      <c r="EI174" s="4"/>
      <c r="EJ174" s="4"/>
      <c r="EK174" s="4"/>
      <c r="EL174" s="6" t="e">
        <f>EK174/(EJ174*EJ174*0.01*0.01)</f>
        <v>#DIV/0!</v>
      </c>
      <c r="EM174" s="4"/>
      <c r="EN174" s="4"/>
      <c r="EO174" s="4"/>
      <c r="EP174" s="4"/>
      <c r="EQ174" s="31"/>
      <c r="ER174" s="14"/>
      <c r="ES174" s="132">
        <f>C174</f>
        <v>16057</v>
      </c>
      <c r="ET174" s="133">
        <v>75</v>
      </c>
      <c r="EU174" s="133">
        <v>6493</v>
      </c>
      <c r="EV174" s="133">
        <v>8000</v>
      </c>
      <c r="EW174" s="133">
        <v>37440</v>
      </c>
      <c r="EX174" s="133">
        <v>2049</v>
      </c>
      <c r="EY174" s="134">
        <f>EX174/EV174*EW174/ET174</f>
        <v>127.85759999999999</v>
      </c>
      <c r="EZ174" s="39">
        <f>L174*EY174</f>
        <v>767.14559999999994</v>
      </c>
      <c r="FA174" s="9"/>
      <c r="FE174" s="135"/>
      <c r="FF174" s="135"/>
      <c r="FH174" s="136"/>
      <c r="FK174" s="138"/>
      <c r="FL174" s="139"/>
      <c r="FM174" s="9"/>
      <c r="FN174" s="1"/>
      <c r="FO174" s="41">
        <f>AC174/1000</f>
        <v>0.125</v>
      </c>
      <c r="FQ174" s="121">
        <f>EX174*100/EU174</f>
        <v>31.55706145079316</v>
      </c>
      <c r="FR174" s="140">
        <f>EY174/1000</f>
        <v>0.12785759999999999</v>
      </c>
      <c r="FS174" s="9"/>
      <c r="FV174" s="212"/>
      <c r="FX174" s="212"/>
      <c r="GI174" s="8"/>
      <c r="GO174" s="10"/>
      <c r="GP174" s="10"/>
      <c r="GQ174" s="20"/>
      <c r="KE174" s="20">
        <f>FR174*AO174/100*1000</f>
        <v>31.708684799999997</v>
      </c>
      <c r="KF174" s="20">
        <f>FR174*AP174/100*1000</f>
        <v>90.906753599999988</v>
      </c>
      <c r="KG174" s="20">
        <f>FR174*AQ174/100*1000</f>
        <v>4.2576580799999997</v>
      </c>
      <c r="KH174" s="20">
        <f>FR174*AX174/100*1000</f>
        <v>2.6850096000000003</v>
      </c>
      <c r="KI174" s="20">
        <f>FR174*BM174/100*1000</f>
        <v>0.26850095999999996</v>
      </c>
      <c r="KJ174" s="20">
        <f>FR174*BY174/100*1000</f>
        <v>17.090469676799994</v>
      </c>
      <c r="KK174" s="20">
        <f>FR174*CA174/100*1000</f>
        <v>34.999100135999996</v>
      </c>
      <c r="KL174" s="20">
        <f>FR174*CC174/100*1000</f>
        <v>38.726277033599992</v>
      </c>
    </row>
    <row r="175" spans="1:313" ht="14.4" customHeight="1">
      <c r="A175" s="1">
        <v>336</v>
      </c>
      <c r="B175" s="1">
        <f>COUNTIFS($D$3:D175,D175,$F$3:F175,F175)</f>
        <v>1</v>
      </c>
      <c r="C175" s="34">
        <v>16635</v>
      </c>
      <c r="D175" s="75" t="s">
        <v>2304</v>
      </c>
      <c r="E175" s="76" t="s">
        <v>755</v>
      </c>
      <c r="F175" s="76">
        <v>7158135303</v>
      </c>
      <c r="G175" s="77">
        <f>LEFT(H175,4)-CONCATENATE(IF(LEFT(F175, 2)&lt;MID(H175, 3, 4), 20, 19),LEFT(F175,2))</f>
        <v>50</v>
      </c>
      <c r="H175" s="248" t="s">
        <v>2301</v>
      </c>
      <c r="I175" s="29" t="s">
        <v>2305</v>
      </c>
      <c r="J175" s="24" t="s">
        <v>487</v>
      </c>
      <c r="K175" s="2" t="s">
        <v>430</v>
      </c>
      <c r="L175" s="2">
        <v>5</v>
      </c>
      <c r="M175" s="2">
        <v>1</v>
      </c>
      <c r="N175" s="2" t="s">
        <v>431</v>
      </c>
      <c r="O175" s="11"/>
      <c r="P175" s="2" t="s">
        <v>2293</v>
      </c>
      <c r="Q175" s="11"/>
      <c r="R175" s="11"/>
      <c r="S175" s="11"/>
      <c r="T175" s="42"/>
      <c r="U175" s="42"/>
      <c r="V175" s="64" t="s">
        <v>1609</v>
      </c>
      <c r="W175" s="42"/>
      <c r="X175" s="73" t="s">
        <v>2294</v>
      </c>
      <c r="Y175" s="66"/>
      <c r="Z175" s="11"/>
      <c r="AA175" s="1" t="s">
        <v>812</v>
      </c>
      <c r="AC175" s="115">
        <v>222</v>
      </c>
      <c r="AD175" s="115">
        <v>1100</v>
      </c>
      <c r="AE175" s="11"/>
      <c r="AF175" s="11"/>
      <c r="AG175" s="11" t="s">
        <v>483</v>
      </c>
      <c r="AH175" s="115">
        <v>150</v>
      </c>
      <c r="AI175" s="11"/>
      <c r="AJ175" s="11"/>
      <c r="AM175" s="11"/>
      <c r="AO175" s="116">
        <v>42.3</v>
      </c>
      <c r="AP175" s="117">
        <v>51</v>
      </c>
      <c r="AQ175" s="118">
        <v>5.48</v>
      </c>
      <c r="AR175" s="119">
        <f>AO175+AP175+AQ175</f>
        <v>98.78</v>
      </c>
      <c r="AS175" s="120">
        <f>AO175/AP175</f>
        <v>0.82941176470588229</v>
      </c>
      <c r="AT175" s="121">
        <f>AO175/AP175*AQ175</f>
        <v>4.5451764705882356</v>
      </c>
      <c r="AU175" s="122">
        <f>AO175/(AP175+AQ175)</f>
        <v>0.7489376770538243</v>
      </c>
      <c r="AV175" s="19">
        <f>AW175*AO175/100</f>
        <v>37.733999999999995</v>
      </c>
      <c r="AW175" s="19">
        <f>98-AY175-(CD175*100/AO175)</f>
        <v>89.205673758865245</v>
      </c>
      <c r="AX175" s="123">
        <v>3.17</v>
      </c>
      <c r="AY175" s="19">
        <f>AX175*100/AO175</f>
        <v>7.4940898345153668</v>
      </c>
      <c r="AZ175" s="1" t="s">
        <v>432</v>
      </c>
      <c r="BA175" s="58">
        <v>35.36</v>
      </c>
      <c r="BB175" s="1" t="s">
        <v>432</v>
      </c>
      <c r="BC175" s="6">
        <v>0.14000000000000001</v>
      </c>
      <c r="BD175" s="6"/>
      <c r="BE175" s="19"/>
      <c r="BF175" s="19"/>
      <c r="BG175" s="67">
        <v>6990</v>
      </c>
      <c r="BH175" s="67">
        <v>251.68</v>
      </c>
      <c r="BI175" s="19">
        <v>0.45</v>
      </c>
      <c r="BJ175" s="19">
        <v>33.700000000000003</v>
      </c>
      <c r="BK175" s="19">
        <f>100-BJ175</f>
        <v>66.3</v>
      </c>
      <c r="BL175" s="124">
        <f>BJ175/BK175</f>
        <v>0.50829562594268485</v>
      </c>
      <c r="BM175" s="125">
        <v>0.63</v>
      </c>
      <c r="BN175" s="6">
        <f>BM175*100/AO175</f>
        <v>1.4893617021276597</v>
      </c>
      <c r="BO175" s="1" t="s">
        <v>432</v>
      </c>
      <c r="BP175" s="19">
        <v>29.925000000000004</v>
      </c>
      <c r="BQ175" s="19">
        <v>66.239999999999995</v>
      </c>
      <c r="BR175" s="43">
        <v>74280.569999999992</v>
      </c>
      <c r="BS175" s="6">
        <f>BX175+BZ175</f>
        <v>57</v>
      </c>
      <c r="BT175" s="4">
        <v>90.2</v>
      </c>
      <c r="BU175" s="43">
        <v>7307.79</v>
      </c>
      <c r="BV175" s="6">
        <f>100-BT175</f>
        <v>9.7999999999999972</v>
      </c>
      <c r="BW175" s="6">
        <f>BY175+CA175+CC175</f>
        <v>50.948999999999998</v>
      </c>
      <c r="BX175" s="22">
        <v>20.9</v>
      </c>
      <c r="BY175" s="22">
        <f>BX175*AP175/100</f>
        <v>10.658999999999999</v>
      </c>
      <c r="BZ175" s="6">
        <v>36.1</v>
      </c>
      <c r="CA175" s="22">
        <f>BZ175*AP175/100</f>
        <v>18.411000000000001</v>
      </c>
      <c r="CB175" s="6">
        <v>42.9</v>
      </c>
      <c r="CC175" s="22">
        <f>CB175*AP175/100</f>
        <v>21.879000000000001</v>
      </c>
      <c r="CD175" s="22">
        <v>0.55000000000000004</v>
      </c>
      <c r="CE175" s="126">
        <v>91.7</v>
      </c>
      <c r="CF175" s="127">
        <v>7359</v>
      </c>
      <c r="CG175" s="126">
        <v>86</v>
      </c>
      <c r="CH175" s="127">
        <v>5697</v>
      </c>
      <c r="CI175" s="126">
        <v>68.8</v>
      </c>
      <c r="CJ175" s="126">
        <v>79.8</v>
      </c>
      <c r="CK175" s="127">
        <v>5264</v>
      </c>
      <c r="CL175" s="19">
        <f>BX175/BZ175</f>
        <v>0.57894736842105254</v>
      </c>
      <c r="CM175" s="19"/>
      <c r="CN175" s="19"/>
      <c r="CO175" s="19"/>
      <c r="CP175" s="6"/>
      <c r="CQ175" s="19"/>
      <c r="CR175" s="19"/>
      <c r="CS175" s="20"/>
      <c r="CZ175" s="22"/>
      <c r="DA175" s="16"/>
      <c r="DB175" s="129" t="s">
        <v>257</v>
      </c>
      <c r="DC175" s="130"/>
      <c r="DD175" s="131" t="s">
        <v>2306</v>
      </c>
      <c r="DI175" s="1" t="s">
        <v>436</v>
      </c>
      <c r="DJ175" s="209" t="s">
        <v>483</v>
      </c>
      <c r="DK175" s="4">
        <v>2</v>
      </c>
      <c r="DN175" s="16">
        <v>0</v>
      </c>
      <c r="DR175" s="22" t="s">
        <v>431</v>
      </c>
      <c r="DS175" s="22" t="s">
        <v>431</v>
      </c>
      <c r="DT175" s="22">
        <v>123</v>
      </c>
      <c r="DU175" s="22">
        <v>17.899999999999999</v>
      </c>
      <c r="DV175" s="22">
        <v>82.1</v>
      </c>
      <c r="DW175" s="22" t="s">
        <v>431</v>
      </c>
      <c r="DX175" s="22" t="s">
        <v>431</v>
      </c>
      <c r="DY175" s="22" t="s">
        <v>431</v>
      </c>
      <c r="DZ175" s="40" t="s">
        <v>431</v>
      </c>
      <c r="EA175" s="2">
        <v>0</v>
      </c>
      <c r="EB175" s="2"/>
      <c r="EC175" s="36"/>
      <c r="ED175" s="36"/>
      <c r="EE175" s="4">
        <f>L175</f>
        <v>5</v>
      </c>
      <c r="EF175" s="4"/>
      <c r="EG175" s="4"/>
      <c r="EH175" s="4"/>
      <c r="EI175" s="4"/>
      <c r="EJ175" s="4"/>
      <c r="EK175" s="4"/>
      <c r="EL175" s="6" t="e">
        <f>EK175/(EJ175*EJ175*0.01*0.01)</f>
        <v>#DIV/0!</v>
      </c>
      <c r="EM175" s="4"/>
      <c r="EN175" s="4"/>
      <c r="EO175" s="4"/>
      <c r="EP175" s="4"/>
      <c r="EQ175" s="31"/>
      <c r="ER175" s="14"/>
      <c r="ES175" s="132">
        <f>C175</f>
        <v>16635</v>
      </c>
      <c r="ET175" s="133">
        <v>75</v>
      </c>
      <c r="EU175" s="133">
        <v>9802</v>
      </c>
      <c r="EV175" s="133">
        <v>4000</v>
      </c>
      <c r="EW175" s="133">
        <v>38064</v>
      </c>
      <c r="EX175" s="133">
        <v>1803</v>
      </c>
      <c r="EY175" s="134">
        <f>EX175/EV175*EW175/ET175</f>
        <v>228.76463999999999</v>
      </c>
      <c r="EZ175" s="39">
        <f>L175*EY175</f>
        <v>1143.8231999999998</v>
      </c>
      <c r="FA175" s="9"/>
      <c r="FE175" s="135"/>
      <c r="FF175" s="135"/>
      <c r="FH175" s="136"/>
      <c r="FK175" s="138"/>
      <c r="FL175" s="139"/>
      <c r="FM175" s="9"/>
      <c r="FN175" s="1"/>
      <c r="FO175" s="41">
        <f>AC175/1000</f>
        <v>0.222</v>
      </c>
      <c r="FQ175" s="121">
        <f>EX175*100/EU175</f>
        <v>18.39420526423179</v>
      </c>
      <c r="FR175" s="140">
        <f>EY175/1000</f>
        <v>0.22876463999999999</v>
      </c>
      <c r="FS175" s="9"/>
      <c r="FV175" s="212"/>
      <c r="FX175" s="212"/>
      <c r="GI175" s="8"/>
      <c r="GO175" s="10"/>
      <c r="GP175" s="10"/>
      <c r="GQ175" s="20"/>
      <c r="KB175" s="22">
        <v>63.1</v>
      </c>
      <c r="KC175" s="22">
        <v>9.74</v>
      </c>
      <c r="KD175" s="22">
        <v>14.3</v>
      </c>
      <c r="KE175" s="20">
        <f>FR175*AO175/100*1000</f>
        <v>96.767442719999991</v>
      </c>
      <c r="KF175" s="20">
        <f>FR175*AP175/100*1000</f>
        <v>116.66996639999999</v>
      </c>
      <c r="KG175" s="20">
        <f>FR175*AQ175/100*1000</f>
        <v>12.536302272</v>
      </c>
      <c r="KH175" s="20">
        <f>FR175*AX175/100*1000</f>
        <v>7.2518390879999988</v>
      </c>
      <c r="KI175" s="20">
        <f>FR175*BM175/100*1000</f>
        <v>1.4412172320000001</v>
      </c>
      <c r="KJ175" s="20">
        <f>FR175*BY175/100*1000</f>
        <v>24.384022977599997</v>
      </c>
      <c r="KK175" s="20">
        <f>FR175*CA175/100*1000</f>
        <v>42.117857870400002</v>
      </c>
      <c r="KL175" s="20">
        <f>FR175*CC175/100*1000</f>
        <v>50.051415585599997</v>
      </c>
    </row>
    <row r="176" spans="1:313" ht="14.4" customHeight="1">
      <c r="A176" s="1">
        <v>162</v>
      </c>
      <c r="B176" s="219">
        <f>COUNTIFS($D$3:D176,D176,$F$3:F176,F176)</f>
        <v>1</v>
      </c>
      <c r="C176" s="21">
        <v>12944</v>
      </c>
      <c r="D176" s="21" t="s">
        <v>1354</v>
      </c>
      <c r="E176" s="1" t="s">
        <v>567</v>
      </c>
      <c r="F176" s="12">
        <v>6205230603</v>
      </c>
      <c r="G176" s="1">
        <v>58</v>
      </c>
      <c r="H176" s="247" t="s">
        <v>2958</v>
      </c>
      <c r="DJ176" s="210" t="s">
        <v>491</v>
      </c>
      <c r="EL176" s="6" t="e">
        <f>EK176/(EJ176*EJ176*0.01*0.01)</f>
        <v>#DIV/0!</v>
      </c>
      <c r="FU176" s="214" t="s">
        <v>785</v>
      </c>
      <c r="FW176" s="214" t="s">
        <v>785</v>
      </c>
      <c r="GI176" s="8"/>
    </row>
    <row r="177" spans="1:313" ht="14.4" customHeight="1">
      <c r="A177" s="1">
        <v>242</v>
      </c>
      <c r="B177" s="1">
        <f>COUNTIFS($D$3:D177,D177,$F$3:F177,F177)</f>
        <v>1</v>
      </c>
      <c r="C177" s="34">
        <v>16033</v>
      </c>
      <c r="D177" s="21" t="s">
        <v>1354</v>
      </c>
      <c r="E177" s="2" t="s">
        <v>608</v>
      </c>
      <c r="F177" s="2">
        <v>7204195757</v>
      </c>
      <c r="G177" s="1">
        <f>LEFT(H177,4)-CONCATENATE(IF(LEFT(F177, 2)&lt;MID(H177, 3, 4), 20, 19),LEFT(F177,2))</f>
        <v>49</v>
      </c>
      <c r="H177" s="247" t="s">
        <v>2134</v>
      </c>
      <c r="I177" s="29" t="s">
        <v>2135</v>
      </c>
      <c r="J177" s="24" t="s">
        <v>487</v>
      </c>
      <c r="K177" s="2" t="s">
        <v>430</v>
      </c>
      <c r="L177" s="2">
        <v>8</v>
      </c>
      <c r="M177" s="2" t="s">
        <v>664</v>
      </c>
      <c r="N177" s="2" t="s">
        <v>431</v>
      </c>
      <c r="O177" s="11"/>
      <c r="P177" s="2" t="s">
        <v>2098</v>
      </c>
      <c r="Q177" s="11"/>
      <c r="R177" s="11"/>
      <c r="S177" s="11"/>
      <c r="T177" s="42"/>
      <c r="U177" s="42"/>
      <c r="V177" s="64" t="s">
        <v>1609</v>
      </c>
      <c r="W177" s="42"/>
      <c r="X177" s="42"/>
      <c r="Y177" s="66"/>
      <c r="Z177" s="11"/>
      <c r="AA177" s="1" t="s">
        <v>812</v>
      </c>
      <c r="AC177" s="115">
        <v>109</v>
      </c>
      <c r="AD177" s="115">
        <v>900</v>
      </c>
      <c r="AE177" s="11"/>
      <c r="AF177" s="11"/>
      <c r="AG177" s="11" t="s">
        <v>483</v>
      </c>
      <c r="AH177" s="115">
        <v>50</v>
      </c>
      <c r="AI177" s="11"/>
      <c r="AJ177" s="11"/>
      <c r="AM177" s="11"/>
      <c r="AO177" s="116">
        <v>35</v>
      </c>
      <c r="AP177" s="117">
        <v>61</v>
      </c>
      <c r="AQ177" s="118">
        <v>3.79</v>
      </c>
      <c r="AR177" s="119">
        <f>AO177+AP177+AQ177</f>
        <v>99.79</v>
      </c>
      <c r="AS177" s="120">
        <f>AO177/AP177</f>
        <v>0.57377049180327866</v>
      </c>
      <c r="AT177" s="121">
        <f>AO177/AP177*AQ177</f>
        <v>2.1745901639344263</v>
      </c>
      <c r="AU177" s="122">
        <f>AO177/(AP177+AQ177)</f>
        <v>0.54020682204043824</v>
      </c>
      <c r="AV177" s="19">
        <f>AW177*AO177/100</f>
        <v>31.179999999999996</v>
      </c>
      <c r="AW177" s="19">
        <f>98-AY177-(CD177*100/AO177)</f>
        <v>89.085714285714275</v>
      </c>
      <c r="AX177" s="123">
        <v>2.67</v>
      </c>
      <c r="AY177" s="19">
        <f>AX177*100/AO177</f>
        <v>7.628571428571429</v>
      </c>
      <c r="AZ177" s="1" t="s">
        <v>432</v>
      </c>
      <c r="BA177" s="58">
        <v>27.95</v>
      </c>
      <c r="BB177" s="1" t="s">
        <v>432</v>
      </c>
      <c r="BC177" s="6">
        <v>2.5999999999999999E-2</v>
      </c>
      <c r="BD177" s="6"/>
      <c r="BE177" s="19"/>
      <c r="BF177" s="19"/>
      <c r="BG177" s="67">
        <v>8776.9911504424781</v>
      </c>
      <c r="BH177" s="67">
        <v>504.57</v>
      </c>
      <c r="BI177" s="19">
        <v>7.35</v>
      </c>
      <c r="BJ177" s="19">
        <v>25.7</v>
      </c>
      <c r="BK177" s="19">
        <f>100-BJ177</f>
        <v>74.3</v>
      </c>
      <c r="BL177" s="124">
        <f>BJ177/BK177</f>
        <v>0.34589502018842533</v>
      </c>
      <c r="BM177" s="125">
        <v>0.4</v>
      </c>
      <c r="BN177" s="6">
        <f>BM177*100/AO177</f>
        <v>1.1428571428571428</v>
      </c>
      <c r="BO177" s="1" t="s">
        <v>432</v>
      </c>
      <c r="BP177" s="19">
        <v>46.024999999999999</v>
      </c>
      <c r="BQ177" s="19">
        <v>42</v>
      </c>
      <c r="BR177" s="43">
        <v>93577.680000000008</v>
      </c>
      <c r="BS177" s="6">
        <f>BX177+BZ177</f>
        <v>57.9</v>
      </c>
      <c r="BT177" s="4">
        <v>92.3</v>
      </c>
      <c r="BU177" s="43">
        <v>9436.6999999999989</v>
      </c>
      <c r="BV177" s="6">
        <f>100-BT177</f>
        <v>7.7000000000000028</v>
      </c>
      <c r="BW177" s="6">
        <f>BY177+CA177+CC177</f>
        <v>60.756</v>
      </c>
      <c r="BX177" s="22">
        <v>33.799999999999997</v>
      </c>
      <c r="BY177" s="22">
        <f>BX177*AP177/100</f>
        <v>20.617999999999999</v>
      </c>
      <c r="BZ177" s="6">
        <v>24.1</v>
      </c>
      <c r="CA177" s="22">
        <f>BZ177*AP177/100</f>
        <v>14.701000000000001</v>
      </c>
      <c r="CB177" s="6">
        <v>41.7</v>
      </c>
      <c r="CC177" s="22">
        <f>CB177*AP177/100</f>
        <v>25.437000000000001</v>
      </c>
      <c r="CD177" s="22">
        <v>0.45</v>
      </c>
      <c r="CE177" s="126">
        <v>97.7</v>
      </c>
      <c r="CF177" s="127">
        <v>9591</v>
      </c>
      <c r="CG177" s="126">
        <v>92</v>
      </c>
      <c r="CH177" s="127">
        <v>6594</v>
      </c>
      <c r="CI177" s="126">
        <v>55.9</v>
      </c>
      <c r="CJ177" s="126">
        <v>78.8</v>
      </c>
      <c r="CK177" s="127">
        <v>6614</v>
      </c>
      <c r="CL177" s="19">
        <f>BX177/BZ177</f>
        <v>1.4024896265560165</v>
      </c>
      <c r="CM177" s="19"/>
      <c r="CN177" s="19"/>
      <c r="CO177" s="19"/>
      <c r="CP177" s="6"/>
      <c r="CQ177" s="19"/>
      <c r="CR177" s="19"/>
      <c r="CS177" s="20"/>
      <c r="CZ177" s="22"/>
      <c r="DA177" s="16"/>
      <c r="DB177" s="129" t="s">
        <v>441</v>
      </c>
      <c r="DC177" s="130"/>
      <c r="DD177" s="131" t="s">
        <v>2136</v>
      </c>
      <c r="DI177" s="1" t="s">
        <v>434</v>
      </c>
      <c r="DJ177" s="209" t="s">
        <v>483</v>
      </c>
      <c r="DK177" s="4">
        <v>2</v>
      </c>
      <c r="DN177" s="16">
        <v>0</v>
      </c>
      <c r="DR177" s="22" t="s">
        <v>431</v>
      </c>
      <c r="DS177" s="22" t="s">
        <v>431</v>
      </c>
      <c r="DT177" s="22">
        <v>113</v>
      </c>
      <c r="DU177" s="22">
        <v>5.3</v>
      </c>
      <c r="DV177" s="22">
        <v>94.7</v>
      </c>
      <c r="DW177" s="40" t="s">
        <v>431</v>
      </c>
      <c r="DX177" s="40" t="s">
        <v>431</v>
      </c>
      <c r="DY177" s="40" t="s">
        <v>431</v>
      </c>
      <c r="DZ177" s="40" t="s">
        <v>431</v>
      </c>
      <c r="EA177" s="68" t="s">
        <v>1836</v>
      </c>
      <c r="EB177" s="2" t="s">
        <v>1982</v>
      </c>
      <c r="EC177" s="36"/>
      <c r="ED177" s="36"/>
      <c r="EE177" s="4">
        <f>L177</f>
        <v>8</v>
      </c>
      <c r="EF177" s="4"/>
      <c r="EG177" s="4"/>
      <c r="EH177" s="4"/>
      <c r="EI177" s="4"/>
      <c r="EJ177" s="4"/>
      <c r="EK177" s="4"/>
      <c r="EL177" s="6" t="e">
        <f>EK177/(EJ177*EJ177*0.01*0.01)</f>
        <v>#DIV/0!</v>
      </c>
      <c r="EM177" s="4"/>
      <c r="EN177" s="4"/>
      <c r="EO177" s="4"/>
      <c r="EP177" s="4"/>
      <c r="EQ177" s="31"/>
      <c r="ER177" s="14"/>
      <c r="ES177" s="132">
        <f>C177</f>
        <v>16033</v>
      </c>
      <c r="ET177" s="133">
        <v>75</v>
      </c>
      <c r="EU177" s="133">
        <v>9611</v>
      </c>
      <c r="EV177" s="133">
        <v>14000</v>
      </c>
      <c r="EW177" s="133">
        <v>37440</v>
      </c>
      <c r="EX177" s="133">
        <v>3098</v>
      </c>
      <c r="EY177" s="134">
        <f>EX177/EV177*EW177/ET177</f>
        <v>110.46582857142857</v>
      </c>
      <c r="EZ177" s="39">
        <f>L177*EY177</f>
        <v>883.72662857142859</v>
      </c>
      <c r="FA177" s="9"/>
      <c r="FE177" s="135"/>
      <c r="FF177" s="135"/>
      <c r="FH177" s="136"/>
      <c r="FK177" s="138"/>
      <c r="FL177" s="139"/>
      <c r="FM177" s="9"/>
      <c r="FN177" s="1"/>
      <c r="FO177" s="41">
        <f>AC177/1000</f>
        <v>0.109</v>
      </c>
      <c r="FQ177" s="121">
        <f>EX177*100/EU177</f>
        <v>32.233898657787954</v>
      </c>
      <c r="FR177" s="140">
        <f>EY177/1000</f>
        <v>0.11046582857142857</v>
      </c>
      <c r="FS177" s="9"/>
      <c r="FV177" s="212"/>
      <c r="FX177" s="212"/>
      <c r="GI177" s="8"/>
      <c r="GO177" s="10"/>
      <c r="GP177" s="10"/>
      <c r="GQ177" s="20"/>
      <c r="KE177" s="20">
        <f>FR177*AO177/100*1000</f>
        <v>38.663040000000002</v>
      </c>
      <c r="KF177" s="20">
        <f>FR177*AP177/100*1000</f>
        <v>67.384155428571432</v>
      </c>
      <c r="KG177" s="20">
        <f>FR177*AQ177/100*1000</f>
        <v>4.1866549028571427</v>
      </c>
      <c r="KH177" s="20">
        <f>FR177*AX177/100*1000</f>
        <v>2.9494376228571428</v>
      </c>
      <c r="KI177" s="20">
        <f>FR177*BM177/100*1000</f>
        <v>0.44186331428571429</v>
      </c>
      <c r="KJ177" s="20">
        <f>FR177*BY177/100*1000</f>
        <v>22.775844534857146</v>
      </c>
      <c r="KK177" s="20">
        <f>FR177*CA177/100*1000</f>
        <v>16.239581458285713</v>
      </c>
      <c r="KL177" s="20">
        <f>FR177*CC177/100*1000</f>
        <v>28.099192813714286</v>
      </c>
    </row>
    <row r="178" spans="1:313" ht="14.4" customHeight="1">
      <c r="A178" s="1">
        <v>228</v>
      </c>
      <c r="B178" s="219">
        <f>COUNTIFS($D$3:D178,D178,$F$3:F178,F178)</f>
        <v>1</v>
      </c>
      <c r="C178" s="34">
        <v>15970</v>
      </c>
      <c r="D178" s="21" t="s">
        <v>2111</v>
      </c>
      <c r="E178" s="2" t="s">
        <v>504</v>
      </c>
      <c r="F178" s="12">
        <v>7006133684</v>
      </c>
      <c r="G178" s="1">
        <v>51</v>
      </c>
      <c r="H178" s="247" t="s">
        <v>2112</v>
      </c>
      <c r="I178" s="29" t="s">
        <v>442</v>
      </c>
      <c r="J178" s="24" t="s">
        <v>487</v>
      </c>
      <c r="K178" s="2" t="s">
        <v>430</v>
      </c>
      <c r="L178" s="2">
        <v>12</v>
      </c>
      <c r="M178" s="2">
        <v>1</v>
      </c>
      <c r="N178" s="2" t="s">
        <v>431</v>
      </c>
      <c r="O178" s="11"/>
      <c r="P178" s="2" t="s">
        <v>2098</v>
      </c>
      <c r="Q178" s="11"/>
      <c r="R178" s="11"/>
      <c r="S178" s="11"/>
      <c r="T178" s="42"/>
      <c r="U178" s="42"/>
      <c r="V178" s="64" t="s">
        <v>1609</v>
      </c>
      <c r="W178" s="42"/>
      <c r="X178" s="42"/>
      <c r="Y178" s="66"/>
      <c r="Z178" s="11"/>
      <c r="AA178" s="1" t="s">
        <v>812</v>
      </c>
      <c r="AC178" s="115">
        <v>78</v>
      </c>
      <c r="AD178" s="115">
        <v>900</v>
      </c>
      <c r="AE178" s="11"/>
      <c r="AF178" s="11"/>
      <c r="AG178" s="11" t="s">
        <v>483</v>
      </c>
      <c r="AH178" s="115">
        <v>50</v>
      </c>
      <c r="AI178" s="11"/>
      <c r="AJ178" s="11"/>
      <c r="AM178" s="11"/>
      <c r="AO178" s="116">
        <v>18.5</v>
      </c>
      <c r="AP178" s="117">
        <v>77.099999999999994</v>
      </c>
      <c r="AQ178" s="118">
        <v>3.74</v>
      </c>
      <c r="AR178" s="119">
        <f>AO178+AP178+AQ178</f>
        <v>99.339999999999989</v>
      </c>
      <c r="AS178" s="120">
        <f>AO178/AP178</f>
        <v>0.23994811932555124</v>
      </c>
      <c r="AT178" s="121">
        <f>AO178/AP178*AQ178</f>
        <v>0.89740596627756164</v>
      </c>
      <c r="AU178" s="122">
        <f>AO178/(AP178+AQ178)</f>
        <v>0.22884710539336964</v>
      </c>
      <c r="AV178" s="19">
        <f>AW178*AO178/100</f>
        <v>13.98</v>
      </c>
      <c r="AW178" s="19">
        <f>98-AY178-(CD178*100/AO178)</f>
        <v>75.567567567567565</v>
      </c>
      <c r="AX178" s="123">
        <v>3.59</v>
      </c>
      <c r="AY178" s="19">
        <f>AX178*100/AO178</f>
        <v>19.405405405405407</v>
      </c>
      <c r="AZ178" s="1" t="s">
        <v>432</v>
      </c>
      <c r="BA178" s="58">
        <v>28.47</v>
      </c>
      <c r="BB178" s="1" t="s">
        <v>432</v>
      </c>
      <c r="BC178" s="6">
        <v>0.11</v>
      </c>
      <c r="BD178" s="6"/>
      <c r="BE178" s="19"/>
      <c r="BF178" s="19"/>
      <c r="BG178" s="67">
        <v>7244.2477876106204</v>
      </c>
      <c r="BH178" s="67">
        <v>111.199</v>
      </c>
      <c r="BI178" s="19">
        <v>2.17</v>
      </c>
      <c r="BJ178" s="19">
        <v>37.799999999999997</v>
      </c>
      <c r="BK178" s="19">
        <f>100-BJ178</f>
        <v>62.2</v>
      </c>
      <c r="BL178" s="124">
        <f>BJ178/BK178</f>
        <v>0.60771704180064301</v>
      </c>
      <c r="BM178" s="125">
        <v>0.37</v>
      </c>
      <c r="BN178" s="6">
        <f>BM178*100/AO178</f>
        <v>2</v>
      </c>
      <c r="BO178" s="1" t="s">
        <v>432</v>
      </c>
      <c r="BP178" s="19">
        <v>23.45</v>
      </c>
      <c r="BQ178" s="19">
        <v>36.72</v>
      </c>
      <c r="BR178" s="43">
        <v>103788</v>
      </c>
      <c r="BS178" s="6">
        <f>BX178+BZ178</f>
        <v>53.3</v>
      </c>
      <c r="BT178" s="4">
        <v>95.9</v>
      </c>
      <c r="BU178" s="43">
        <v>9522.5499999999993</v>
      </c>
      <c r="BV178" s="6">
        <f>100-BT178</f>
        <v>4.0999999999999943</v>
      </c>
      <c r="BW178" s="6">
        <f>BY178+CA178+CC178</f>
        <v>76.945799999999991</v>
      </c>
      <c r="BX178" s="22">
        <v>35.1</v>
      </c>
      <c r="BY178" s="22">
        <f>BX178*AP178/100</f>
        <v>27.062100000000001</v>
      </c>
      <c r="BZ178" s="6">
        <v>18.2</v>
      </c>
      <c r="CA178" s="22">
        <f>BZ178*AP178/100</f>
        <v>14.032199999999998</v>
      </c>
      <c r="CB178" s="6">
        <v>46.5</v>
      </c>
      <c r="CC178" s="22">
        <f>CB178*AP178/100</f>
        <v>35.851499999999994</v>
      </c>
      <c r="CD178" s="22">
        <v>0.56000000000000005</v>
      </c>
      <c r="CE178" s="126">
        <v>93.7</v>
      </c>
      <c r="CF178" s="127">
        <v>7203</v>
      </c>
      <c r="CG178" s="126">
        <v>80.8</v>
      </c>
      <c r="CH178" s="127">
        <v>4952</v>
      </c>
      <c r="CI178" s="126">
        <v>43.3</v>
      </c>
      <c r="CJ178" s="126">
        <v>67.900000000000006</v>
      </c>
      <c r="CK178" s="127">
        <v>5280</v>
      </c>
      <c r="CL178" s="19">
        <f>BX178/BZ178</f>
        <v>1.9285714285714288</v>
      </c>
      <c r="CM178" s="19"/>
      <c r="CN178" s="19"/>
      <c r="CO178" s="19"/>
      <c r="CP178" s="6"/>
      <c r="CQ178" s="19"/>
      <c r="CR178" s="19"/>
      <c r="CS178" s="20"/>
      <c r="CZ178" s="22"/>
      <c r="DA178" s="16"/>
      <c r="DB178" s="129" t="s">
        <v>441</v>
      </c>
      <c r="DC178" s="130"/>
      <c r="DD178" s="131" t="s">
        <v>2113</v>
      </c>
      <c r="DI178" s="1" t="s">
        <v>434</v>
      </c>
      <c r="DJ178" s="209" t="s">
        <v>483</v>
      </c>
      <c r="DK178" s="4">
        <v>2</v>
      </c>
      <c r="DN178" s="16">
        <v>0</v>
      </c>
      <c r="DR178" s="22" t="s">
        <v>431</v>
      </c>
      <c r="DS178" s="22" t="s">
        <v>431</v>
      </c>
      <c r="DT178" s="67">
        <v>71</v>
      </c>
      <c r="DU178" s="22">
        <v>14.1</v>
      </c>
      <c r="DV178" s="22">
        <v>85.9</v>
      </c>
      <c r="DW178" s="22" t="s">
        <v>431</v>
      </c>
      <c r="DX178" s="22" t="s">
        <v>431</v>
      </c>
      <c r="DY178" s="22" t="s">
        <v>431</v>
      </c>
      <c r="DZ178" s="22" t="s">
        <v>431</v>
      </c>
      <c r="EA178" s="2">
        <v>0</v>
      </c>
      <c r="EB178" s="68"/>
      <c r="EC178" s="36"/>
      <c r="ED178" s="36"/>
      <c r="EE178" s="4">
        <f>L178</f>
        <v>12</v>
      </c>
      <c r="EF178" s="4"/>
      <c r="EG178" s="4"/>
      <c r="EH178" s="4"/>
      <c r="EI178" s="4"/>
      <c r="EJ178" s="4"/>
      <c r="EK178" s="4"/>
      <c r="EL178" s="6" t="e">
        <f>EK178/(EJ178*EJ178*0.01*0.01)</f>
        <v>#DIV/0!</v>
      </c>
      <c r="EM178" s="4"/>
      <c r="EN178" s="4"/>
      <c r="EO178" s="4"/>
      <c r="EP178" s="4"/>
      <c r="EQ178" s="31"/>
      <c r="ER178" s="14"/>
      <c r="ES178" s="132">
        <f>C178</f>
        <v>15970</v>
      </c>
      <c r="ET178" s="133">
        <v>75</v>
      </c>
      <c r="EU178" s="133">
        <v>13559</v>
      </c>
      <c r="EV178" s="133">
        <v>16000</v>
      </c>
      <c r="EW178" s="133">
        <v>37440</v>
      </c>
      <c r="EX178" s="133">
        <v>2153</v>
      </c>
      <c r="EY178" s="134">
        <f>EX178/EV178*EW178/ET178</f>
        <v>67.173600000000008</v>
      </c>
      <c r="EZ178" s="39">
        <f>L178*EY178</f>
        <v>806.08320000000003</v>
      </c>
      <c r="FA178" s="9"/>
      <c r="FE178" s="135"/>
      <c r="FF178" s="135"/>
      <c r="FH178" s="136"/>
      <c r="FK178" s="138"/>
      <c r="FL178" s="139"/>
      <c r="FM178" s="9"/>
      <c r="FN178" s="1"/>
      <c r="FO178" s="41">
        <f>AC178/1000</f>
        <v>7.8E-2</v>
      </c>
      <c r="FQ178" s="121">
        <f>EX178*100/EU178</f>
        <v>15.878752120362858</v>
      </c>
      <c r="FR178" s="140">
        <f>EY178/1000</f>
        <v>6.7173600000000014E-2</v>
      </c>
      <c r="FS178" s="9"/>
      <c r="FV178" s="212"/>
      <c r="FX178" s="212"/>
      <c r="GI178" s="8"/>
      <c r="GO178" s="10"/>
      <c r="GP178" s="10"/>
      <c r="GQ178" s="20"/>
      <c r="KE178" s="20">
        <f>FR178*AO178/100*1000</f>
        <v>12.427116000000002</v>
      </c>
      <c r="KF178" s="20">
        <f>FR178*AP178/100*1000</f>
        <v>51.790845600000004</v>
      </c>
      <c r="KG178" s="20">
        <f>FR178*AQ178/100*1000</f>
        <v>2.5122926400000005</v>
      </c>
      <c r="KH178" s="20">
        <f>FR178*AX178/100*1000</f>
        <v>2.4115322400000005</v>
      </c>
      <c r="KI178" s="20">
        <f>FR178*BM178/100*1000</f>
        <v>0.24854232000000007</v>
      </c>
      <c r="KJ178" s="20">
        <f>FR178*BY178/100*1000</f>
        <v>18.178586805600002</v>
      </c>
      <c r="KK178" s="20">
        <f>FR178*CA178/100*1000</f>
        <v>9.4259338992000004</v>
      </c>
      <c r="KL178" s="20">
        <f>FR178*CC178/100*1000</f>
        <v>24.082743204000003</v>
      </c>
    </row>
    <row r="179" spans="1:313" ht="14.4" customHeight="1">
      <c r="A179" s="1">
        <v>196</v>
      </c>
      <c r="B179" s="219">
        <f>COUNTIFS($D$3:D179,D179,$F$3:F179,F179)</f>
        <v>1</v>
      </c>
      <c r="C179" s="21">
        <v>9184</v>
      </c>
      <c r="D179" s="21" t="s">
        <v>2815</v>
      </c>
      <c r="E179" s="1" t="s">
        <v>520</v>
      </c>
      <c r="F179" s="12">
        <v>8305275308</v>
      </c>
      <c r="G179" s="1">
        <v>35</v>
      </c>
      <c r="H179" s="247" t="s">
        <v>2816</v>
      </c>
      <c r="DJ179" s="209" t="s">
        <v>483</v>
      </c>
      <c r="EL179" s="6" t="e">
        <f>EK179/((EJ179/100)*(EJ179/100))</f>
        <v>#DIV/0!</v>
      </c>
      <c r="FV179" s="212" t="s">
        <v>785</v>
      </c>
      <c r="FX179" s="212" t="s">
        <v>785</v>
      </c>
      <c r="GI179" s="8"/>
    </row>
    <row r="180" spans="1:313" ht="14.4" customHeight="1">
      <c r="A180" s="1">
        <v>348</v>
      </c>
      <c r="B180" s="1">
        <f>COUNTIFS($D$3:D180,D180,$F$3:F180,F180)</f>
        <v>1</v>
      </c>
      <c r="C180" s="34">
        <v>11915</v>
      </c>
      <c r="D180" s="21" t="s">
        <v>920</v>
      </c>
      <c r="E180" s="2" t="s">
        <v>513</v>
      </c>
      <c r="F180" s="2">
        <v>6959265093</v>
      </c>
      <c r="G180" s="1">
        <f>LEFT(H180,4)-CONCATENATE(IF(LEFT(F180, 2)&lt;MID(H180, 3, 4), 20, 19),LEFT(F180,2))</f>
        <v>50</v>
      </c>
      <c r="H180" s="247" t="s">
        <v>949</v>
      </c>
      <c r="I180" s="29" t="s">
        <v>960</v>
      </c>
      <c r="J180" s="24" t="s">
        <v>487</v>
      </c>
      <c r="K180" s="2" t="s">
        <v>430</v>
      </c>
      <c r="L180" s="1">
        <v>5</v>
      </c>
      <c r="M180" s="2" t="s">
        <v>664</v>
      </c>
      <c r="N180" s="2" t="s">
        <v>431</v>
      </c>
      <c r="P180" s="1" t="s">
        <v>943</v>
      </c>
      <c r="S180" s="2"/>
      <c r="T180" s="46" t="s">
        <v>797</v>
      </c>
      <c r="U180" s="46"/>
      <c r="V180" s="50" t="s">
        <v>902</v>
      </c>
      <c r="X180" s="59"/>
      <c r="Y180" s="59"/>
      <c r="Z180" s="29"/>
      <c r="AA180" s="1" t="s">
        <v>812</v>
      </c>
      <c r="AC180" s="115">
        <v>510</v>
      </c>
      <c r="AD180" s="115">
        <v>2500</v>
      </c>
      <c r="AE180" s="11"/>
      <c r="AF180" s="11"/>
      <c r="AG180" s="11" t="s">
        <v>483</v>
      </c>
      <c r="AH180" s="115">
        <v>150</v>
      </c>
      <c r="AI180" s="11"/>
      <c r="AO180" s="116">
        <v>64.400000000000006</v>
      </c>
      <c r="AP180" s="117">
        <v>33</v>
      </c>
      <c r="AQ180" s="118">
        <v>2.2000000000000002</v>
      </c>
      <c r="AR180" s="119">
        <f>AO180+AP180+AQ180</f>
        <v>99.600000000000009</v>
      </c>
      <c r="AS180" s="120">
        <f>AO180/AP180</f>
        <v>1.9515151515151516</v>
      </c>
      <c r="AT180" s="121">
        <f>AO180/AP180*AQ180</f>
        <v>4.2933333333333339</v>
      </c>
      <c r="AU180" s="122">
        <f>AO180/(AP180+AQ180)</f>
        <v>1.8295454545454546</v>
      </c>
      <c r="AV180" s="19">
        <v>59.376800000000003</v>
      </c>
      <c r="AW180" s="19">
        <f>95-AY180</f>
        <v>92.2</v>
      </c>
      <c r="AX180" s="123">
        <v>1.8031999999999999</v>
      </c>
      <c r="AY180" s="19">
        <v>2.8</v>
      </c>
      <c r="AZ180" s="1" t="s">
        <v>432</v>
      </c>
      <c r="BA180" s="145">
        <v>75.27</v>
      </c>
      <c r="BB180" s="1" t="s">
        <v>432</v>
      </c>
      <c r="BC180" s="6">
        <v>0.05</v>
      </c>
      <c r="BD180" s="6">
        <v>91.2</v>
      </c>
      <c r="BE180" s="19">
        <v>44.2</v>
      </c>
      <c r="BF180" s="19">
        <v>18.3</v>
      </c>
      <c r="BG180" s="2">
        <v>5459</v>
      </c>
      <c r="BH180" s="20">
        <v>217.5</v>
      </c>
      <c r="BI180" s="19">
        <v>0.6</v>
      </c>
      <c r="BJ180" s="19">
        <v>39.200000000000003</v>
      </c>
      <c r="BK180" s="1">
        <v>60.8</v>
      </c>
      <c r="BL180" s="124">
        <f>BJ180/BK180</f>
        <v>0.64473684210526327</v>
      </c>
      <c r="BM180" s="125">
        <v>1.5</v>
      </c>
      <c r="BN180" s="6">
        <f>BM180*100/AO180</f>
        <v>2.3291925465838506</v>
      </c>
      <c r="BO180" s="1" t="s">
        <v>432</v>
      </c>
      <c r="BP180" s="1">
        <v>29.7</v>
      </c>
      <c r="BQ180" s="19">
        <v>58.595999999999997</v>
      </c>
      <c r="BR180" s="4">
        <v>52532</v>
      </c>
      <c r="BS180" s="6">
        <f>BX180+BZ180</f>
        <v>62.9</v>
      </c>
      <c r="BT180" s="4">
        <v>87.2</v>
      </c>
      <c r="BU180" s="43">
        <v>9539.0400000000009</v>
      </c>
      <c r="BV180" s="6">
        <f>100-BT180</f>
        <v>12.799999999999997</v>
      </c>
      <c r="BW180" s="6">
        <f>BY180+CA180+CC180</f>
        <v>32.174999999999997</v>
      </c>
      <c r="BX180" s="4">
        <v>29.6</v>
      </c>
      <c r="BY180" s="22">
        <f>BX180*AP180/100</f>
        <v>9.7680000000000007</v>
      </c>
      <c r="BZ180" s="4">
        <v>33.299999999999997</v>
      </c>
      <c r="CA180" s="22">
        <f>BZ180*AP180/100</f>
        <v>10.988999999999999</v>
      </c>
      <c r="CB180" s="4">
        <v>34.6</v>
      </c>
      <c r="CC180" s="22">
        <f>CB180*AP180/100</f>
        <v>11.417999999999999</v>
      </c>
      <c r="CD180" s="6">
        <v>0.4</v>
      </c>
      <c r="CE180" s="126">
        <v>94.9</v>
      </c>
      <c r="CF180" s="127">
        <v>7027.65</v>
      </c>
      <c r="CG180" s="126">
        <v>82.7</v>
      </c>
      <c r="CH180" s="126">
        <v>4088</v>
      </c>
      <c r="CI180" s="126">
        <v>54.7</v>
      </c>
      <c r="CJ180" s="126">
        <v>77</v>
      </c>
      <c r="CK180" s="127">
        <v>5134.8</v>
      </c>
      <c r="CL180" s="19">
        <f>BX180/BZ180</f>
        <v>0.88888888888888906</v>
      </c>
      <c r="CM180" s="22"/>
      <c r="CN180" s="22"/>
      <c r="CO180" s="22"/>
      <c r="CP180" s="6"/>
      <c r="CQ180" s="19"/>
      <c r="CR180" s="19"/>
      <c r="CS180" s="19"/>
      <c r="CT180" s="22"/>
      <c r="CU180" s="142"/>
      <c r="CV180" s="142"/>
      <c r="CW180" s="22"/>
      <c r="CX180" s="22"/>
      <c r="CZ180" s="22"/>
      <c r="DB180" s="129" t="s">
        <v>258</v>
      </c>
      <c r="DC180" s="130"/>
      <c r="DD180" s="131" t="s">
        <v>961</v>
      </c>
      <c r="DI180" s="1" t="s">
        <v>436</v>
      </c>
      <c r="DJ180" s="209" t="s">
        <v>483</v>
      </c>
      <c r="DK180" s="4">
        <v>2</v>
      </c>
      <c r="DN180" s="16">
        <v>0</v>
      </c>
      <c r="DR180" s="1" t="s">
        <v>431</v>
      </c>
      <c r="DS180" s="1" t="s">
        <v>431</v>
      </c>
      <c r="DT180" s="1">
        <v>316</v>
      </c>
      <c r="DU180" s="1">
        <v>9.5</v>
      </c>
      <c r="DV180" s="1">
        <v>90.5</v>
      </c>
      <c r="DW180" s="1" t="s">
        <v>431</v>
      </c>
      <c r="DX180" s="1" t="s">
        <v>431</v>
      </c>
      <c r="DY180" s="1" t="s">
        <v>431</v>
      </c>
      <c r="DZ180" s="1" t="s">
        <v>431</v>
      </c>
      <c r="EA180" s="1">
        <v>0</v>
      </c>
      <c r="EC180" s="36"/>
      <c r="ED180" s="36"/>
      <c r="EE180" s="4">
        <v>5</v>
      </c>
      <c r="EF180" s="4"/>
      <c r="EG180" s="4">
        <v>2</v>
      </c>
      <c r="EH180" s="4"/>
      <c r="EI180" s="4"/>
      <c r="EJ180" s="4"/>
      <c r="EK180" s="4"/>
      <c r="EL180" s="6" t="e">
        <f>EK180/(EJ180*EJ180*0.01*0.01)</f>
        <v>#DIV/0!</v>
      </c>
      <c r="EM180" s="4"/>
      <c r="EN180" s="4"/>
      <c r="EO180" s="4"/>
      <c r="EP180" s="4"/>
      <c r="EQ180" s="31"/>
      <c r="ER180" s="14"/>
      <c r="ES180" s="132">
        <v>11915</v>
      </c>
      <c r="ET180" s="133">
        <v>75</v>
      </c>
      <c r="EU180" s="133">
        <v>6395</v>
      </c>
      <c r="EV180" s="133">
        <v>4000</v>
      </c>
      <c r="EW180" s="133">
        <v>40560</v>
      </c>
      <c r="EX180" s="133">
        <v>3406</v>
      </c>
      <c r="EY180" s="134">
        <f>EX180/EV180*EW180/ET180</f>
        <v>460.49120000000005</v>
      </c>
      <c r="EZ180" s="39">
        <f>L180*EY180</f>
        <v>2302.4560000000001</v>
      </c>
      <c r="FA180" s="9"/>
      <c r="FE180" s="135"/>
      <c r="FF180" s="135"/>
      <c r="FH180" s="136"/>
      <c r="FK180" s="138"/>
      <c r="FL180" s="139"/>
      <c r="FM180" s="9"/>
      <c r="FN180" s="1"/>
      <c r="FO180" s="41">
        <f>AC180/1000</f>
        <v>0.51</v>
      </c>
      <c r="FQ180" s="121">
        <f>EX180*100/EU180</f>
        <v>53.260359655981233</v>
      </c>
      <c r="FR180" s="140">
        <f>EY180/1000</f>
        <v>0.46049120000000004</v>
      </c>
      <c r="FS180" s="9"/>
      <c r="FV180" s="212"/>
      <c r="FX180" s="212"/>
      <c r="GI180" s="8"/>
      <c r="GO180" s="10">
        <v>43789</v>
      </c>
      <c r="GP180" s="10"/>
      <c r="GQ180" s="20"/>
      <c r="KE180" s="20">
        <f>FR180*AO180/100*1000</f>
        <v>296.55633280000006</v>
      </c>
      <c r="KF180" s="20">
        <f>FR180*AP180/100*1000</f>
        <v>151.96209600000003</v>
      </c>
      <c r="KG180" s="20">
        <f>FR180*AQ180/100*1000</f>
        <v>10.130806400000001</v>
      </c>
      <c r="KH180" s="20">
        <f>FR180*AX180/100*1000</f>
        <v>8.3035773184000004</v>
      </c>
      <c r="KI180" s="20">
        <f>FR180*BM180/100*1000</f>
        <v>6.9073680000000008</v>
      </c>
      <c r="KJ180" s="20">
        <f>FR180*BY180/100*1000</f>
        <v>44.980780416000002</v>
      </c>
      <c r="KK180" s="20">
        <f>FR180*CA180/100*1000</f>
        <v>50.603377967999997</v>
      </c>
      <c r="KL180" s="20">
        <f>FR180*CC180/100*1000</f>
        <v>52.578885216000003</v>
      </c>
    </row>
    <row r="181" spans="1:313" ht="14.4" customHeight="1">
      <c r="A181" s="1">
        <v>345</v>
      </c>
      <c r="B181" s="1">
        <f>COUNTIFS($D$3:D181,D181,$F$3:F181,F181)</f>
        <v>1</v>
      </c>
      <c r="C181" s="34">
        <v>16674</v>
      </c>
      <c r="D181" s="21" t="s">
        <v>2318</v>
      </c>
      <c r="E181" s="2" t="s">
        <v>520</v>
      </c>
      <c r="F181" s="2">
        <v>7709074439</v>
      </c>
      <c r="G181" s="1">
        <v>44</v>
      </c>
      <c r="H181" s="247" t="s">
        <v>2313</v>
      </c>
      <c r="I181" s="29" t="s">
        <v>457</v>
      </c>
      <c r="J181" s="24" t="s">
        <v>487</v>
      </c>
      <c r="K181" s="2" t="s">
        <v>430</v>
      </c>
      <c r="L181" s="2">
        <v>12</v>
      </c>
      <c r="M181" s="2">
        <v>1</v>
      </c>
      <c r="N181" s="2" t="s">
        <v>431</v>
      </c>
      <c r="O181" s="11"/>
      <c r="P181" s="2" t="s">
        <v>2293</v>
      </c>
      <c r="Q181" s="11"/>
      <c r="R181" s="11"/>
      <c r="S181" s="11"/>
      <c r="T181" s="42"/>
      <c r="U181" s="42"/>
      <c r="V181" s="64" t="s">
        <v>1609</v>
      </c>
      <c r="W181" s="42"/>
      <c r="X181" s="42"/>
      <c r="Y181" s="66"/>
      <c r="Z181" s="11"/>
      <c r="AA181" s="1" t="s">
        <v>812</v>
      </c>
      <c r="AC181" s="115">
        <v>75</v>
      </c>
      <c r="AD181" s="115">
        <v>900</v>
      </c>
      <c r="AE181" s="11"/>
      <c r="AF181" s="11"/>
      <c r="AG181" s="11" t="s">
        <v>491</v>
      </c>
      <c r="AH181" s="115">
        <v>50</v>
      </c>
      <c r="AI181" s="11"/>
      <c r="AJ181" s="11"/>
      <c r="AM181" s="11"/>
      <c r="AO181" s="116">
        <v>33</v>
      </c>
      <c r="AP181" s="117">
        <v>63.5</v>
      </c>
      <c r="AQ181" s="118">
        <v>2.56</v>
      </c>
      <c r="AR181" s="119">
        <f>AO181+AP181+AQ181</f>
        <v>99.06</v>
      </c>
      <c r="AS181" s="120">
        <f>AO181/AP181</f>
        <v>0.51968503937007871</v>
      </c>
      <c r="AT181" s="121">
        <f>AO181/AP181*AQ181</f>
        <v>1.3303937007874016</v>
      </c>
      <c r="AU181" s="122">
        <f>AO181/(AP181+AQ181)</f>
        <v>0.49954586739327883</v>
      </c>
      <c r="AV181" s="19">
        <f>AW181*AO181/100</f>
        <v>26.170000000000005</v>
      </c>
      <c r="AW181" s="19">
        <f>98-AY181-(CD181*100/AO181)</f>
        <v>79.303030303030312</v>
      </c>
      <c r="AX181" s="123">
        <v>5.41</v>
      </c>
      <c r="AY181" s="19">
        <f>AX181*100/AO181</f>
        <v>16.393939393939394</v>
      </c>
      <c r="AZ181" s="1" t="s">
        <v>432</v>
      </c>
      <c r="BA181" s="58">
        <v>18.330000000000002</v>
      </c>
      <c r="BB181" s="1" t="s">
        <v>432</v>
      </c>
      <c r="BC181" s="6">
        <v>0.03</v>
      </c>
      <c r="BD181" s="6"/>
      <c r="BE181" s="19"/>
      <c r="BF181" s="19"/>
      <c r="BG181" s="67">
        <v>6990</v>
      </c>
      <c r="BH181" s="67">
        <v>180.29</v>
      </c>
      <c r="BI181" s="19">
        <v>0</v>
      </c>
      <c r="BJ181" s="19">
        <v>36.6</v>
      </c>
      <c r="BK181" s="19">
        <f>100-BJ181</f>
        <v>63.4</v>
      </c>
      <c r="BL181" s="124">
        <f>BJ181/BK181</f>
        <v>0.57728706624605686</v>
      </c>
      <c r="BM181" s="125">
        <v>0.18</v>
      </c>
      <c r="BN181" s="6">
        <f>BM181*100/AO181</f>
        <v>0.54545454545454541</v>
      </c>
      <c r="BO181" s="1" t="s">
        <v>432</v>
      </c>
      <c r="BP181" s="19">
        <v>60.024999999999991</v>
      </c>
      <c r="BQ181" s="19">
        <v>38.28</v>
      </c>
      <c r="BR181" s="43">
        <v>82058.34</v>
      </c>
      <c r="BS181" s="6">
        <f>BX181+BZ181</f>
        <v>45.8</v>
      </c>
      <c r="BT181" s="4">
        <v>93</v>
      </c>
      <c r="BU181" s="43">
        <v>7983.3</v>
      </c>
      <c r="BV181" s="6">
        <f>100-BT181</f>
        <v>7</v>
      </c>
      <c r="BW181" s="6">
        <f>BY181+CA181+CC181</f>
        <v>63.436499999999995</v>
      </c>
      <c r="BX181" s="22">
        <v>20.2</v>
      </c>
      <c r="BY181" s="22">
        <f>BX181*AP181/100</f>
        <v>12.827</v>
      </c>
      <c r="BZ181" s="6">
        <v>25.6</v>
      </c>
      <c r="CA181" s="22">
        <f>BZ181*AP181/100</f>
        <v>16.256</v>
      </c>
      <c r="CB181" s="6">
        <v>54.1</v>
      </c>
      <c r="CC181" s="22">
        <f>CB181*AP181/100</f>
        <v>34.353499999999997</v>
      </c>
      <c r="CD181" s="22">
        <v>0.76</v>
      </c>
      <c r="CE181" s="126">
        <v>76</v>
      </c>
      <c r="CF181" s="127">
        <v>6055</v>
      </c>
      <c r="CG181" s="126">
        <v>69.5</v>
      </c>
      <c r="CH181" s="127">
        <v>4968</v>
      </c>
      <c r="CI181" s="126">
        <v>18.899999999999999</v>
      </c>
      <c r="CJ181" s="126">
        <v>43.5</v>
      </c>
      <c r="CK181" s="127">
        <v>4907</v>
      </c>
      <c r="CL181" s="19">
        <f>BX181/BZ181</f>
        <v>0.78906249999999989</v>
      </c>
      <c r="CM181" s="19"/>
      <c r="CN181" s="19"/>
      <c r="CO181" s="19"/>
      <c r="CP181" s="6"/>
      <c r="CQ181" s="19"/>
      <c r="CR181" s="19"/>
      <c r="CS181" s="20"/>
      <c r="CZ181" s="22"/>
      <c r="DA181" s="16"/>
      <c r="DB181" s="129" t="s">
        <v>441</v>
      </c>
      <c r="DC181" s="130"/>
      <c r="DD181" s="131" t="s">
        <v>2319</v>
      </c>
      <c r="DI181" s="1" t="s">
        <v>434</v>
      </c>
      <c r="DJ181" s="210" t="s">
        <v>491</v>
      </c>
      <c r="DK181" s="4">
        <v>2</v>
      </c>
      <c r="DN181" s="16">
        <v>0</v>
      </c>
      <c r="DR181" s="22" t="s">
        <v>431</v>
      </c>
      <c r="DS181" s="22" t="s">
        <v>431</v>
      </c>
      <c r="DT181" s="22">
        <v>19</v>
      </c>
      <c r="DU181" s="22">
        <v>21</v>
      </c>
      <c r="DV181" s="22">
        <v>79</v>
      </c>
      <c r="DW181" s="22" t="s">
        <v>431</v>
      </c>
      <c r="DX181" s="22" t="s">
        <v>431</v>
      </c>
      <c r="DY181" s="22" t="s">
        <v>431</v>
      </c>
      <c r="DZ181" s="40" t="s">
        <v>431</v>
      </c>
      <c r="EA181" s="2">
        <v>0</v>
      </c>
      <c r="EB181" s="2"/>
      <c r="EC181" s="36"/>
      <c r="ED181" s="36"/>
      <c r="EE181" s="4">
        <f>L181</f>
        <v>12</v>
      </c>
      <c r="EF181" s="4"/>
      <c r="EG181" s="4"/>
      <c r="EH181" s="4"/>
      <c r="EI181" s="4"/>
      <c r="EJ181" s="4"/>
      <c r="EK181" s="4"/>
      <c r="EL181" s="6" t="e">
        <f>EK181/(EJ181*EJ181*0.01*0.01)</f>
        <v>#DIV/0!</v>
      </c>
      <c r="EM181" s="4"/>
      <c r="EN181" s="4"/>
      <c r="EO181" s="4"/>
      <c r="EP181" s="4"/>
      <c r="EQ181" s="31"/>
      <c r="ER181" s="14"/>
      <c r="ES181" s="132">
        <f>C181</f>
        <v>16674</v>
      </c>
      <c r="ET181" s="133">
        <v>75</v>
      </c>
      <c r="EU181" s="133">
        <v>7829</v>
      </c>
      <c r="EV181" s="133">
        <v>14000</v>
      </c>
      <c r="EW181" s="133">
        <v>38064</v>
      </c>
      <c r="EX181" s="133">
        <v>2132</v>
      </c>
      <c r="EY181" s="134">
        <f>EX181/EV181*EW181/ET181</f>
        <v>77.288045714285701</v>
      </c>
      <c r="EZ181" s="39">
        <f>L181*EY181</f>
        <v>927.45654857142836</v>
      </c>
      <c r="FA181" s="9"/>
      <c r="FE181" s="135"/>
      <c r="FF181" s="135"/>
      <c r="FH181" s="136"/>
      <c r="FK181" s="138"/>
      <c r="FL181" s="139"/>
      <c r="FM181" s="9"/>
      <c r="FN181" s="1"/>
      <c r="FO181" s="41">
        <f>AC181/1000</f>
        <v>7.4999999999999997E-2</v>
      </c>
      <c r="FQ181" s="121">
        <f>EX181*100/EU181</f>
        <v>27.232085834717079</v>
      </c>
      <c r="FR181" s="140">
        <f>EY181/1000</f>
        <v>7.72880457142857E-2</v>
      </c>
      <c r="FS181" s="9"/>
      <c r="FU181" s="214"/>
      <c r="FW181" s="214"/>
      <c r="GI181" s="8"/>
      <c r="GO181" s="10"/>
      <c r="GP181" s="10"/>
      <c r="GQ181" s="20"/>
      <c r="KB181" s="22">
        <v>72.599999999999994</v>
      </c>
      <c r="KC181" s="22">
        <v>15.8</v>
      </c>
      <c r="KD181" s="22">
        <v>13.8</v>
      </c>
      <c r="KE181" s="20">
        <f>FR181*AO181/100*1000</f>
        <v>25.505055085714279</v>
      </c>
      <c r="KF181" s="20">
        <f>FR181*AP181/100*1000</f>
        <v>49.077909028571426</v>
      </c>
      <c r="KG181" s="20">
        <f>FR181*AQ181/100*1000</f>
        <v>1.9785739702857137</v>
      </c>
      <c r="KH181" s="20">
        <f>FR181*AX181/100*1000</f>
        <v>4.1812832731428564</v>
      </c>
      <c r="KI181" s="20">
        <f>FR181*BM181/100*1000</f>
        <v>0.13911848228571425</v>
      </c>
      <c r="KJ181" s="20">
        <f>FR181*BY181/100*1000</f>
        <v>9.9137376237714268</v>
      </c>
      <c r="KK181" s="20">
        <f>FR181*CA181/100*1000</f>
        <v>12.563944711314283</v>
      </c>
      <c r="KL181" s="20">
        <f>FR181*CC181/100*1000</f>
        <v>26.551148784457137</v>
      </c>
    </row>
    <row r="182" spans="1:313" ht="14.4" customHeight="1">
      <c r="A182" s="1">
        <v>172</v>
      </c>
      <c r="B182" s="1">
        <f>COUNTIFS($D$3:D182,D182,$F$3:F182,F182)</f>
        <v>1</v>
      </c>
      <c r="C182" s="34">
        <v>15603</v>
      </c>
      <c r="D182" s="21" t="s">
        <v>2004</v>
      </c>
      <c r="E182" s="2" t="s">
        <v>536</v>
      </c>
      <c r="F182" s="12">
        <v>6454182295</v>
      </c>
      <c r="G182" s="1">
        <v>57</v>
      </c>
      <c r="H182" s="247" t="s">
        <v>2005</v>
      </c>
      <c r="I182" s="29" t="s">
        <v>651</v>
      </c>
      <c r="J182" s="24" t="s">
        <v>487</v>
      </c>
      <c r="K182" s="2" t="s">
        <v>430</v>
      </c>
      <c r="L182" s="2">
        <v>18</v>
      </c>
      <c r="M182" s="2" t="s">
        <v>664</v>
      </c>
      <c r="N182" s="2" t="s">
        <v>647</v>
      </c>
      <c r="O182" s="11"/>
      <c r="P182" s="2" t="s">
        <v>1994</v>
      </c>
      <c r="Q182" s="11"/>
      <c r="R182" s="11"/>
      <c r="S182" s="11"/>
      <c r="T182" s="42"/>
      <c r="U182" s="42"/>
      <c r="V182" s="64" t="s">
        <v>1609</v>
      </c>
      <c r="W182" s="66"/>
      <c r="X182" s="11"/>
      <c r="Y182" s="66"/>
      <c r="Z182" s="11"/>
      <c r="AA182" s="1" t="s">
        <v>812</v>
      </c>
      <c r="AC182" s="115">
        <v>218</v>
      </c>
      <c r="AD182" s="115">
        <v>3900</v>
      </c>
      <c r="AE182" s="11"/>
      <c r="AF182" s="11"/>
      <c r="AG182" s="11" t="s">
        <v>491</v>
      </c>
      <c r="AH182" s="115">
        <v>250</v>
      </c>
      <c r="AI182" s="11"/>
      <c r="AJ182" s="11"/>
      <c r="AM182" s="11"/>
      <c r="AO182" s="116">
        <v>47.7</v>
      </c>
      <c r="AP182" s="117">
        <v>40.9</v>
      </c>
      <c r="AQ182" s="118">
        <v>10.9</v>
      </c>
      <c r="AR182" s="119">
        <f>AO182+AP182+AQ182</f>
        <v>99.5</v>
      </c>
      <c r="AS182" s="120">
        <f>AO182/AP182</f>
        <v>1.1662591687041566</v>
      </c>
      <c r="AT182" s="121">
        <f>AO182/AP182*AQ182</f>
        <v>12.712224938875307</v>
      </c>
      <c r="AU182" s="122">
        <f>AO182/(AP182+AQ182)</f>
        <v>0.92084942084942101</v>
      </c>
      <c r="AV182" s="19">
        <f>AW182*AO182/100</f>
        <v>43.296000000000006</v>
      </c>
      <c r="AW182" s="19">
        <f>98-AY182-(CD182*100/AO182)</f>
        <v>90.767295597484278</v>
      </c>
      <c r="AX182" s="123">
        <v>3.17</v>
      </c>
      <c r="AY182" s="19">
        <f>AX182*100/AO182</f>
        <v>6.6457023060796638</v>
      </c>
      <c r="AZ182" s="1" t="s">
        <v>432</v>
      </c>
      <c r="BA182" s="58">
        <v>37.31</v>
      </c>
      <c r="BB182" s="1" t="s">
        <v>432</v>
      </c>
      <c r="BC182" s="6">
        <v>0.23</v>
      </c>
      <c r="BD182" s="6"/>
      <c r="BE182" s="19"/>
      <c r="BF182" s="19"/>
      <c r="BG182" s="67">
        <v>7110.2791014295444</v>
      </c>
      <c r="BH182" s="67">
        <v>635</v>
      </c>
      <c r="BI182" s="19">
        <v>2.95</v>
      </c>
      <c r="BJ182" s="19">
        <v>37</v>
      </c>
      <c r="BK182" s="19">
        <f>100-BJ182</f>
        <v>63</v>
      </c>
      <c r="BL182" s="124">
        <f>BJ182/BK182</f>
        <v>0.58730158730158732</v>
      </c>
      <c r="BM182" s="125">
        <v>0.82</v>
      </c>
      <c r="BN182" s="6">
        <f>BM182*100/AO182</f>
        <v>1.7190775681341719</v>
      </c>
      <c r="BO182" s="1" t="s">
        <v>432</v>
      </c>
      <c r="BP182" s="19">
        <v>50.290000000000006</v>
      </c>
      <c r="BQ182" s="19">
        <v>36.239999999999995</v>
      </c>
      <c r="BR182" s="43">
        <v>29167</v>
      </c>
      <c r="BS182" s="6">
        <f>BX182+BZ182</f>
        <v>71.709999999999994</v>
      </c>
      <c r="BT182" s="4">
        <v>84.6</v>
      </c>
      <c r="BU182" s="43">
        <v>8748.625</v>
      </c>
      <c r="BV182" s="6">
        <f>100-BT182</f>
        <v>15.400000000000006</v>
      </c>
      <c r="BW182" s="6">
        <f>BY182+CA182+CC182</f>
        <v>40.658689999999993</v>
      </c>
      <c r="BX182" s="22">
        <v>7.91</v>
      </c>
      <c r="BY182" s="22">
        <f>BX182*AP182/100</f>
        <v>3.2351900000000002</v>
      </c>
      <c r="BZ182" s="6">
        <v>63.8</v>
      </c>
      <c r="CA182" s="22">
        <f>BZ182*AP182/100</f>
        <v>26.094199999999997</v>
      </c>
      <c r="CB182" s="6">
        <v>27.7</v>
      </c>
      <c r="CC182" s="22">
        <f>CB182*AP182/100</f>
        <v>11.329299999999998</v>
      </c>
      <c r="CD182" s="22">
        <v>0.28000000000000003</v>
      </c>
      <c r="CE182" s="126">
        <v>96.8</v>
      </c>
      <c r="CF182" s="127">
        <v>8807</v>
      </c>
      <c r="CG182" s="126">
        <v>96.9</v>
      </c>
      <c r="CH182" s="127">
        <v>6186</v>
      </c>
      <c r="CI182" s="126">
        <v>68.8</v>
      </c>
      <c r="CJ182" s="126">
        <v>88.7</v>
      </c>
      <c r="CK182" s="127">
        <v>7247</v>
      </c>
      <c r="CL182" s="19">
        <f>BX182/BZ182</f>
        <v>0.12398119122257054</v>
      </c>
      <c r="CM182" s="19">
        <v>4.5999999999999996</v>
      </c>
      <c r="CN182" s="19">
        <v>23.2</v>
      </c>
      <c r="CO182" s="19">
        <v>5.81</v>
      </c>
      <c r="CP182" s="6"/>
      <c r="CQ182" s="19"/>
      <c r="CR182" s="19"/>
      <c r="CS182" s="20"/>
      <c r="CZ182" s="22"/>
      <c r="DA182" s="16"/>
      <c r="DB182" s="129" t="s">
        <v>257</v>
      </c>
      <c r="DC182" s="130"/>
      <c r="DD182" s="131" t="s">
        <v>2006</v>
      </c>
      <c r="DI182" s="1" t="s">
        <v>436</v>
      </c>
      <c r="DJ182" s="210" t="s">
        <v>491</v>
      </c>
      <c r="DK182" s="4">
        <v>2</v>
      </c>
      <c r="DN182" s="16">
        <v>0</v>
      </c>
      <c r="DR182" s="22" t="s">
        <v>431</v>
      </c>
      <c r="DS182" s="22" t="s">
        <v>431</v>
      </c>
      <c r="DT182" s="67">
        <v>193</v>
      </c>
      <c r="DU182" s="22">
        <v>10.9</v>
      </c>
      <c r="DV182" s="22">
        <v>89.1</v>
      </c>
      <c r="DW182" s="22" t="s">
        <v>431</v>
      </c>
      <c r="DX182" s="22" t="s">
        <v>431</v>
      </c>
      <c r="DY182" s="22" t="s">
        <v>431</v>
      </c>
      <c r="DZ182" s="22" t="s">
        <v>431</v>
      </c>
      <c r="EA182" s="2">
        <v>0</v>
      </c>
      <c r="EB182" s="68"/>
      <c r="EC182" s="36"/>
      <c r="ED182" s="36"/>
      <c r="EE182" s="4">
        <f>L182</f>
        <v>18</v>
      </c>
      <c r="EF182" s="4"/>
      <c r="EG182" s="4"/>
      <c r="EH182" s="4"/>
      <c r="EI182" s="4"/>
      <c r="EJ182" s="4"/>
      <c r="EK182" s="4"/>
      <c r="EL182" s="6" t="e">
        <f>EK182/(EJ182*EJ182*0.01*0.01)</f>
        <v>#DIV/0!</v>
      </c>
      <c r="EM182" s="4"/>
      <c r="EN182" s="4"/>
      <c r="EO182" s="4"/>
      <c r="EP182" s="4"/>
      <c r="EQ182" s="31"/>
      <c r="ER182" s="14"/>
      <c r="ES182" s="132">
        <f>C182</f>
        <v>15603</v>
      </c>
      <c r="ET182" s="133">
        <v>75</v>
      </c>
      <c r="EU182" s="133">
        <v>8085</v>
      </c>
      <c r="EV182" s="133">
        <v>6000</v>
      </c>
      <c r="EW182" s="133">
        <v>39780</v>
      </c>
      <c r="EX182" s="133">
        <v>2411</v>
      </c>
      <c r="EY182" s="134">
        <f>EX182/EV182*EW182/ET182</f>
        <v>213.13239999999999</v>
      </c>
      <c r="EZ182" s="39">
        <f>L182*EY182</f>
        <v>3836.3831999999998</v>
      </c>
      <c r="FA182" s="9"/>
      <c r="FE182" s="135"/>
      <c r="FF182" s="135"/>
      <c r="FH182" s="136"/>
      <c r="FK182" s="138"/>
      <c r="FL182" s="139"/>
      <c r="FM182" s="9"/>
      <c r="FN182" s="1"/>
      <c r="FO182" s="41">
        <f>AC182/1000</f>
        <v>0.218</v>
      </c>
      <c r="FQ182" s="121">
        <f>EX182*100/EU182</f>
        <v>29.820655534941249</v>
      </c>
      <c r="FR182" s="140">
        <f>EY182/1000</f>
        <v>0.2131324</v>
      </c>
      <c r="FS182" s="9"/>
      <c r="FU182" s="214"/>
      <c r="FW182" s="214"/>
      <c r="GI182" s="8"/>
      <c r="GO182" s="10"/>
      <c r="GP182" s="10"/>
      <c r="GQ182" s="20"/>
      <c r="KE182" s="20">
        <f>FR182*AO182/100*1000</f>
        <v>101.66415480000002</v>
      </c>
      <c r="KF182" s="20">
        <f>FR182*AP182/100*1000</f>
        <v>87.171151600000016</v>
      </c>
      <c r="KG182" s="20">
        <f>FR182*AQ182/100*1000</f>
        <v>23.231431599999997</v>
      </c>
      <c r="KH182" s="20">
        <f>FR182*AX182/100*1000</f>
        <v>6.7562970800000004</v>
      </c>
      <c r="KI182" s="20">
        <f>FR182*BM182/100*1000</f>
        <v>1.7476856799999998</v>
      </c>
      <c r="KJ182" s="20">
        <f>FR182*BY182/100*1000</f>
        <v>6.8952380915600004</v>
      </c>
      <c r="KK182" s="20">
        <f>FR182*CA182/100*1000</f>
        <v>55.615194720799998</v>
      </c>
      <c r="KL182" s="20">
        <f>FR182*CC182/100*1000</f>
        <v>24.146408993199994</v>
      </c>
    </row>
    <row r="183" spans="1:313" ht="14.4" customHeight="1">
      <c r="A183" s="1">
        <v>269</v>
      </c>
      <c r="B183" s="1">
        <f>COUNTIFS($D$3:D183,D183,$F$3:F183,F183)</f>
        <v>1</v>
      </c>
      <c r="C183" s="34">
        <v>16140</v>
      </c>
      <c r="D183" s="21" t="s">
        <v>2189</v>
      </c>
      <c r="E183" s="2" t="s">
        <v>504</v>
      </c>
      <c r="F183" s="2">
        <v>5503291057</v>
      </c>
      <c r="G183" s="1">
        <f>LEFT(H183,4)-CONCATENATE(IF(LEFT(F183, 2)&lt;MID(H183, 3, 4), 20, 19),LEFT(F183,2))</f>
        <v>66</v>
      </c>
      <c r="H183" s="247" t="s">
        <v>2183</v>
      </c>
      <c r="I183" s="29" t="s">
        <v>2190</v>
      </c>
      <c r="J183" s="24" t="s">
        <v>487</v>
      </c>
      <c r="K183" s="2" t="s">
        <v>430</v>
      </c>
      <c r="L183" s="2">
        <v>29</v>
      </c>
      <c r="M183" s="2" t="s">
        <v>2191</v>
      </c>
      <c r="N183" s="2" t="s">
        <v>431</v>
      </c>
      <c r="O183" s="11"/>
      <c r="P183" s="2" t="s">
        <v>2143</v>
      </c>
      <c r="Q183" s="11"/>
      <c r="R183" s="11"/>
      <c r="S183" s="11"/>
      <c r="T183" s="42"/>
      <c r="U183" s="42"/>
      <c r="V183" s="64" t="s">
        <v>1609</v>
      </c>
      <c r="W183" s="42"/>
      <c r="X183" s="42"/>
      <c r="Y183" s="66"/>
      <c r="Z183" s="11"/>
      <c r="AA183" s="1" t="s">
        <v>2166</v>
      </c>
      <c r="AC183" s="115">
        <v>47</v>
      </c>
      <c r="AD183" s="115">
        <v>1400</v>
      </c>
      <c r="AE183" s="11"/>
      <c r="AF183" s="11"/>
      <c r="AG183" s="11" t="s">
        <v>483</v>
      </c>
      <c r="AH183" s="115">
        <v>50</v>
      </c>
      <c r="AI183" s="11"/>
      <c r="AJ183" s="11"/>
      <c r="AM183" s="11"/>
      <c r="AO183" s="116">
        <v>18.8</v>
      </c>
      <c r="AP183" s="117">
        <v>70.8</v>
      </c>
      <c r="AQ183" s="118">
        <v>9.91</v>
      </c>
      <c r="AR183" s="119">
        <f>AO183+AP183+AQ183</f>
        <v>99.509999999999991</v>
      </c>
      <c r="AS183" s="120">
        <f>AO183/AP183</f>
        <v>0.2655367231638418</v>
      </c>
      <c r="AT183" s="121">
        <f>AO183/AP183*AQ183</f>
        <v>2.6314689265536724</v>
      </c>
      <c r="AU183" s="122">
        <f>AO183/(AP183+AQ183)</f>
        <v>0.2329327220914385</v>
      </c>
      <c r="AV183" s="19">
        <f>AW183*AO183/100</f>
        <v>17.334</v>
      </c>
      <c r="AW183" s="19">
        <f>98-AY183-(CD183*100/AO183)</f>
        <v>92.202127659574472</v>
      </c>
      <c r="AX183" s="123">
        <v>0.89</v>
      </c>
      <c r="AY183" s="19">
        <f>AX183*100/AO183</f>
        <v>4.7340425531914896</v>
      </c>
      <c r="AZ183" s="1" t="s">
        <v>432</v>
      </c>
      <c r="BA183" s="58">
        <v>43.29</v>
      </c>
      <c r="BB183" s="1" t="s">
        <v>432</v>
      </c>
      <c r="BC183" s="6">
        <v>0.6</v>
      </c>
      <c r="BD183" s="6"/>
      <c r="BE183" s="19"/>
      <c r="BF183" s="19"/>
      <c r="BG183" s="67">
        <v>8974.1666666666679</v>
      </c>
      <c r="BH183" s="67">
        <v>255.31</v>
      </c>
      <c r="BI183" s="19">
        <v>0</v>
      </c>
      <c r="BJ183" s="19">
        <v>30.8</v>
      </c>
      <c r="BK183" s="19">
        <f>100-BJ183</f>
        <v>69.2</v>
      </c>
      <c r="BL183" s="124">
        <f>BJ183/BK183</f>
        <v>0.44508670520231214</v>
      </c>
      <c r="BM183" s="125">
        <v>0.17</v>
      </c>
      <c r="BN183" s="6">
        <f>BM183*100/AO183</f>
        <v>0.90425531914893609</v>
      </c>
      <c r="BO183" s="1" t="s">
        <v>432</v>
      </c>
      <c r="BP183" s="19">
        <v>57.925000000000004</v>
      </c>
      <c r="BQ183" s="19">
        <v>40.260000000000005</v>
      </c>
      <c r="BR183" s="43">
        <v>68424.48000000001</v>
      </c>
      <c r="BS183" s="6">
        <f>BX183+BZ183</f>
        <v>44.8</v>
      </c>
      <c r="BT183" s="4">
        <v>98.5</v>
      </c>
      <c r="BU183" s="43">
        <v>11858.35</v>
      </c>
      <c r="BV183" s="6">
        <f>100-BT183</f>
        <v>1.5</v>
      </c>
      <c r="BW183" s="6">
        <f>BY183+CA183+CC183</f>
        <v>69.667199999999994</v>
      </c>
      <c r="BX183" s="22">
        <v>18.3</v>
      </c>
      <c r="BY183" s="22">
        <f>BX183*AP183/100</f>
        <v>12.9564</v>
      </c>
      <c r="BZ183" s="6">
        <v>26.5</v>
      </c>
      <c r="CA183" s="22">
        <f>BZ183*AP183/100</f>
        <v>18.761999999999997</v>
      </c>
      <c r="CB183" s="6">
        <v>53.6</v>
      </c>
      <c r="CC183" s="22">
        <f>CB183*AP183/100</f>
        <v>37.948799999999999</v>
      </c>
      <c r="CD183" s="22">
        <v>0.2</v>
      </c>
      <c r="CE183" s="126">
        <v>99.2</v>
      </c>
      <c r="CF183" s="127">
        <v>16495</v>
      </c>
      <c r="CG183" s="126">
        <v>99.6</v>
      </c>
      <c r="CH183" s="127">
        <v>13615</v>
      </c>
      <c r="CI183" s="126">
        <v>95.5</v>
      </c>
      <c r="CJ183" s="126">
        <v>97.2</v>
      </c>
      <c r="CK183" s="127">
        <v>10382</v>
      </c>
      <c r="CL183" s="19">
        <f>BX183/BZ183</f>
        <v>0.69056603773584913</v>
      </c>
      <c r="CM183" s="19"/>
      <c r="CN183" s="19"/>
      <c r="CO183" s="19"/>
      <c r="CP183" s="6"/>
      <c r="CQ183" s="19"/>
      <c r="CR183" s="19"/>
      <c r="CS183" s="20"/>
      <c r="CZ183" s="22"/>
      <c r="DA183" s="16"/>
      <c r="DB183" s="129" t="s">
        <v>441</v>
      </c>
      <c r="DC183" s="130"/>
      <c r="DD183" s="131" t="s">
        <v>2192</v>
      </c>
      <c r="DI183" s="1" t="s">
        <v>434</v>
      </c>
      <c r="DJ183" s="209" t="s">
        <v>483</v>
      </c>
      <c r="DK183" s="4">
        <v>2</v>
      </c>
      <c r="DN183" s="16">
        <v>0</v>
      </c>
      <c r="DR183" s="22" t="s">
        <v>431</v>
      </c>
      <c r="DS183" s="22" t="s">
        <v>431</v>
      </c>
      <c r="DT183" s="22">
        <v>40</v>
      </c>
      <c r="DU183" s="22">
        <v>20</v>
      </c>
      <c r="DV183" s="22">
        <v>80</v>
      </c>
      <c r="DW183" s="40" t="s">
        <v>431</v>
      </c>
      <c r="DX183" s="40" t="s">
        <v>431</v>
      </c>
      <c r="DY183" s="40" t="s">
        <v>431</v>
      </c>
      <c r="DZ183" s="40" t="s">
        <v>431</v>
      </c>
      <c r="EA183" s="2">
        <v>0</v>
      </c>
      <c r="EB183" s="2"/>
      <c r="EC183" s="36"/>
      <c r="ED183" s="36"/>
      <c r="EE183" s="4">
        <f>L183</f>
        <v>29</v>
      </c>
      <c r="EF183" s="4"/>
      <c r="EG183" s="4">
        <v>3</v>
      </c>
      <c r="EH183" s="4"/>
      <c r="EI183" s="4"/>
      <c r="EJ183" s="4"/>
      <c r="EK183" s="4"/>
      <c r="EL183" s="6" t="e">
        <f>EK183/(EJ183*EJ183*0.01*0.01)</f>
        <v>#DIV/0!</v>
      </c>
      <c r="EM183" s="4"/>
      <c r="EN183" s="4"/>
      <c r="EO183" s="4"/>
      <c r="EP183" s="4"/>
      <c r="EQ183" s="31"/>
      <c r="ER183" s="14"/>
      <c r="ES183" s="132">
        <f>C183</f>
        <v>16140</v>
      </c>
      <c r="ET183" s="133">
        <v>75</v>
      </c>
      <c r="EU183" s="133">
        <v>31564</v>
      </c>
      <c r="EV183" s="133">
        <v>21489</v>
      </c>
      <c r="EW183" s="133">
        <v>37440</v>
      </c>
      <c r="EX183" s="133">
        <v>2156</v>
      </c>
      <c r="EY183" s="134">
        <f>EX183/EV183*EW183/ET183</f>
        <v>50.084936479128849</v>
      </c>
      <c r="EZ183" s="39">
        <f>L183*EY183</f>
        <v>1452.4631578947367</v>
      </c>
      <c r="FA183" s="9"/>
      <c r="FE183" s="135"/>
      <c r="FF183" s="135"/>
      <c r="FH183" s="136"/>
      <c r="FK183" s="138"/>
      <c r="FL183" s="139"/>
      <c r="FM183" s="9"/>
      <c r="FN183" s="1"/>
      <c r="FO183" s="41">
        <f>AC183/1000</f>
        <v>4.7E-2</v>
      </c>
      <c r="FQ183" s="121">
        <f>EX183*100/EU183</f>
        <v>6.8305664681282474</v>
      </c>
      <c r="FR183" s="140">
        <f>EY183/1000</f>
        <v>5.0084936479128851E-2</v>
      </c>
      <c r="FS183" s="9"/>
      <c r="FV183" s="212"/>
      <c r="FX183" s="212"/>
      <c r="GI183" s="8"/>
      <c r="GO183" s="10"/>
      <c r="GP183" s="10"/>
      <c r="GQ183" s="20"/>
      <c r="KB183" s="22">
        <v>74.599999999999994</v>
      </c>
      <c r="KC183" s="22">
        <v>37.1</v>
      </c>
      <c r="KD183" s="22">
        <v>41.7</v>
      </c>
      <c r="KE183" s="20">
        <f>FR183*AO183/100*1000</f>
        <v>9.4159680580762242</v>
      </c>
      <c r="KF183" s="20">
        <f>FR183*AP183/100*1000</f>
        <v>35.460135027223231</v>
      </c>
      <c r="KG183" s="20">
        <f>FR183*AQ183/100*1000</f>
        <v>4.9634172050816687</v>
      </c>
      <c r="KH183" s="20">
        <f>FR183*AX183/100*1000</f>
        <v>0.44575593466424679</v>
      </c>
      <c r="KI183" s="20">
        <f>FR183*BM183/100*1000</f>
        <v>8.5144392014519052E-2</v>
      </c>
      <c r="KJ183" s="20">
        <f>FR183*BY183/100*1000</f>
        <v>6.4892047099818502</v>
      </c>
      <c r="KK183" s="20">
        <f>FR183*CA183/100*1000</f>
        <v>9.3969357822141539</v>
      </c>
      <c r="KL183" s="20">
        <f>FR183*CC183/100*1000</f>
        <v>19.00663237459165</v>
      </c>
    </row>
    <row r="184" spans="1:313" ht="14.4" customHeight="1">
      <c r="A184" s="1">
        <v>271</v>
      </c>
      <c r="B184" s="1">
        <f>COUNTIFS($D$3:D184,D184,$F$3:F184,F184)</f>
        <v>1</v>
      </c>
      <c r="C184" s="34">
        <v>14105</v>
      </c>
      <c r="D184" s="21" t="s">
        <v>1625</v>
      </c>
      <c r="E184" s="2" t="s">
        <v>688</v>
      </c>
      <c r="F184" s="12">
        <v>6604221514</v>
      </c>
      <c r="G184" s="1">
        <f>LEFT(H184,4)-CONCATENATE(IF(LEFT(F184, 2)&lt;MID(H184, 3, 4), 20, 19),LEFT(F184,2))</f>
        <v>54</v>
      </c>
      <c r="H184" s="247" t="s">
        <v>1626</v>
      </c>
      <c r="I184" s="29" t="s">
        <v>1627</v>
      </c>
      <c r="J184" s="24" t="s">
        <v>487</v>
      </c>
      <c r="K184" s="2" t="s">
        <v>430</v>
      </c>
      <c r="L184" s="2">
        <v>13</v>
      </c>
      <c r="M184" s="2" t="s">
        <v>664</v>
      </c>
      <c r="N184" s="2" t="s">
        <v>647</v>
      </c>
      <c r="O184" s="11"/>
      <c r="P184" s="2" t="s">
        <v>1556</v>
      </c>
      <c r="Q184" s="11"/>
      <c r="R184" s="11"/>
      <c r="S184" s="11"/>
      <c r="T184" s="42"/>
      <c r="U184" s="42"/>
      <c r="V184" s="64" t="s">
        <v>1609</v>
      </c>
      <c r="W184" s="62" t="s">
        <v>1530</v>
      </c>
      <c r="X184" s="63"/>
      <c r="Y184" s="63"/>
      <c r="Z184" s="11"/>
      <c r="AA184" s="1" t="s">
        <v>812</v>
      </c>
      <c r="AC184" s="115">
        <v>442</v>
      </c>
      <c r="AD184" s="115">
        <v>5700</v>
      </c>
      <c r="AE184" s="11"/>
      <c r="AF184" s="11"/>
      <c r="AG184" s="11" t="s">
        <v>483</v>
      </c>
      <c r="AH184" s="115">
        <v>350</v>
      </c>
      <c r="AI184" s="11"/>
      <c r="AJ184" s="11"/>
      <c r="AM184" s="11"/>
      <c r="AO184" s="116">
        <v>22</v>
      </c>
      <c r="AP184" s="117">
        <v>70.3</v>
      </c>
      <c r="AQ184" s="118">
        <v>5.99</v>
      </c>
      <c r="AR184" s="119">
        <f>AO184+AP184+AQ184</f>
        <v>98.289999999999992</v>
      </c>
      <c r="AS184" s="120">
        <f>AO184/AP184</f>
        <v>0.31294452347083929</v>
      </c>
      <c r="AT184" s="121">
        <f>AO184/AP184*AQ184</f>
        <v>1.8745376955903275</v>
      </c>
      <c r="AU184" s="122">
        <f>AO184/(AP184+AQ184)</f>
        <v>0.28837331236072883</v>
      </c>
      <c r="AV184" s="19">
        <f>AW184*AO184/100</f>
        <v>20.350000000000001</v>
      </c>
      <c r="AW184" s="19">
        <f>98-AY184-(CD184*100/AO184)</f>
        <v>92.5</v>
      </c>
      <c r="AX184" s="123">
        <v>0.86</v>
      </c>
      <c r="AY184" s="19">
        <f>AX184*100/AO184</f>
        <v>3.9090909090909092</v>
      </c>
      <c r="AZ184" s="1" t="s">
        <v>432</v>
      </c>
      <c r="BA184" s="58">
        <v>69.3</v>
      </c>
      <c r="BB184" s="1" t="s">
        <v>432</v>
      </c>
      <c r="BC184" s="6">
        <v>0.12</v>
      </c>
      <c r="BD184" s="6"/>
      <c r="BE184" s="19"/>
      <c r="BF184" s="19"/>
      <c r="BG184" s="67">
        <v>7460.7142857142862</v>
      </c>
      <c r="BH184" s="67">
        <v>358.28571428571433</v>
      </c>
      <c r="BI184" s="19">
        <v>6.45</v>
      </c>
      <c r="BJ184" s="19">
        <v>54.2</v>
      </c>
      <c r="BK184" s="1">
        <v>45.8</v>
      </c>
      <c r="BL184" s="124">
        <f>BJ184/BK184</f>
        <v>1.1834061135371181</v>
      </c>
      <c r="BM184" s="125">
        <v>0.7</v>
      </c>
      <c r="BN184" s="6">
        <f>BM184*100/AO184</f>
        <v>3.1818181818181817</v>
      </c>
      <c r="BO184" s="1" t="s">
        <v>432</v>
      </c>
      <c r="BP184" s="19">
        <v>32.799999999999997</v>
      </c>
      <c r="BQ184" s="19">
        <v>54.978000000000002</v>
      </c>
      <c r="BR184" s="43">
        <v>66215.600000000006</v>
      </c>
      <c r="BS184" s="6">
        <f>BX184+BZ184</f>
        <v>62.94</v>
      </c>
      <c r="BT184" s="4">
        <v>91.7</v>
      </c>
      <c r="BU184" s="43">
        <v>7402.8571428571422</v>
      </c>
      <c r="BV184" s="6">
        <f>100-BT184</f>
        <v>8.2999999999999972</v>
      </c>
      <c r="BW184" s="6">
        <f>BY184+CA184+CC184</f>
        <v>70.398419999999987</v>
      </c>
      <c r="BX184" s="22">
        <v>0.14000000000000001</v>
      </c>
      <c r="BY184" s="22">
        <f>BX184*AP184/100</f>
        <v>9.8420000000000007E-2</v>
      </c>
      <c r="BZ184" s="4">
        <v>62.8</v>
      </c>
      <c r="CA184" s="22">
        <f>BZ184*AP184/100</f>
        <v>44.148399999999995</v>
      </c>
      <c r="CB184" s="4">
        <v>37.200000000000003</v>
      </c>
      <c r="CC184" s="22">
        <f>CB184*AP184/100</f>
        <v>26.151600000000002</v>
      </c>
      <c r="CD184" s="22">
        <v>0.35</v>
      </c>
      <c r="CE184" s="126">
        <v>93.8</v>
      </c>
      <c r="CF184" s="126">
        <v>17964</v>
      </c>
      <c r="CG184" s="126">
        <v>97.8</v>
      </c>
      <c r="CH184" s="126">
        <v>6455</v>
      </c>
      <c r="CI184" s="126">
        <v>81.7</v>
      </c>
      <c r="CJ184" s="126">
        <v>91.8</v>
      </c>
      <c r="CK184" s="126">
        <v>4760</v>
      </c>
      <c r="CL184" s="19">
        <f>BX184/BZ184</f>
        <v>2.2292993630573252E-3</v>
      </c>
      <c r="CM184" s="22">
        <v>3.92</v>
      </c>
      <c r="CN184" s="22">
        <v>23.4</v>
      </c>
      <c r="CO184" s="22">
        <v>9.24</v>
      </c>
      <c r="CP184" s="6"/>
      <c r="CQ184" s="19"/>
      <c r="CR184" s="19"/>
      <c r="CS184" s="20"/>
      <c r="CT184" s="22"/>
      <c r="CU184" s="142"/>
      <c r="CV184" s="142"/>
      <c r="CW184" s="22"/>
      <c r="CX184" s="22"/>
      <c r="CZ184" s="22"/>
      <c r="DA184" s="16"/>
      <c r="DB184" s="129" t="s">
        <v>441</v>
      </c>
      <c r="DC184" s="130"/>
      <c r="DD184" s="131" t="s">
        <v>1324</v>
      </c>
      <c r="DI184" s="1" t="s">
        <v>434</v>
      </c>
      <c r="DJ184" s="209" t="s">
        <v>483</v>
      </c>
      <c r="DK184" s="4">
        <v>2</v>
      </c>
      <c r="DL184" s="4" t="s">
        <v>457</v>
      </c>
      <c r="DM184" s="4" t="s">
        <v>457</v>
      </c>
      <c r="DN184" s="16">
        <v>0</v>
      </c>
      <c r="DO184" s="4">
        <v>0</v>
      </c>
      <c r="DP184" s="4">
        <v>0</v>
      </c>
      <c r="DQ184" s="4" t="s">
        <v>431</v>
      </c>
      <c r="DR184" s="1" t="s">
        <v>431</v>
      </c>
      <c r="DS184" s="1" t="s">
        <v>431</v>
      </c>
      <c r="DT184" s="1">
        <v>203</v>
      </c>
      <c r="DU184" s="1">
        <v>3</v>
      </c>
      <c r="DV184" s="1">
        <v>97</v>
      </c>
      <c r="DW184" s="1" t="s">
        <v>431</v>
      </c>
      <c r="DX184" s="1" t="s">
        <v>431</v>
      </c>
      <c r="DY184" s="1" t="s">
        <v>431</v>
      </c>
      <c r="DZ184" s="1" t="s">
        <v>431</v>
      </c>
      <c r="EA184" s="1">
        <v>0</v>
      </c>
      <c r="EC184" s="36"/>
      <c r="ED184" s="36"/>
      <c r="EE184" s="4">
        <v>13</v>
      </c>
      <c r="EF184" s="4">
        <v>30</v>
      </c>
      <c r="EG184" s="4">
        <v>3</v>
      </c>
      <c r="EH184" s="4"/>
      <c r="EI184" s="4"/>
      <c r="EJ184" s="4">
        <v>183</v>
      </c>
      <c r="EK184" s="4">
        <v>103</v>
      </c>
      <c r="EL184" s="6">
        <f>EK184/(EJ184*EJ184*0.01*0.01)</f>
        <v>30.756367762548898</v>
      </c>
      <c r="EM184" s="4">
        <v>2</v>
      </c>
      <c r="EN184" s="1">
        <v>0</v>
      </c>
      <c r="EO184" s="4">
        <v>3</v>
      </c>
      <c r="EP184" s="4">
        <v>3</v>
      </c>
      <c r="EQ184" s="31" t="s">
        <v>1628</v>
      </c>
      <c r="ER184" s="14"/>
      <c r="ES184" s="132">
        <v>14105</v>
      </c>
      <c r="ET184" s="133">
        <v>75</v>
      </c>
      <c r="EU184" s="133">
        <v>7089</v>
      </c>
      <c r="EV184" s="133">
        <v>4000</v>
      </c>
      <c r="EW184" s="133">
        <v>39780</v>
      </c>
      <c r="EX184" s="133">
        <v>3313</v>
      </c>
      <c r="EY184" s="134">
        <f>EX184/EV184*EW184/ET184</f>
        <v>439.30380000000002</v>
      </c>
      <c r="EZ184" s="39">
        <f>L184*EY184</f>
        <v>5710.9494000000004</v>
      </c>
      <c r="FA184" s="9"/>
      <c r="FE184" s="135"/>
      <c r="FF184" s="135"/>
      <c r="FH184" s="136"/>
      <c r="FK184" s="138"/>
      <c r="FL184" s="139"/>
      <c r="FM184" s="9"/>
      <c r="FN184" s="1"/>
      <c r="FO184" s="41">
        <f>AC184/1000</f>
        <v>0.442</v>
      </c>
      <c r="FQ184" s="121">
        <f>EX184*100/EU184</f>
        <v>46.734377204119056</v>
      </c>
      <c r="FR184" s="140">
        <f>EY184/1000</f>
        <v>0.43930380000000002</v>
      </c>
      <c r="FS184" s="143"/>
      <c r="FT184" s="1">
        <v>3</v>
      </c>
      <c r="FU184" s="16">
        <v>3</v>
      </c>
      <c r="FV184" s="212"/>
      <c r="FX184" s="212"/>
      <c r="FY184" s="9" t="s">
        <v>1629</v>
      </c>
      <c r="FZ184" s="1">
        <v>0</v>
      </c>
      <c r="GA184" s="1">
        <v>2</v>
      </c>
      <c r="GB184" s="9" t="s">
        <v>1630</v>
      </c>
      <c r="GD184" s="1">
        <v>1</v>
      </c>
      <c r="GE184" s="1">
        <v>1</v>
      </c>
      <c r="GF184" s="1" t="s">
        <v>1631</v>
      </c>
      <c r="GI184" s="8"/>
      <c r="GJ184" s="8" t="s">
        <v>1632</v>
      </c>
      <c r="GK184" s="1">
        <v>0</v>
      </c>
      <c r="GL184" s="8">
        <v>0</v>
      </c>
      <c r="GM184" s="9" t="s">
        <v>1633</v>
      </c>
      <c r="GO184" s="10">
        <v>44176</v>
      </c>
      <c r="GP184" s="10"/>
      <c r="GQ184" s="20"/>
      <c r="GT184" s="19">
        <v>0.26432158825000002</v>
      </c>
      <c r="GV184" s="148">
        <v>0.26290729280000003</v>
      </c>
      <c r="HA184" s="32">
        <v>0.36</v>
      </c>
      <c r="HB184" s="32">
        <v>3.18</v>
      </c>
      <c r="HC184" s="33">
        <v>369.56</v>
      </c>
      <c r="HD184" s="32">
        <v>1.17</v>
      </c>
      <c r="HE184" s="32">
        <v>0</v>
      </c>
      <c r="HF184" s="32">
        <v>0</v>
      </c>
      <c r="HG184" s="33">
        <v>2793.29</v>
      </c>
      <c r="HH184" s="32">
        <v>29.48</v>
      </c>
      <c r="HI184" s="33">
        <v>130.91</v>
      </c>
      <c r="HJ184" s="32">
        <v>69.37</v>
      </c>
      <c r="HK184" s="32">
        <v>0</v>
      </c>
      <c r="HL184" s="32">
        <v>0</v>
      </c>
      <c r="HM184" s="32">
        <v>113.64</v>
      </c>
      <c r="HN184" s="32">
        <v>0</v>
      </c>
      <c r="HO184" s="32">
        <v>265.62</v>
      </c>
      <c r="HP184" s="33">
        <v>63.43</v>
      </c>
      <c r="HQ184" s="32">
        <v>17.32</v>
      </c>
      <c r="HR184" s="32">
        <v>728.41</v>
      </c>
      <c r="HS184" s="32">
        <v>549.03</v>
      </c>
      <c r="HT184" s="32">
        <v>232.35</v>
      </c>
      <c r="HU184" s="32">
        <v>1253.56</v>
      </c>
      <c r="HV184" s="32">
        <v>7.63</v>
      </c>
      <c r="HW184" s="32">
        <v>113.86</v>
      </c>
      <c r="HX184" s="32">
        <v>20.14</v>
      </c>
      <c r="HY184" s="32">
        <v>62.28</v>
      </c>
      <c r="HZ184" s="32">
        <v>0</v>
      </c>
      <c r="IA184" s="22">
        <f>HU184/HP184</f>
        <v>19.762888223238214</v>
      </c>
      <c r="KE184" s="20">
        <f>FR184*AO184/100*1000</f>
        <v>96.646835999999993</v>
      </c>
      <c r="KF184" s="20">
        <f>FR184*AP184/100*1000</f>
        <v>308.83057140000005</v>
      </c>
      <c r="KG184" s="20">
        <f>FR184*AQ184/100*1000</f>
        <v>26.314297620000001</v>
      </c>
      <c r="KH184" s="20">
        <f>FR184*AX184/100*1000</f>
        <v>3.7780126800000002</v>
      </c>
      <c r="KI184" s="20">
        <f>FR184*BM184/100*1000</f>
        <v>3.0751265999999999</v>
      </c>
      <c r="KJ184" s="20">
        <f>FR184*BY184/100*1000</f>
        <v>0.4323627999600001</v>
      </c>
      <c r="KK184" s="20">
        <f>FR184*CA184/100*1000</f>
        <v>193.94559883919999</v>
      </c>
      <c r="KL184" s="20">
        <f>FR184*CC184/100*1000</f>
        <v>114.88497256080002</v>
      </c>
      <c r="KS184" s="23">
        <v>44243</v>
      </c>
      <c r="KT184" s="1">
        <v>3</v>
      </c>
      <c r="KV184" s="9" t="s">
        <v>1633</v>
      </c>
    </row>
    <row r="185" spans="1:313" ht="14.4" customHeight="1">
      <c r="A185" s="1">
        <v>127</v>
      </c>
      <c r="B185" s="1">
        <f>COUNTIFS($D$3:D185,D185,$F$3:F185,F185)</f>
        <v>1</v>
      </c>
      <c r="C185" s="34">
        <v>15209</v>
      </c>
      <c r="D185" s="21" t="s">
        <v>1942</v>
      </c>
      <c r="E185" s="2" t="s">
        <v>552</v>
      </c>
      <c r="F185" s="12">
        <v>490225023</v>
      </c>
      <c r="G185" s="1">
        <f>LEFT(H185,4)-CONCATENATE(IF(LEFT(F185, 2)&lt;MID(H185, 3, 4), 20, 19),LEFT(F185,2))</f>
        <v>72</v>
      </c>
      <c r="H185" s="247" t="s">
        <v>1943</v>
      </c>
      <c r="I185" s="29" t="s">
        <v>541</v>
      </c>
      <c r="J185" s="24" t="s">
        <v>487</v>
      </c>
      <c r="K185" s="2" t="s">
        <v>430</v>
      </c>
      <c r="L185" s="2">
        <v>7</v>
      </c>
      <c r="M185" s="2">
        <v>1</v>
      </c>
      <c r="N185" s="2" t="s">
        <v>431</v>
      </c>
      <c r="O185" s="11"/>
      <c r="P185" s="2" t="s">
        <v>1907</v>
      </c>
      <c r="Q185" s="11"/>
      <c r="R185" s="11"/>
      <c r="S185" s="11"/>
      <c r="T185" s="42"/>
      <c r="U185" s="42"/>
      <c r="V185" s="64" t="s">
        <v>1609</v>
      </c>
      <c r="W185" s="42"/>
      <c r="X185" s="42"/>
      <c r="Y185" s="66"/>
      <c r="Z185" s="11"/>
      <c r="AA185" s="1" t="s">
        <v>812</v>
      </c>
      <c r="AC185" s="115">
        <v>78</v>
      </c>
      <c r="AD185" s="115">
        <v>500</v>
      </c>
      <c r="AE185" s="11"/>
      <c r="AF185" s="11"/>
      <c r="AG185" s="11" t="s">
        <v>491</v>
      </c>
      <c r="AH185" s="115">
        <v>50</v>
      </c>
      <c r="AI185" s="11"/>
      <c r="AJ185" s="11"/>
      <c r="AM185" s="11"/>
      <c r="AO185" s="116">
        <v>13.9</v>
      </c>
      <c r="AP185" s="117">
        <v>84</v>
      </c>
      <c r="AQ185" s="118">
        <v>1.29</v>
      </c>
      <c r="AR185" s="119">
        <f>AO185+AP185+AQ185</f>
        <v>99.190000000000012</v>
      </c>
      <c r="AS185" s="120">
        <f>AO185/AP185</f>
        <v>0.16547619047619047</v>
      </c>
      <c r="AT185" s="121">
        <f>AO185/AP185*AQ185</f>
        <v>0.21346428571428572</v>
      </c>
      <c r="AU185" s="122">
        <f>AO185/(AP185+AQ185)</f>
        <v>0.1629733849220307</v>
      </c>
      <c r="AV185" s="19">
        <f>AW185*AO185/100</f>
        <v>12.642000000000001</v>
      </c>
      <c r="AW185" s="19">
        <f>98-AY185-(CD185*100/AO185)</f>
        <v>90.949640287769782</v>
      </c>
      <c r="AX185" s="123">
        <v>0.77</v>
      </c>
      <c r="AY185" s="19">
        <f>AX185*100/AO185</f>
        <v>5.5395683453237412</v>
      </c>
      <c r="AZ185" s="1" t="s">
        <v>432</v>
      </c>
      <c r="BA185" s="58">
        <v>32.4</v>
      </c>
      <c r="BB185" s="1" t="s">
        <v>432</v>
      </c>
      <c r="BC185" s="6">
        <v>1.2E-2</v>
      </c>
      <c r="BD185" s="6"/>
      <c r="BE185" s="19"/>
      <c r="BF185" s="19"/>
      <c r="BG185" s="67">
        <v>8233.6283185840712</v>
      </c>
      <c r="BH185" s="67">
        <v>339.09090909090907</v>
      </c>
      <c r="BI185" s="19">
        <v>18.399999999999999</v>
      </c>
      <c r="BJ185" s="19">
        <v>42.9</v>
      </c>
      <c r="BK185" s="19">
        <f>100-BJ185</f>
        <v>57.1</v>
      </c>
      <c r="BL185" s="124">
        <f>BJ185/BK185</f>
        <v>0.75131348511383533</v>
      </c>
      <c r="BM185" s="125">
        <v>0.19</v>
      </c>
      <c r="BN185" s="6">
        <f>BM185*100/AO185</f>
        <v>1.3669064748201438</v>
      </c>
      <c r="BO185" s="1" t="s">
        <v>432</v>
      </c>
      <c r="BP185" s="19">
        <v>22.898</v>
      </c>
      <c r="BQ185" s="19">
        <v>20.614999999999998</v>
      </c>
      <c r="BR185" s="43">
        <v>46420</v>
      </c>
      <c r="BS185" s="6">
        <f>BX185+BZ185</f>
        <v>66.5</v>
      </c>
      <c r="BT185" s="4">
        <v>93.1</v>
      </c>
      <c r="BU185" s="43" t="s">
        <v>432</v>
      </c>
      <c r="BV185" s="6">
        <f>100-BT185</f>
        <v>6.9000000000000057</v>
      </c>
      <c r="BW185" s="6">
        <f>BY185+CA185+CC185</f>
        <v>83.915999999999997</v>
      </c>
      <c r="BX185" s="22">
        <v>10</v>
      </c>
      <c r="BY185" s="22">
        <f>BX185*AP185/100</f>
        <v>8.4</v>
      </c>
      <c r="BZ185" s="6">
        <v>56.5</v>
      </c>
      <c r="CA185" s="22">
        <f>BZ185*AP185/100</f>
        <v>47.46</v>
      </c>
      <c r="CB185" s="6">
        <v>33.4</v>
      </c>
      <c r="CC185" s="22">
        <f>CB185*AP185/100</f>
        <v>28.055999999999997</v>
      </c>
      <c r="CD185" s="22">
        <v>0.21</v>
      </c>
      <c r="CE185" s="126">
        <v>99.2</v>
      </c>
      <c r="CF185" s="127">
        <v>11169</v>
      </c>
      <c r="CG185" s="126">
        <v>87.5</v>
      </c>
      <c r="CH185" s="127">
        <v>6514</v>
      </c>
      <c r="CI185" s="126">
        <v>36.1</v>
      </c>
      <c r="CJ185" s="126">
        <v>71.5</v>
      </c>
      <c r="CK185" s="127">
        <v>6262</v>
      </c>
      <c r="CL185" s="19">
        <f>BX185/BZ185</f>
        <v>0.17699115044247787</v>
      </c>
      <c r="CM185" s="19">
        <v>10.8</v>
      </c>
      <c r="CN185" s="19">
        <v>15.5</v>
      </c>
      <c r="CO185" s="19">
        <v>30.7</v>
      </c>
      <c r="CP185" s="6"/>
      <c r="CQ185" s="19"/>
      <c r="CR185" s="19"/>
      <c r="CS185" s="20"/>
      <c r="CZ185" s="22"/>
      <c r="DA185" s="16"/>
      <c r="DB185" s="129" t="s">
        <v>441</v>
      </c>
      <c r="DC185" s="130"/>
      <c r="DD185" s="131" t="s">
        <v>1944</v>
      </c>
      <c r="DI185" s="1" t="s">
        <v>434</v>
      </c>
      <c r="DJ185" s="210" t="s">
        <v>491</v>
      </c>
      <c r="DK185" s="4">
        <v>2</v>
      </c>
      <c r="DN185" s="16">
        <v>0</v>
      </c>
      <c r="DR185" s="22" t="s">
        <v>431</v>
      </c>
      <c r="DS185" s="22" t="s">
        <v>431</v>
      </c>
      <c r="DT185" s="67">
        <v>83</v>
      </c>
      <c r="DU185" s="22">
        <v>4.8</v>
      </c>
      <c r="DV185" s="22">
        <v>95.2</v>
      </c>
      <c r="DW185" s="22" t="s">
        <v>431</v>
      </c>
      <c r="DX185" s="22" t="s">
        <v>431</v>
      </c>
      <c r="DY185" s="22" t="s">
        <v>431</v>
      </c>
      <c r="DZ185" s="22" t="s">
        <v>431</v>
      </c>
      <c r="EA185" s="2">
        <v>0</v>
      </c>
      <c r="EB185" s="68"/>
      <c r="EC185" s="36"/>
      <c r="ED185" s="36"/>
      <c r="EE185" s="4">
        <f>L185</f>
        <v>7</v>
      </c>
      <c r="EF185" s="4"/>
      <c r="EG185" s="4"/>
      <c r="EH185" s="4"/>
      <c r="EI185" s="4"/>
      <c r="EJ185" s="4"/>
      <c r="EK185" s="4"/>
      <c r="EL185" s="6" t="e">
        <f>EK185/(EJ185*EJ185*0.01*0.01)</f>
        <v>#DIV/0!</v>
      </c>
      <c r="EM185" s="4">
        <v>0</v>
      </c>
      <c r="EN185" s="1">
        <v>1</v>
      </c>
      <c r="EO185" s="4">
        <v>2</v>
      </c>
      <c r="EP185" s="4"/>
      <c r="EQ185" s="31"/>
      <c r="ER185" s="14"/>
      <c r="ES185" s="132">
        <v>15209</v>
      </c>
      <c r="ET185" s="133">
        <v>75</v>
      </c>
      <c r="EU185" s="133">
        <v>18103</v>
      </c>
      <c r="EV185" s="133">
        <v>16000</v>
      </c>
      <c r="EW185" s="133">
        <v>39780</v>
      </c>
      <c r="EX185" s="133">
        <v>2048</v>
      </c>
      <c r="EY185" s="134">
        <f>EX185/EV185*EW185/ET185</f>
        <v>67.891199999999998</v>
      </c>
      <c r="EZ185" s="39">
        <f>L185*EY185</f>
        <v>475.23839999999996</v>
      </c>
      <c r="FA185" s="9"/>
      <c r="FE185" s="135"/>
      <c r="FF185" s="135"/>
      <c r="FH185" s="136"/>
      <c r="FK185" s="138"/>
      <c r="FL185" s="139"/>
      <c r="FM185" s="9"/>
      <c r="FN185" s="1"/>
      <c r="FO185" s="41">
        <f>AC185/1000</f>
        <v>7.8E-2</v>
      </c>
      <c r="FQ185" s="121">
        <f>EX185*100/EU185</f>
        <v>11.313042037231398</v>
      </c>
      <c r="FR185" s="140">
        <f>EY185/1000</f>
        <v>6.7891199999999999E-2</v>
      </c>
      <c r="FS185" s="9"/>
      <c r="FU185" s="214"/>
      <c r="FW185" s="214"/>
      <c r="GI185" s="8"/>
      <c r="GO185" s="10"/>
      <c r="GP185" s="10"/>
      <c r="GQ185" s="20"/>
      <c r="GT185" s="19">
        <v>0.28640549092000001</v>
      </c>
      <c r="GV185" s="148">
        <v>0.1402140872</v>
      </c>
      <c r="HA185" s="32">
        <v>1.43</v>
      </c>
      <c r="HB185" s="32">
        <v>6.2</v>
      </c>
      <c r="HC185" s="33">
        <v>1892</v>
      </c>
      <c r="HD185" s="32">
        <v>5.9</v>
      </c>
      <c r="HE185" s="32">
        <v>3.99</v>
      </c>
      <c r="HF185" s="32">
        <v>8.14</v>
      </c>
      <c r="HG185" s="33">
        <v>6910.6</v>
      </c>
      <c r="HH185" s="32">
        <v>87.33</v>
      </c>
      <c r="HI185" s="33">
        <v>161.29</v>
      </c>
      <c r="HJ185" s="32">
        <v>323.64</v>
      </c>
      <c r="HK185" s="32">
        <v>6.08</v>
      </c>
      <c r="HL185" s="32">
        <v>43.35</v>
      </c>
      <c r="HM185" s="32">
        <v>227.79</v>
      </c>
      <c r="HN185" s="32">
        <v>506.83</v>
      </c>
      <c r="HO185" s="32">
        <v>235.71</v>
      </c>
      <c r="HP185" s="33">
        <v>165</v>
      </c>
      <c r="HQ185" s="32">
        <v>26.41</v>
      </c>
      <c r="HR185" s="32">
        <v>12.43</v>
      </c>
      <c r="HS185" s="32">
        <v>421.17</v>
      </c>
      <c r="HT185" s="32">
        <v>883.28</v>
      </c>
      <c r="HU185" s="32">
        <v>1025.45</v>
      </c>
      <c r="HV185" s="32">
        <v>21.28</v>
      </c>
      <c r="HW185" s="32">
        <v>152.11000000000001</v>
      </c>
      <c r="HX185" s="32">
        <v>43.3</v>
      </c>
      <c r="HY185" s="32">
        <v>30.69</v>
      </c>
      <c r="HZ185" s="32">
        <v>850.86</v>
      </c>
      <c r="IA185" s="22">
        <f>HU185/HP185</f>
        <v>6.2148484848484848</v>
      </c>
      <c r="KE185" s="20">
        <f>FR185*AO185/100*1000</f>
        <v>9.4368768000000003</v>
      </c>
      <c r="KF185" s="20">
        <f>FR185*AP185/100*1000</f>
        <v>57.028607999999998</v>
      </c>
      <c r="KG185" s="20">
        <f>FR185*AQ185/100*1000</f>
        <v>0.87579647999999999</v>
      </c>
      <c r="KH185" s="20">
        <f>FR185*AX185/100*1000</f>
        <v>0.52276223999999993</v>
      </c>
      <c r="KI185" s="20">
        <f>FR185*BM185/100*1000</f>
        <v>0.12899328000000002</v>
      </c>
      <c r="KJ185" s="20">
        <f>FR185*BY185/100*1000</f>
        <v>5.7028607999999998</v>
      </c>
      <c r="KK185" s="20">
        <f>FR185*CA185/100*1000</f>
        <v>32.221163519999998</v>
      </c>
      <c r="KL185" s="20">
        <f>FR185*CC185/100*1000</f>
        <v>19.047555071999998</v>
      </c>
      <c r="KS185" s="1" t="s">
        <v>431</v>
      </c>
      <c r="KT185" s="1" t="s">
        <v>431</v>
      </c>
    </row>
    <row r="186" spans="1:313" ht="14.4" customHeight="1">
      <c r="A186" s="1">
        <v>197</v>
      </c>
      <c r="B186" s="1">
        <f>COUNTIFS($D$3:D186,D186,$F$3:F186,F186)</f>
        <v>1</v>
      </c>
      <c r="C186" s="34">
        <v>17980</v>
      </c>
      <c r="D186" s="21" t="s">
        <v>2606</v>
      </c>
      <c r="E186" s="2" t="s">
        <v>2607</v>
      </c>
      <c r="F186" s="2">
        <v>5558051466</v>
      </c>
      <c r="G186" s="1">
        <v>67</v>
      </c>
      <c r="H186" s="247" t="s">
        <v>2608</v>
      </c>
      <c r="I186" s="29" t="s">
        <v>657</v>
      </c>
      <c r="J186" s="24" t="s">
        <v>487</v>
      </c>
      <c r="K186" s="2" t="s">
        <v>430</v>
      </c>
      <c r="L186" s="2">
        <v>12</v>
      </c>
      <c r="M186" s="2">
        <v>2</v>
      </c>
      <c r="N186" s="2" t="s">
        <v>431</v>
      </c>
      <c r="O186" s="11"/>
      <c r="P186" s="2" t="s">
        <v>2571</v>
      </c>
      <c r="Q186" s="11" t="s">
        <v>2584</v>
      </c>
      <c r="R186" s="11"/>
      <c r="S186" s="11"/>
      <c r="T186" s="42"/>
      <c r="U186" s="42"/>
      <c r="V186" s="64" t="s">
        <v>2426</v>
      </c>
      <c r="W186" s="42"/>
      <c r="X186" s="42" t="s">
        <v>2294</v>
      </c>
      <c r="Y186" s="42"/>
      <c r="Z186" s="29"/>
      <c r="AA186" s="1" t="s">
        <v>2166</v>
      </c>
      <c r="AC186" s="115">
        <v>277</v>
      </c>
      <c r="AD186" s="115">
        <v>3300</v>
      </c>
      <c r="AG186" s="11" t="s">
        <v>483</v>
      </c>
      <c r="AH186" s="115">
        <v>250</v>
      </c>
      <c r="AJ186" s="11"/>
      <c r="AM186" s="11"/>
      <c r="AO186" s="116"/>
      <c r="AP186" s="117"/>
      <c r="AQ186" s="118"/>
      <c r="AR186" s="119">
        <f>AO186+AP186+AQ186</f>
        <v>0</v>
      </c>
      <c r="AS186" s="120" t="e">
        <f>AO186/AP186</f>
        <v>#DIV/0!</v>
      </c>
      <c r="AT186" s="121" t="e">
        <f>AO186/AP186*AQ186</f>
        <v>#DIV/0!</v>
      </c>
      <c r="AU186" s="122" t="e">
        <f>AO186/(AP186+AQ186)</f>
        <v>#DIV/0!</v>
      </c>
      <c r="AV186" s="19" t="e">
        <f>AW186*AO186/100</f>
        <v>#DIV/0!</v>
      </c>
      <c r="AW186" s="19" t="e">
        <f>98-AY186</f>
        <v>#DIV/0!</v>
      </c>
      <c r="AX186" s="123"/>
      <c r="AY186" s="19" t="e">
        <f>AX186*100/AO186</f>
        <v>#DIV/0!</v>
      </c>
      <c r="AZ186" s="1" t="s">
        <v>432</v>
      </c>
      <c r="BA186" s="58"/>
      <c r="BB186" s="1" t="s">
        <v>432</v>
      </c>
      <c r="BC186" s="6"/>
      <c r="BD186" s="6"/>
      <c r="BE186" s="19"/>
      <c r="BF186" s="19"/>
      <c r="BG186" s="67"/>
      <c r="BH186" s="67"/>
      <c r="BI186" s="19"/>
      <c r="BJ186" s="19"/>
      <c r="BK186" s="19">
        <f>100-BJ186</f>
        <v>100</v>
      </c>
      <c r="BL186" s="124">
        <f>BJ186/BK186</f>
        <v>0</v>
      </c>
      <c r="BM186" s="125"/>
      <c r="BN186" s="6" t="e">
        <f>BM186*100/AO186</f>
        <v>#DIV/0!</v>
      </c>
      <c r="BO186" s="1" t="s">
        <v>432</v>
      </c>
      <c r="BP186" s="19"/>
      <c r="BQ186" s="19"/>
      <c r="BR186" s="43"/>
      <c r="BS186" s="6">
        <f>BX186+BZ186</f>
        <v>0</v>
      </c>
      <c r="BU186" s="43"/>
      <c r="BV186" s="6">
        <f>100-BT186</f>
        <v>100</v>
      </c>
      <c r="BW186" s="6">
        <f>BY186+CA186+CC186</f>
        <v>0</v>
      </c>
      <c r="BX186" s="22"/>
      <c r="BY186" s="22">
        <f>BX186*AP186/100</f>
        <v>0</v>
      </c>
      <c r="BZ186" s="6"/>
      <c r="CA186" s="22">
        <f>BZ186*AP186/100</f>
        <v>0</v>
      </c>
      <c r="CB186" s="6"/>
      <c r="CC186" s="22">
        <f>CB186*AP186/100</f>
        <v>0</v>
      </c>
      <c r="CD186" s="22" t="s">
        <v>432</v>
      </c>
      <c r="CE186" s="126"/>
      <c r="CF186" s="127"/>
      <c r="CG186" s="126"/>
      <c r="CH186" s="127"/>
      <c r="CI186" s="126"/>
      <c r="CJ186" s="126"/>
      <c r="CK186" s="127"/>
      <c r="CL186" s="19" t="e">
        <f>BX186/BZ186</f>
        <v>#DIV/0!</v>
      </c>
      <c r="CM186" s="19"/>
      <c r="CN186" s="19"/>
      <c r="CO186" s="19"/>
      <c r="CP186" s="6"/>
      <c r="CQ186" s="19"/>
      <c r="CR186" s="19"/>
      <c r="CS186" s="20"/>
      <c r="CZ186" s="22"/>
      <c r="DA186" s="16"/>
      <c r="DC186" s="130"/>
      <c r="DD186" s="131"/>
      <c r="DI186" s="1"/>
      <c r="DJ186" s="209" t="s">
        <v>483</v>
      </c>
      <c r="DN186" s="16"/>
      <c r="DR186" s="58"/>
      <c r="DS186" s="22"/>
      <c r="DT186" s="22"/>
      <c r="DU186" s="22"/>
      <c r="DV186" s="22"/>
      <c r="DW186" s="22"/>
      <c r="DX186" s="22"/>
      <c r="DY186" s="22"/>
      <c r="DZ186" s="22"/>
      <c r="EB186" s="2"/>
      <c r="EC186" s="36"/>
      <c r="ED186" s="36"/>
      <c r="EE186" s="4">
        <f>L186</f>
        <v>12</v>
      </c>
      <c r="EF186" s="4"/>
      <c r="EG186" s="4"/>
      <c r="EH186" s="4"/>
      <c r="EI186" s="4"/>
      <c r="EJ186" s="4"/>
      <c r="EK186" s="4"/>
      <c r="EL186" s="6" t="e">
        <f>EK186/(EJ186*EJ186*0.01*0.01)</f>
        <v>#DIV/0!</v>
      </c>
      <c r="EM186" s="4"/>
      <c r="EN186" s="4"/>
      <c r="EO186" s="4"/>
      <c r="EP186" s="4"/>
      <c r="EQ186" s="31"/>
      <c r="ER186" s="14"/>
      <c r="ES186" s="132">
        <f>C186</f>
        <v>17980</v>
      </c>
      <c r="ET186" s="133">
        <v>75</v>
      </c>
      <c r="EU186" s="133"/>
      <c r="EV186" s="133">
        <v>4000</v>
      </c>
      <c r="EW186" s="133">
        <v>40560</v>
      </c>
      <c r="EX186" s="133"/>
      <c r="EY186" s="134">
        <f>EX186/EV186*EW186/ET186</f>
        <v>0</v>
      </c>
      <c r="EZ186" s="39">
        <f>L186*EY186</f>
        <v>0</v>
      </c>
      <c r="FA186" s="9"/>
      <c r="FE186" s="135"/>
      <c r="FF186" s="135"/>
      <c r="FH186" s="136"/>
      <c r="FK186" s="138"/>
      <c r="FL186" s="139"/>
      <c r="FM186" s="9"/>
      <c r="FN186" s="1"/>
      <c r="FO186" s="41" t="e">
        <f>#REF!/1000</f>
        <v>#REF!</v>
      </c>
      <c r="FQ186" s="121" t="e">
        <f>EX186*100/EU186</f>
        <v>#DIV/0!</v>
      </c>
      <c r="FR186" s="140">
        <f>EY186/1000</f>
        <v>0</v>
      </c>
      <c r="FS186" s="9"/>
      <c r="FV186" s="212"/>
      <c r="FX186" s="212"/>
      <c r="GI186" s="8"/>
      <c r="GO186" s="10"/>
      <c r="GP186" s="10"/>
      <c r="GQ186" s="20"/>
      <c r="KB186" s="22"/>
      <c r="KC186" s="22"/>
      <c r="KD186" s="22"/>
      <c r="KE186" s="20">
        <f>FR186*AO186/100*1000</f>
        <v>0</v>
      </c>
      <c r="KF186" s="20">
        <f>FR186*AP186/100*1000</f>
        <v>0</v>
      </c>
      <c r="KG186" s="20">
        <f>FR186*AQ186/100*1000</f>
        <v>0</v>
      </c>
      <c r="KH186" s="20">
        <f>FR186*AX186/100*1000</f>
        <v>0</v>
      </c>
      <c r="KI186" s="20">
        <f>FR186*BM186/100*1000</f>
        <v>0</v>
      </c>
      <c r="KJ186" s="20">
        <f>FR186*BY186/100*1000</f>
        <v>0</v>
      </c>
      <c r="KK186" s="20">
        <f>FR186*CA186/100*1000</f>
        <v>0</v>
      </c>
      <c r="KL186" s="20">
        <f>FR186*CC186/100*1000</f>
        <v>0</v>
      </c>
      <c r="KM186" s="1"/>
      <c r="KN186" s="1"/>
      <c r="KP186" s="22"/>
      <c r="KQ186" s="22"/>
      <c r="KR186" s="22"/>
      <c r="KS186" s="19"/>
      <c r="KY186" s="11"/>
      <c r="KZ186" s="11"/>
      <c r="LA186" s="11"/>
    </row>
    <row r="187" spans="1:313" ht="14.4" customHeight="1">
      <c r="A187" s="1">
        <v>236</v>
      </c>
      <c r="B187" s="1">
        <f>COUNTIFS($D$3:D187,D187,$F$3:F187,F187)</f>
        <v>1</v>
      </c>
      <c r="C187" s="34">
        <v>13644</v>
      </c>
      <c r="D187" s="21" t="s">
        <v>472</v>
      </c>
      <c r="E187" s="2" t="s">
        <v>492</v>
      </c>
      <c r="F187" s="12">
        <v>6604080274</v>
      </c>
      <c r="G187" s="1">
        <f>LEFT(H187,4)-CONCATENATE(IF(LEFT(F187, 2)&lt;MID(H187, 3, 4), 20, 19),LEFT(F187,2))</f>
        <v>54</v>
      </c>
      <c r="H187" s="247" t="s">
        <v>1514</v>
      </c>
      <c r="I187" s="29" t="s">
        <v>788</v>
      </c>
      <c r="J187" s="24" t="s">
        <v>487</v>
      </c>
      <c r="K187" s="2" t="s">
        <v>430</v>
      </c>
      <c r="L187" s="1">
        <v>13</v>
      </c>
      <c r="M187" s="2" t="s">
        <v>664</v>
      </c>
      <c r="N187" s="2" t="s">
        <v>431</v>
      </c>
      <c r="P187" s="1" t="s">
        <v>1502</v>
      </c>
      <c r="S187" s="2"/>
      <c r="T187" s="42"/>
      <c r="U187" s="42"/>
      <c r="V187" s="60" t="s">
        <v>1482</v>
      </c>
      <c r="X187" s="59"/>
      <c r="Y187" s="59"/>
      <c r="Z187" s="29"/>
      <c r="AA187" s="1" t="s">
        <v>812</v>
      </c>
      <c r="AC187" s="115">
        <v>60</v>
      </c>
      <c r="AD187" s="115">
        <v>500</v>
      </c>
      <c r="AE187" s="11"/>
      <c r="AF187" s="11"/>
      <c r="AG187" s="11" t="s">
        <v>491</v>
      </c>
      <c r="AH187" s="115">
        <v>50</v>
      </c>
      <c r="AI187" s="11"/>
      <c r="AJ187" s="11"/>
      <c r="AM187" s="11"/>
      <c r="AO187" s="116">
        <v>49.4</v>
      </c>
      <c r="AP187" s="117">
        <v>33.5</v>
      </c>
      <c r="AQ187" s="118">
        <v>14.7</v>
      </c>
      <c r="AR187" s="119">
        <f>AO187+AP187+AQ187</f>
        <v>97.600000000000009</v>
      </c>
      <c r="AS187" s="120">
        <f>AO187/AP187</f>
        <v>1.4746268656716417</v>
      </c>
      <c r="AT187" s="121">
        <f>AO187/AP187*AQ187</f>
        <v>21.677014925373133</v>
      </c>
      <c r="AU187" s="122">
        <f>AO187/(AP187+AQ187)</f>
        <v>1.0248962655601659</v>
      </c>
      <c r="AV187" s="19">
        <f>AW187*AO187/100</f>
        <v>40.122</v>
      </c>
      <c r="AW187" s="19">
        <f>98-AY187-(CD187*100/AO187)</f>
        <v>81.218623481781378</v>
      </c>
      <c r="AX187" s="123">
        <v>7.51</v>
      </c>
      <c r="AY187" s="19">
        <f>AX187*100/AO187</f>
        <v>15.202429149797572</v>
      </c>
      <c r="AZ187" s="1" t="s">
        <v>432</v>
      </c>
      <c r="BA187" s="58">
        <v>5.46</v>
      </c>
      <c r="BB187" s="1" t="s">
        <v>432</v>
      </c>
      <c r="BC187" s="6">
        <v>0.67</v>
      </c>
      <c r="BD187" s="6"/>
      <c r="BE187" s="19"/>
      <c r="BF187" s="19"/>
      <c r="BG187" s="67">
        <v>4905.3846153846152</v>
      </c>
      <c r="BH187" s="67">
        <v>627.45098039215691</v>
      </c>
      <c r="BI187" s="19">
        <v>1.37</v>
      </c>
      <c r="BJ187" s="19">
        <v>37.5</v>
      </c>
      <c r="BK187" s="1">
        <v>62.5</v>
      </c>
      <c r="BL187" s="124">
        <f>BJ187/BK187</f>
        <v>0.6</v>
      </c>
      <c r="BM187" s="125">
        <v>0.49</v>
      </c>
      <c r="BN187" s="6">
        <f>BM187*100/AO187</f>
        <v>0.9919028340080972</v>
      </c>
      <c r="BO187" s="1" t="s">
        <v>432</v>
      </c>
      <c r="BP187" s="19">
        <v>33.799999999999997</v>
      </c>
      <c r="BQ187" s="19">
        <v>43.673000000000002</v>
      </c>
      <c r="BR187" s="43">
        <v>30952.9</v>
      </c>
      <c r="BS187" s="6">
        <f>BX187+BZ187</f>
        <v>55</v>
      </c>
      <c r="BT187" s="4">
        <v>86</v>
      </c>
      <c r="BU187" s="43">
        <v>8103.3898305084749</v>
      </c>
      <c r="BV187" s="6">
        <f>100-BT187</f>
        <v>14</v>
      </c>
      <c r="BW187" s="6">
        <f>BY187+CA187+CC187</f>
        <v>33.265500000000003</v>
      </c>
      <c r="BX187" s="2">
        <v>23.3</v>
      </c>
      <c r="BY187" s="22">
        <f>BX187*AP187/100</f>
        <v>7.8055000000000003</v>
      </c>
      <c r="BZ187" s="4">
        <v>31.7</v>
      </c>
      <c r="CA187" s="22">
        <f>BZ187*AP187/100</f>
        <v>10.6195</v>
      </c>
      <c r="CB187" s="4">
        <v>44.3</v>
      </c>
      <c r="CC187" s="22">
        <f>CB187*AP187/100</f>
        <v>14.840499999999999</v>
      </c>
      <c r="CD187" s="22">
        <v>0.78</v>
      </c>
      <c r="CE187" s="126">
        <v>99.7</v>
      </c>
      <c r="CF187" s="126">
        <v>7314</v>
      </c>
      <c r="CG187" s="126">
        <v>97.3</v>
      </c>
      <c r="CH187" s="126">
        <v>4589</v>
      </c>
      <c r="CI187" s="126">
        <v>76.3</v>
      </c>
      <c r="CJ187" s="126">
        <v>88.4</v>
      </c>
      <c r="CK187" s="126">
        <v>4253</v>
      </c>
      <c r="CL187" s="19">
        <f>BX187/BZ187</f>
        <v>0.73501577287066255</v>
      </c>
      <c r="CM187" s="22"/>
      <c r="CN187" s="22"/>
      <c r="CO187" s="22"/>
      <c r="CP187" s="6"/>
      <c r="CQ187" s="19"/>
      <c r="CR187" s="19">
        <v>24.7</v>
      </c>
      <c r="CS187" s="20">
        <v>2018</v>
      </c>
      <c r="CT187" s="22"/>
      <c r="CU187" s="142"/>
      <c r="CV187" s="142"/>
      <c r="CW187" s="22"/>
      <c r="CX187" s="22"/>
      <c r="CZ187" s="22"/>
      <c r="DA187" s="16"/>
      <c r="DB187" s="129" t="s">
        <v>447</v>
      </c>
      <c r="DC187" s="130"/>
      <c r="DD187" s="131" t="s">
        <v>1519</v>
      </c>
      <c r="DI187" s="1" t="s">
        <v>434</v>
      </c>
      <c r="DJ187" s="210" t="s">
        <v>491</v>
      </c>
      <c r="DK187" s="4">
        <v>2</v>
      </c>
      <c r="DN187" s="16">
        <v>0</v>
      </c>
      <c r="DR187" s="1" t="s">
        <v>431</v>
      </c>
      <c r="DS187" s="1" t="s">
        <v>431</v>
      </c>
      <c r="DT187" s="1">
        <v>307</v>
      </c>
      <c r="DU187" s="1">
        <v>35.799999999999997</v>
      </c>
      <c r="DV187" s="1">
        <v>64.2</v>
      </c>
      <c r="DW187" s="1" t="s">
        <v>431</v>
      </c>
      <c r="DX187" s="1" t="s">
        <v>431</v>
      </c>
      <c r="DY187" s="1" t="s">
        <v>431</v>
      </c>
      <c r="DZ187" s="1" t="s">
        <v>431</v>
      </c>
      <c r="EA187" s="1">
        <v>0</v>
      </c>
      <c r="EC187" s="36"/>
      <c r="ED187" s="36"/>
      <c r="EE187" s="4">
        <v>13</v>
      </c>
      <c r="EF187" s="4"/>
      <c r="EG187" s="4"/>
      <c r="EH187" s="4"/>
      <c r="EI187" s="4"/>
      <c r="EJ187" s="4"/>
      <c r="EK187" s="4"/>
      <c r="EL187" s="6" t="e">
        <f>EK187/(EJ187*EJ187*0.01*0.01)</f>
        <v>#DIV/0!</v>
      </c>
      <c r="EM187" s="4">
        <v>1</v>
      </c>
      <c r="EN187" s="1">
        <v>1</v>
      </c>
      <c r="EO187" s="4">
        <v>2</v>
      </c>
      <c r="EP187" s="4"/>
      <c r="EQ187" s="31"/>
      <c r="ER187" s="14"/>
      <c r="ES187" s="132">
        <v>13644</v>
      </c>
      <c r="ET187" s="133">
        <v>75</v>
      </c>
      <c r="EU187" s="133">
        <v>32615</v>
      </c>
      <c r="EV187" s="133">
        <v>16000</v>
      </c>
      <c r="EW187" s="133">
        <v>39780</v>
      </c>
      <c r="EX187" s="133">
        <v>1938</v>
      </c>
      <c r="EY187" s="134">
        <f>EX187/EV187*EW187/ET187</f>
        <v>64.244699999999995</v>
      </c>
      <c r="EZ187" s="39">
        <f>L187*EY187</f>
        <v>835.1810999999999</v>
      </c>
      <c r="FA187" s="9"/>
      <c r="FE187" s="135"/>
      <c r="FF187" s="135"/>
      <c r="FH187" s="136"/>
      <c r="FK187" s="138"/>
      <c r="FL187" s="139"/>
      <c r="FM187" s="9"/>
      <c r="FN187" s="1"/>
      <c r="FO187" s="41">
        <f>AC187/1000</f>
        <v>0.06</v>
      </c>
      <c r="FQ187" s="121">
        <f>EX187*100/EU187</f>
        <v>5.9420512034340032</v>
      </c>
      <c r="FR187" s="140">
        <f>EY187/1000</f>
        <v>6.4244699999999988E-2</v>
      </c>
      <c r="FS187" s="143"/>
      <c r="FU187" s="214"/>
      <c r="FW187" s="214"/>
      <c r="GI187" s="8"/>
      <c r="GO187" s="10">
        <v>44126</v>
      </c>
      <c r="GP187" s="10"/>
      <c r="GQ187" s="20"/>
      <c r="GT187" s="19">
        <v>2.1224303880000002</v>
      </c>
      <c r="GV187" s="148">
        <v>0.51175871119999994</v>
      </c>
      <c r="HA187" s="32">
        <v>4.32</v>
      </c>
      <c r="HB187" s="32">
        <v>5.35</v>
      </c>
      <c r="HC187" s="33">
        <v>4218.8999999999996</v>
      </c>
      <c r="HD187" s="32">
        <v>9.36</v>
      </c>
      <c r="HE187" s="32">
        <v>3.11</v>
      </c>
      <c r="HF187" s="32">
        <v>3.95</v>
      </c>
      <c r="HG187" s="33">
        <v>29508.03</v>
      </c>
      <c r="HH187" s="32">
        <v>65.73</v>
      </c>
      <c r="HI187" s="33">
        <v>740.4</v>
      </c>
      <c r="HJ187" s="32">
        <v>163.52000000000001</v>
      </c>
      <c r="HK187" s="32">
        <v>5.97</v>
      </c>
      <c r="HL187" s="32">
        <v>0</v>
      </c>
      <c r="HM187" s="32">
        <v>250.97</v>
      </c>
      <c r="HN187" s="32">
        <v>0</v>
      </c>
      <c r="HO187" s="32">
        <v>197.01</v>
      </c>
      <c r="HP187" s="33">
        <v>2489.37</v>
      </c>
      <c r="HQ187" s="32">
        <v>21.32</v>
      </c>
      <c r="HR187" s="32">
        <v>0</v>
      </c>
      <c r="HS187" s="32">
        <v>439.42</v>
      </c>
      <c r="HT187" s="32">
        <v>1401.85</v>
      </c>
      <c r="HU187" s="32">
        <v>426.35</v>
      </c>
      <c r="HV187" s="32">
        <v>9.81</v>
      </c>
      <c r="HW187" s="32">
        <v>211.75</v>
      </c>
      <c r="HX187" s="32">
        <v>8.9</v>
      </c>
      <c r="HY187" s="32">
        <v>0</v>
      </c>
      <c r="HZ187" s="32">
        <v>334.53</v>
      </c>
      <c r="IA187" s="22">
        <f>HU187/HP187</f>
        <v>0.17126823252469503</v>
      </c>
      <c r="KE187" s="20">
        <f>FR187*AO187/100*1000</f>
        <v>31.736881799999992</v>
      </c>
      <c r="KF187" s="20">
        <f>FR187*AP187/100*1000</f>
        <v>21.521974499999995</v>
      </c>
      <c r="KG187" s="20">
        <f>FR187*AQ187/100*1000</f>
        <v>9.4439708999999983</v>
      </c>
      <c r="KH187" s="20">
        <f>FR187*AX187/100*1000</f>
        <v>4.8247769699999994</v>
      </c>
      <c r="KI187" s="20">
        <f>FR187*BM187/100*1000</f>
        <v>0.31479902999999998</v>
      </c>
      <c r="KJ187" s="20">
        <f>FR187*BY187/100*1000</f>
        <v>5.0146200584999994</v>
      </c>
      <c r="KK187" s="20">
        <f>FR187*CA187/100*1000</f>
        <v>6.8224659164999988</v>
      </c>
      <c r="KL187" s="20">
        <f>FR187*CC187/100*1000</f>
        <v>9.5342347034999975</v>
      </c>
      <c r="KS187" s="23">
        <v>44141</v>
      </c>
      <c r="KT187" s="1">
        <v>1</v>
      </c>
    </row>
    <row r="188" spans="1:313" ht="14.4" customHeight="1">
      <c r="A188" s="1">
        <v>291</v>
      </c>
      <c r="B188" s="1">
        <f>COUNTIFS($D$3:D188,D188,$F$3:F188,F188)</f>
        <v>1</v>
      </c>
      <c r="C188" s="34">
        <v>16229</v>
      </c>
      <c r="D188" s="21" t="s">
        <v>472</v>
      </c>
      <c r="E188" s="2" t="s">
        <v>497</v>
      </c>
      <c r="F188" s="2">
        <v>7611265343</v>
      </c>
      <c r="G188" s="1">
        <f>LEFT(H188,4)-CONCATENATE(IF(LEFT(F188, 2)&lt;MID(H188, 3, 4), 20, 19),LEFT(F188,2))</f>
        <v>45</v>
      </c>
      <c r="H188" s="247" t="s">
        <v>2232</v>
      </c>
      <c r="I188" s="29" t="s">
        <v>2244</v>
      </c>
      <c r="J188" s="24" t="s">
        <v>487</v>
      </c>
      <c r="K188" s="2" t="s">
        <v>430</v>
      </c>
      <c r="L188" s="2">
        <v>8</v>
      </c>
      <c r="M188" s="2">
        <v>2</v>
      </c>
      <c r="N188" s="2" t="s">
        <v>431</v>
      </c>
      <c r="O188" s="11"/>
      <c r="P188" s="2" t="s">
        <v>2200</v>
      </c>
      <c r="Q188" s="11"/>
      <c r="R188" s="11"/>
      <c r="S188" s="11"/>
      <c r="T188" s="42"/>
      <c r="U188" s="42"/>
      <c r="V188" s="64" t="s">
        <v>1609</v>
      </c>
      <c r="W188" s="42"/>
      <c r="X188" s="42"/>
      <c r="Y188" s="66"/>
      <c r="Z188" s="11"/>
      <c r="AA188" s="1" t="s">
        <v>2172</v>
      </c>
      <c r="AC188" s="115">
        <v>256</v>
      </c>
      <c r="AD188" s="115">
        <v>2046</v>
      </c>
      <c r="AE188" s="11"/>
      <c r="AF188" s="11"/>
      <c r="AG188" s="11" t="s">
        <v>483</v>
      </c>
      <c r="AH188" s="115">
        <v>150</v>
      </c>
      <c r="AI188" s="11"/>
      <c r="AJ188" s="11"/>
      <c r="AM188" s="11"/>
      <c r="AO188" s="116">
        <v>48.5</v>
      </c>
      <c r="AP188" s="117">
        <v>43.3</v>
      </c>
      <c r="AQ188" s="118">
        <v>7.23</v>
      </c>
      <c r="AR188" s="119">
        <f>AO188+AP188+AQ188</f>
        <v>99.03</v>
      </c>
      <c r="AS188" s="120">
        <f>AO188/AP188</f>
        <v>1.1200923787528869</v>
      </c>
      <c r="AT188" s="121">
        <f>AO188/AP188*AQ188</f>
        <v>8.0982678983833729</v>
      </c>
      <c r="AU188" s="122">
        <f>AO188/(AP188+AQ188)</f>
        <v>0.95982584603206011</v>
      </c>
      <c r="AV188" s="19">
        <f>AW188*AO188/100</f>
        <v>33.859999999999992</v>
      </c>
      <c r="AW188" s="19">
        <f>98-AY188-(CD188*100/AO188)</f>
        <v>69.814432989690715</v>
      </c>
      <c r="AX188" s="123">
        <v>11</v>
      </c>
      <c r="AY188" s="19">
        <f>AX188*100/AO188</f>
        <v>22.680412371134022</v>
      </c>
      <c r="AZ188" s="1" t="s">
        <v>432</v>
      </c>
      <c r="BA188" s="58">
        <v>29.64</v>
      </c>
      <c r="BB188" s="1" t="s">
        <v>432</v>
      </c>
      <c r="BC188" s="6">
        <v>0.1</v>
      </c>
      <c r="BD188" s="6"/>
      <c r="BE188" s="19"/>
      <c r="BF188" s="19"/>
      <c r="BG188" s="67">
        <v>7612.5</v>
      </c>
      <c r="BH188" s="67">
        <v>297.65999999999997</v>
      </c>
      <c r="BI188" s="19">
        <v>0.54</v>
      </c>
      <c r="BJ188" s="19">
        <v>53.6</v>
      </c>
      <c r="BK188" s="19">
        <f>100-BJ188</f>
        <v>46.4</v>
      </c>
      <c r="BL188" s="124">
        <f>BJ188/BK188</f>
        <v>1.1551724137931034</v>
      </c>
      <c r="BM188" s="125">
        <v>2.2200000000000002</v>
      </c>
      <c r="BN188" s="6">
        <f>BM188*100/AO188</f>
        <v>4.5773195876288666</v>
      </c>
      <c r="BO188" s="1" t="s">
        <v>432</v>
      </c>
      <c r="BP188" s="19">
        <v>62.58</v>
      </c>
      <c r="BQ188" s="19">
        <v>56.88</v>
      </c>
      <c r="BR188" s="43">
        <v>67430.880000000005</v>
      </c>
      <c r="BS188" s="6">
        <f>BX188+BZ188</f>
        <v>33.6</v>
      </c>
      <c r="BT188" s="4">
        <v>92.7</v>
      </c>
      <c r="BU188" s="43">
        <v>10565.19</v>
      </c>
      <c r="BV188" s="6">
        <f>100-BT188</f>
        <v>7.2999999999999972</v>
      </c>
      <c r="BW188" s="6">
        <f>BY188+CA188+CC188</f>
        <v>43.256699999999995</v>
      </c>
      <c r="BX188" s="22">
        <v>12</v>
      </c>
      <c r="BY188" s="22">
        <f>BX188*AP188/100</f>
        <v>5.1959999999999988</v>
      </c>
      <c r="BZ188" s="6">
        <v>21.6</v>
      </c>
      <c r="CA188" s="22">
        <f>BZ188*AP188/100</f>
        <v>9.3528000000000002</v>
      </c>
      <c r="CB188" s="6">
        <v>66.3</v>
      </c>
      <c r="CC188" s="22">
        <f>CB188*AP188/100</f>
        <v>28.707899999999995</v>
      </c>
      <c r="CD188" s="22">
        <v>2.67</v>
      </c>
      <c r="CE188" s="126">
        <v>98.4</v>
      </c>
      <c r="CF188" s="127">
        <v>11375</v>
      </c>
      <c r="CG188" s="126">
        <v>97.6</v>
      </c>
      <c r="CH188" s="127">
        <v>8701</v>
      </c>
      <c r="CI188" s="126">
        <v>86.1</v>
      </c>
      <c r="CJ188" s="126">
        <v>90.1</v>
      </c>
      <c r="CK188" s="127">
        <v>5838</v>
      </c>
      <c r="CL188" s="19">
        <f>BX188/BZ188</f>
        <v>0.55555555555555547</v>
      </c>
      <c r="CM188" s="19"/>
      <c r="CN188" s="19"/>
      <c r="CO188" s="19"/>
      <c r="CP188" s="6"/>
      <c r="CQ188" s="19"/>
      <c r="CR188" s="19"/>
      <c r="CS188" s="20"/>
      <c r="CZ188" s="22"/>
      <c r="DA188" s="16"/>
      <c r="DB188" s="129" t="s">
        <v>447</v>
      </c>
      <c r="DC188" s="130"/>
      <c r="DD188" s="131" t="s">
        <v>2245</v>
      </c>
      <c r="DI188" s="1" t="s">
        <v>434</v>
      </c>
      <c r="DJ188" s="209" t="s">
        <v>483</v>
      </c>
      <c r="DK188" s="4">
        <v>2</v>
      </c>
      <c r="DN188" s="16">
        <v>0</v>
      </c>
      <c r="DR188" s="22" t="s">
        <v>431</v>
      </c>
      <c r="DS188" s="22" t="s">
        <v>431</v>
      </c>
      <c r="DT188" s="22">
        <v>400</v>
      </c>
      <c r="DU188" s="22">
        <v>4.2</v>
      </c>
      <c r="DV188" s="22">
        <v>95.8</v>
      </c>
      <c r="DW188" s="40" t="s">
        <v>431</v>
      </c>
      <c r="DX188" s="40" t="s">
        <v>431</v>
      </c>
      <c r="DY188" s="40" t="s">
        <v>431</v>
      </c>
      <c r="DZ188" s="40" t="s">
        <v>431</v>
      </c>
      <c r="EA188" s="2">
        <v>0</v>
      </c>
      <c r="EB188" s="2"/>
      <c r="EC188" s="36"/>
      <c r="ED188" s="36"/>
      <c r="EE188" s="4">
        <f>L188</f>
        <v>8</v>
      </c>
      <c r="EF188" s="4"/>
      <c r="EG188" s="4"/>
      <c r="EH188" s="4"/>
      <c r="EI188" s="4"/>
      <c r="EJ188" s="4"/>
      <c r="EK188" s="4"/>
      <c r="EL188" s="6" t="e">
        <f>EK188/(EJ188*EJ188*0.01*0.01)</f>
        <v>#DIV/0!</v>
      </c>
      <c r="EM188" s="4"/>
      <c r="EN188" s="4"/>
      <c r="EO188" s="4"/>
      <c r="EP188" s="4"/>
      <c r="EQ188" s="31"/>
      <c r="ER188" s="14"/>
      <c r="ES188" s="132">
        <f>C188</f>
        <v>16229</v>
      </c>
      <c r="ET188" s="133">
        <v>75</v>
      </c>
      <c r="EU188" s="133">
        <v>10661</v>
      </c>
      <c r="EV188" s="133">
        <v>4000</v>
      </c>
      <c r="EW188" s="133">
        <v>37440</v>
      </c>
      <c r="EX188" s="133">
        <v>2176</v>
      </c>
      <c r="EY188" s="134">
        <f>EX188/EV188*EW188/ET188</f>
        <v>271.56479999999999</v>
      </c>
      <c r="EZ188" s="39">
        <f>L188*EY188</f>
        <v>2172.5183999999999</v>
      </c>
      <c r="FA188" s="9"/>
      <c r="FE188" s="135"/>
      <c r="FF188" s="135"/>
      <c r="FH188" s="136"/>
      <c r="FK188" s="138"/>
      <c r="FL188" s="139"/>
      <c r="FM188" s="9"/>
      <c r="FN188" s="1"/>
      <c r="FO188" s="41">
        <f>AC188/1000</f>
        <v>0.25600000000000001</v>
      </c>
      <c r="FQ188" s="121">
        <f>EX188*100/EU188</f>
        <v>20.410843260482132</v>
      </c>
      <c r="FR188" s="140">
        <f>EY188/1000</f>
        <v>0.2715648</v>
      </c>
      <c r="FS188" s="9"/>
      <c r="FV188" s="212"/>
      <c r="FX188" s="212"/>
      <c r="GI188" s="8"/>
      <c r="GO188" s="10"/>
      <c r="GP188" s="10"/>
      <c r="GQ188" s="20"/>
      <c r="KB188" s="22">
        <v>61.7</v>
      </c>
      <c r="KC188" s="22">
        <v>13.8</v>
      </c>
      <c r="KD188" s="22">
        <v>11.5</v>
      </c>
      <c r="KE188" s="20">
        <f>FR188*AO188/100*1000</f>
        <v>131.70892800000001</v>
      </c>
      <c r="KF188" s="20">
        <f>FR188*AP188/100*1000</f>
        <v>117.58755839999999</v>
      </c>
      <c r="KG188" s="20">
        <f>FR188*AQ188/100*1000</f>
        <v>19.63413504</v>
      </c>
      <c r="KH188" s="20">
        <f>FR188*AX188/100*1000</f>
        <v>29.872128</v>
      </c>
      <c r="KI188" s="20">
        <f>FR188*BM188/100*1000</f>
        <v>6.0287385600000007</v>
      </c>
      <c r="KJ188" s="20">
        <f>FR188*BY188/100*1000</f>
        <v>14.110507007999997</v>
      </c>
      <c r="KK188" s="20">
        <f>FR188*CA188/100*1000</f>
        <v>25.398912614400004</v>
      </c>
      <c r="KL188" s="20">
        <f>FR188*CC188/100*1000</f>
        <v>77.960551219199985</v>
      </c>
    </row>
    <row r="189" spans="1:313" ht="14.4" customHeight="1">
      <c r="A189" s="1">
        <v>374</v>
      </c>
      <c r="B189" s="1">
        <f>COUNTIFS($D$3:D189,D189,$F$3:F189,F189)</f>
        <v>1</v>
      </c>
      <c r="C189" s="34">
        <v>11994</v>
      </c>
      <c r="D189" s="21" t="s">
        <v>1009</v>
      </c>
      <c r="E189" s="2" t="s">
        <v>1010</v>
      </c>
      <c r="F189" s="2">
        <v>6809231110</v>
      </c>
      <c r="G189" s="1">
        <f>LEFT(H189,4)-CONCATENATE(IF(LEFT(F189, 2)&lt;MID(H189, 3, 4), 20, 19),LEFT(F189,2))</f>
        <v>51</v>
      </c>
      <c r="H189" s="247" t="s">
        <v>1011</v>
      </c>
      <c r="I189" s="29" t="s">
        <v>1012</v>
      </c>
      <c r="J189" s="24" t="s">
        <v>487</v>
      </c>
      <c r="K189" s="2" t="s">
        <v>430</v>
      </c>
      <c r="L189" s="1">
        <v>28</v>
      </c>
      <c r="M189" s="2" t="s">
        <v>631</v>
      </c>
      <c r="N189" s="2" t="s">
        <v>431</v>
      </c>
      <c r="P189" s="1" t="s">
        <v>1006</v>
      </c>
      <c r="S189" s="2"/>
      <c r="T189" s="46" t="s">
        <v>797</v>
      </c>
      <c r="U189" s="46"/>
      <c r="V189" s="50" t="s">
        <v>902</v>
      </c>
      <c r="X189" s="59"/>
      <c r="Y189" s="59"/>
      <c r="Z189" s="29"/>
      <c r="AA189" s="1" t="s">
        <v>768</v>
      </c>
      <c r="AC189" s="115">
        <v>290</v>
      </c>
      <c r="AD189" s="115">
        <v>8100</v>
      </c>
      <c r="AE189" s="11"/>
      <c r="AF189" s="11"/>
      <c r="AG189" s="11" t="s">
        <v>491</v>
      </c>
      <c r="AH189" s="115">
        <v>550</v>
      </c>
      <c r="AI189" s="11"/>
      <c r="AO189" s="116">
        <v>30.3</v>
      </c>
      <c r="AP189" s="117">
        <v>57.2</v>
      </c>
      <c r="AQ189" s="118">
        <v>12.4</v>
      </c>
      <c r="AR189" s="119">
        <f>AO189+AP189+AQ189</f>
        <v>99.9</v>
      </c>
      <c r="AS189" s="120">
        <f>AO189/AP189</f>
        <v>0.52972027972027969</v>
      </c>
      <c r="AT189" s="121">
        <f>AO189/AP189*AQ189</f>
        <v>6.568531468531468</v>
      </c>
      <c r="AU189" s="122">
        <f>AO189/(AP189+AQ189)</f>
        <v>0.43534482758620685</v>
      </c>
      <c r="AV189" s="19">
        <v>19.604100000000003</v>
      </c>
      <c r="AW189" s="19">
        <f>95-AY189</f>
        <v>64.7</v>
      </c>
      <c r="AX189" s="151">
        <v>9.1809000000000012</v>
      </c>
      <c r="AY189" s="19">
        <v>30.3</v>
      </c>
      <c r="AZ189" s="1" t="s">
        <v>432</v>
      </c>
      <c r="BA189" s="58">
        <v>15.600000000000001</v>
      </c>
      <c r="BB189" s="1" t="s">
        <v>432</v>
      </c>
      <c r="BC189" s="6">
        <v>7.9000000000000001E-2</v>
      </c>
      <c r="BD189" s="6">
        <v>82.5</v>
      </c>
      <c r="BE189" s="19">
        <v>76.099999999999994</v>
      </c>
      <c r="BF189" s="19">
        <v>44.3</v>
      </c>
      <c r="BG189" s="2">
        <v>7404</v>
      </c>
      <c r="BH189" s="20">
        <v>533.79999999999995</v>
      </c>
      <c r="BI189" s="19">
        <v>1.0900000000000001</v>
      </c>
      <c r="BJ189" s="19">
        <v>47.9</v>
      </c>
      <c r="BK189" s="1">
        <v>52.1</v>
      </c>
      <c r="BL189" s="124">
        <f>BJ189/BK189</f>
        <v>0.91938579654510555</v>
      </c>
      <c r="BM189" s="125">
        <v>2.3E-2</v>
      </c>
      <c r="BN189" s="6">
        <f>BM189*100/AO189</f>
        <v>7.5907590759075896E-2</v>
      </c>
      <c r="BO189" s="1" t="s">
        <v>432</v>
      </c>
      <c r="BP189" s="1">
        <v>60.2</v>
      </c>
      <c r="BQ189" s="19">
        <v>33.059999999999995</v>
      </c>
      <c r="BR189" s="43">
        <v>36561.949999999997</v>
      </c>
      <c r="BS189" s="6">
        <f>BX189+BZ189</f>
        <v>20.009999999999998</v>
      </c>
      <c r="BT189" s="4">
        <v>92.4</v>
      </c>
      <c r="BU189" s="43">
        <v>9716.76</v>
      </c>
      <c r="BV189" s="6">
        <f>100-BT189</f>
        <v>7.5999999999999943</v>
      </c>
      <c r="BW189" s="6">
        <f>BY189+CA189+CC189</f>
        <v>56.805320000000002</v>
      </c>
      <c r="BX189" s="4">
        <v>9.61</v>
      </c>
      <c r="BY189" s="22">
        <f>BX189*AP189/100</f>
        <v>5.4969200000000003</v>
      </c>
      <c r="BZ189" s="4">
        <v>10.4</v>
      </c>
      <c r="CA189" s="22">
        <f>BZ189*AP189/100</f>
        <v>5.9488000000000003</v>
      </c>
      <c r="CB189" s="4">
        <v>79.3</v>
      </c>
      <c r="CC189" s="22">
        <f>CB189*AP189/100</f>
        <v>45.3596</v>
      </c>
      <c r="CD189" s="144">
        <v>2.94</v>
      </c>
      <c r="CE189" s="126">
        <v>99.9</v>
      </c>
      <c r="CF189" s="127">
        <v>15327.199999999999</v>
      </c>
      <c r="CG189" s="126">
        <v>99.6</v>
      </c>
      <c r="CH189" s="126">
        <v>11763</v>
      </c>
      <c r="CI189" s="126">
        <v>82.3</v>
      </c>
      <c r="CJ189" s="126">
        <v>85.8</v>
      </c>
      <c r="CK189" s="127">
        <v>8884.7999999999993</v>
      </c>
      <c r="CL189" s="19">
        <f>BX189/BZ189</f>
        <v>0.92403846153846148</v>
      </c>
      <c r="CM189" s="22"/>
      <c r="CN189" s="22"/>
      <c r="CO189" s="22"/>
      <c r="CP189" s="6"/>
      <c r="CQ189" s="19"/>
      <c r="CR189" s="19"/>
      <c r="CS189" s="19"/>
      <c r="CT189" s="22"/>
      <c r="CU189" s="142"/>
      <c r="CV189" s="142"/>
      <c r="CW189" s="22"/>
      <c r="CX189" s="22"/>
      <c r="CZ189" s="22"/>
      <c r="DB189" s="129" t="s">
        <v>441</v>
      </c>
      <c r="DC189" s="130"/>
      <c r="DD189" s="131" t="s">
        <v>1013</v>
      </c>
      <c r="DI189" s="1" t="s">
        <v>434</v>
      </c>
      <c r="DJ189" s="210" t="s">
        <v>491</v>
      </c>
      <c r="DK189" s="4">
        <v>2</v>
      </c>
      <c r="DN189" s="16">
        <v>0</v>
      </c>
      <c r="DR189" s="1" t="s">
        <v>431</v>
      </c>
      <c r="DS189" s="1" t="s">
        <v>431</v>
      </c>
      <c r="DT189" s="1">
        <v>584</v>
      </c>
      <c r="DU189" s="1">
        <v>2.1</v>
      </c>
      <c r="DV189" s="1">
        <v>97.9</v>
      </c>
      <c r="DW189" s="1" t="s">
        <v>431</v>
      </c>
      <c r="DX189" s="1" t="s">
        <v>431</v>
      </c>
      <c r="DY189" s="1" t="s">
        <v>431</v>
      </c>
      <c r="DZ189" s="1" t="s">
        <v>431</v>
      </c>
      <c r="EA189" s="1">
        <v>0</v>
      </c>
      <c r="EC189" s="36"/>
      <c r="ED189" s="36"/>
      <c r="EE189" s="4">
        <v>28</v>
      </c>
      <c r="EF189" s="4"/>
      <c r="EG189" s="5">
        <v>3</v>
      </c>
      <c r="EH189" s="4"/>
      <c r="EI189" s="4"/>
      <c r="EJ189" s="4"/>
      <c r="EK189" s="4"/>
      <c r="EL189" s="6" t="e">
        <f>EK189/(EJ189*EJ189*0.01*0.01)</f>
        <v>#DIV/0!</v>
      </c>
      <c r="EM189" s="4"/>
      <c r="EN189" s="4"/>
      <c r="EO189" s="4"/>
      <c r="EP189" s="4"/>
      <c r="EQ189" s="31"/>
      <c r="ER189" s="14"/>
      <c r="ES189" s="132">
        <v>11994</v>
      </c>
      <c r="ET189" s="133">
        <v>75</v>
      </c>
      <c r="EU189" s="133">
        <v>9303</v>
      </c>
      <c r="EV189" s="133">
        <v>4000</v>
      </c>
      <c r="EW189" s="133">
        <v>40560</v>
      </c>
      <c r="EX189" s="133">
        <v>2171</v>
      </c>
      <c r="EY189" s="134">
        <f>EX189/EV189*EW189/ET189</f>
        <v>293.51919999999996</v>
      </c>
      <c r="EZ189" s="39">
        <f>L189*EY189</f>
        <v>8218.5375999999997</v>
      </c>
      <c r="FA189" s="9"/>
      <c r="FE189" s="135"/>
      <c r="FF189" s="135"/>
      <c r="FH189" s="136"/>
      <c r="FK189" s="138"/>
      <c r="FL189" s="139"/>
      <c r="FM189" s="9"/>
      <c r="FN189" s="1"/>
      <c r="FO189" s="41">
        <f>AC189/1000</f>
        <v>0.28999999999999998</v>
      </c>
      <c r="FQ189" s="121">
        <f>EX189*100/EU189</f>
        <v>23.336558099537783</v>
      </c>
      <c r="FR189" s="140">
        <f>EY189/1000</f>
        <v>0.29351919999999998</v>
      </c>
      <c r="FS189" s="9"/>
      <c r="FU189" s="214"/>
      <c r="FW189" s="214"/>
      <c r="GI189" s="8"/>
      <c r="GO189" s="10">
        <v>43802</v>
      </c>
      <c r="GP189" s="10"/>
      <c r="GQ189" s="20"/>
      <c r="KE189" s="20">
        <f>FR189*AO189/100*1000</f>
        <v>88.936317599999995</v>
      </c>
      <c r="KF189" s="20">
        <f>FR189*AP189/100*1000</f>
        <v>167.89298239999999</v>
      </c>
      <c r="KG189" s="20">
        <f>FR189*AQ189/100*1000</f>
        <v>36.396380799999996</v>
      </c>
      <c r="KH189" s="20">
        <f>FR189*AX189/100*1000</f>
        <v>26.9477042328</v>
      </c>
      <c r="KI189" s="20">
        <f>FR189*BM189/100*1000</f>
        <v>6.7509416000000003E-2</v>
      </c>
      <c r="KJ189" s="20">
        <f>FR189*BY189/100*1000</f>
        <v>16.134515608639997</v>
      </c>
      <c r="KK189" s="20">
        <f>FR189*CA189/100*1000</f>
        <v>17.4608701696</v>
      </c>
      <c r="KL189" s="20">
        <f>FR189*CC189/100*1000</f>
        <v>133.13913504319999</v>
      </c>
    </row>
    <row r="190" spans="1:313" ht="14.4" customHeight="1">
      <c r="A190" s="1">
        <v>74</v>
      </c>
      <c r="B190" s="1">
        <f>COUNTIFS($D$3:D190,D190,$F$3:F190,F190)</f>
        <v>1</v>
      </c>
      <c r="C190" s="34">
        <v>12451</v>
      </c>
      <c r="D190" s="75" t="s">
        <v>1174</v>
      </c>
      <c r="E190" s="76" t="s">
        <v>504</v>
      </c>
      <c r="F190" s="78">
        <v>481231437</v>
      </c>
      <c r="G190" s="77">
        <f>LEFT(H190,4)-CONCATENATE(IF(LEFT(F190, 2)&lt;MID(H190, 3, 4), 20, 19),LEFT(F190,2))</f>
        <v>72</v>
      </c>
      <c r="H190" s="248" t="s">
        <v>1175</v>
      </c>
      <c r="I190" s="29" t="s">
        <v>442</v>
      </c>
      <c r="J190" s="24" t="s">
        <v>487</v>
      </c>
      <c r="K190" s="2" t="s">
        <v>430</v>
      </c>
      <c r="L190" s="1">
        <v>13.5</v>
      </c>
      <c r="M190" s="2">
        <v>2</v>
      </c>
      <c r="N190" s="2" t="s">
        <v>431</v>
      </c>
      <c r="P190" s="1" t="s">
        <v>1134</v>
      </c>
      <c r="S190" s="2"/>
      <c r="T190" s="42"/>
      <c r="U190" s="42"/>
      <c r="V190" s="53" t="s">
        <v>1104</v>
      </c>
      <c r="X190" s="59"/>
      <c r="Y190" s="59"/>
      <c r="Z190" s="29"/>
      <c r="AA190" s="1" t="s">
        <v>812</v>
      </c>
      <c r="AC190" s="115">
        <v>24</v>
      </c>
      <c r="AD190" s="115">
        <v>326</v>
      </c>
      <c r="AE190" s="11"/>
      <c r="AF190" s="11"/>
      <c r="AG190" s="11" t="s">
        <v>483</v>
      </c>
      <c r="AH190" s="115">
        <v>50</v>
      </c>
      <c r="AI190" s="11"/>
      <c r="AJ190" s="11"/>
      <c r="AM190" s="11"/>
      <c r="AO190" s="116">
        <v>42.2</v>
      </c>
      <c r="AP190" s="117">
        <v>39.799999999999997</v>
      </c>
      <c r="AQ190" s="118">
        <v>15.3</v>
      </c>
      <c r="AR190" s="119">
        <f>AO190+AP190+AQ190</f>
        <v>97.3</v>
      </c>
      <c r="AS190" s="120">
        <f>AO190/AP190</f>
        <v>1.0603015075376885</v>
      </c>
      <c r="AT190" s="121">
        <f>AO190/AP190*AQ190</f>
        <v>16.222613065326634</v>
      </c>
      <c r="AU190" s="122">
        <f>AO190/(AP190+AQ190)</f>
        <v>0.76588021778584403</v>
      </c>
      <c r="AV190" s="19">
        <f>AW190*AO190/100</f>
        <v>35.071800000000003</v>
      </c>
      <c r="AW190" s="19">
        <f>97-AY190-(CD190*100/AO190)</f>
        <v>83.108530805687209</v>
      </c>
      <c r="AX190" s="123">
        <v>4.2622</v>
      </c>
      <c r="AY190" s="19">
        <v>10.1</v>
      </c>
      <c r="AZ190" s="1" t="s">
        <v>432</v>
      </c>
      <c r="BA190" s="58">
        <v>22.5</v>
      </c>
      <c r="BB190" s="1" t="s">
        <v>432</v>
      </c>
      <c r="BC190" s="6">
        <v>0.38</v>
      </c>
      <c r="BD190" s="6"/>
      <c r="BE190" s="22"/>
      <c r="BF190" s="19"/>
      <c r="BG190" s="2">
        <v>5377</v>
      </c>
      <c r="BH190" s="67">
        <v>319</v>
      </c>
      <c r="BI190" s="19">
        <v>0.34</v>
      </c>
      <c r="BJ190" s="19">
        <v>50</v>
      </c>
      <c r="BK190" s="1">
        <v>50</v>
      </c>
      <c r="BL190" s="124">
        <f>BJ190/BK190</f>
        <v>1</v>
      </c>
      <c r="BM190" s="125">
        <v>1.78</v>
      </c>
      <c r="BN190" s="6">
        <f>BM190*100/AO190</f>
        <v>4.2180094786729851</v>
      </c>
      <c r="BO190" s="1" t="s">
        <v>432</v>
      </c>
      <c r="BP190" s="19">
        <v>42.954999999999998</v>
      </c>
      <c r="BQ190" s="19">
        <v>42.713999999999992</v>
      </c>
      <c r="BR190" s="43">
        <v>55887</v>
      </c>
      <c r="BS190" s="6">
        <f>BX190+BZ190</f>
        <v>60.5</v>
      </c>
      <c r="BT190" s="4">
        <v>76.900000000000006</v>
      </c>
      <c r="BU190" s="43">
        <v>6649.86</v>
      </c>
      <c r="BV190" s="6">
        <f>100-BT190</f>
        <v>23.099999999999994</v>
      </c>
      <c r="BW190" s="6">
        <f>BY190+CA190+CC190</f>
        <v>39.004000000000005</v>
      </c>
      <c r="BX190" s="4">
        <v>26.4</v>
      </c>
      <c r="BY190" s="22">
        <f>BX190*AP190/100</f>
        <v>10.507199999999997</v>
      </c>
      <c r="BZ190" s="4">
        <v>34.1</v>
      </c>
      <c r="CA190" s="22">
        <f>BZ190*AP190/100</f>
        <v>13.571800000000001</v>
      </c>
      <c r="CB190" s="4">
        <v>37.5</v>
      </c>
      <c r="CC190" s="22">
        <f>CB190*AP190/100</f>
        <v>14.925000000000001</v>
      </c>
      <c r="CD190" s="22">
        <v>1.6</v>
      </c>
      <c r="CE190" s="126">
        <v>97.4</v>
      </c>
      <c r="CF190" s="127">
        <v>6137.5999999999995</v>
      </c>
      <c r="CG190" s="126">
        <v>91.4</v>
      </c>
      <c r="CH190" s="127">
        <v>4537.6000000000004</v>
      </c>
      <c r="CI190" s="126">
        <v>73.7</v>
      </c>
      <c r="CJ190" s="126">
        <v>86.3</v>
      </c>
      <c r="CK190" s="127">
        <v>4508.3999999999996</v>
      </c>
      <c r="CL190" s="19">
        <f>BX190/BZ190</f>
        <v>0.77419354838709675</v>
      </c>
      <c r="CM190" s="22"/>
      <c r="CN190" s="22"/>
      <c r="CO190" s="22"/>
      <c r="CP190" s="6"/>
      <c r="CQ190" s="22">
        <v>7.87</v>
      </c>
      <c r="CR190" s="19"/>
      <c r="CS190" s="19"/>
      <c r="CT190" s="22"/>
      <c r="CU190" s="142"/>
      <c r="CV190" s="142"/>
      <c r="CW190" s="22"/>
      <c r="CX190" s="22"/>
      <c r="CZ190" s="22"/>
      <c r="DA190" s="16">
        <v>3</v>
      </c>
      <c r="DB190" s="129" t="s">
        <v>441</v>
      </c>
      <c r="DC190" s="130"/>
      <c r="DD190" s="131" t="s">
        <v>1176</v>
      </c>
      <c r="DI190" s="1" t="s">
        <v>434</v>
      </c>
      <c r="DJ190" s="209" t="s">
        <v>483</v>
      </c>
      <c r="DK190" s="4">
        <v>2</v>
      </c>
      <c r="DN190" s="16">
        <v>0</v>
      </c>
      <c r="DR190" s="1" t="s">
        <v>431</v>
      </c>
      <c r="DS190" s="1" t="s">
        <v>431</v>
      </c>
      <c r="DT190" s="1">
        <v>372</v>
      </c>
      <c r="DU190" s="1">
        <v>64</v>
      </c>
      <c r="DV190" s="1">
        <v>36</v>
      </c>
      <c r="DW190" s="1" t="s">
        <v>431</v>
      </c>
      <c r="DX190" s="1" t="s">
        <v>431</v>
      </c>
      <c r="DY190" s="1" t="s">
        <v>431</v>
      </c>
      <c r="DZ190" s="1" t="s">
        <v>431</v>
      </c>
      <c r="EA190" s="1">
        <v>0</v>
      </c>
      <c r="EC190" s="36"/>
      <c r="ED190" s="36"/>
      <c r="EE190" s="4">
        <v>13.5</v>
      </c>
      <c r="EF190" s="4"/>
      <c r="EG190" s="4"/>
      <c r="EH190" s="4"/>
      <c r="EI190" s="4"/>
      <c r="EJ190" s="4"/>
      <c r="EK190" s="4"/>
      <c r="EL190" s="6" t="e">
        <f>EK190/(EJ190*EJ190*0.01*0.01)</f>
        <v>#DIV/0!</v>
      </c>
      <c r="EM190" s="4"/>
      <c r="EN190" s="4"/>
      <c r="EO190" s="4"/>
      <c r="EP190" s="4"/>
      <c r="EQ190" s="31"/>
      <c r="ER190" s="14"/>
      <c r="ES190" s="132">
        <v>12451</v>
      </c>
      <c r="ET190" s="133">
        <v>75</v>
      </c>
      <c r="EU190" s="133">
        <v>38832</v>
      </c>
      <c r="EV190" s="133">
        <v>24000</v>
      </c>
      <c r="EW190" s="133">
        <v>40560</v>
      </c>
      <c r="EX190" s="133">
        <v>926</v>
      </c>
      <c r="EY190" s="134">
        <f>EX190/EV190*EW190/ET190</f>
        <v>20.865866666666665</v>
      </c>
      <c r="EZ190" s="39">
        <f>L190*EY190</f>
        <v>281.68919999999997</v>
      </c>
      <c r="FA190" s="9"/>
      <c r="FE190" s="135"/>
      <c r="FF190" s="135"/>
      <c r="FH190" s="136"/>
      <c r="FI190" s="11"/>
      <c r="FK190" s="138"/>
      <c r="FL190" s="139"/>
      <c r="FM190" s="9"/>
      <c r="FN190" s="1"/>
      <c r="FO190" s="41">
        <f>AC190/1000</f>
        <v>2.4E-2</v>
      </c>
      <c r="FQ190" s="121">
        <f>EX190*100/EU190</f>
        <v>2.3846312319736298</v>
      </c>
      <c r="FR190" s="140">
        <f>EY190/1000</f>
        <v>2.0865866666666667E-2</v>
      </c>
      <c r="FS190" s="143">
        <f>DT190/EY190</f>
        <v>17.828159546052884</v>
      </c>
      <c r="FT190" s="143"/>
      <c r="FV190" s="212"/>
      <c r="FX190" s="212"/>
      <c r="GI190" s="8"/>
      <c r="GO190" s="10">
        <v>43888</v>
      </c>
      <c r="GP190" s="10"/>
      <c r="GQ190" s="20"/>
      <c r="KE190" s="20">
        <f>FR190*AO190/100*1000</f>
        <v>8.8053957333333344</v>
      </c>
      <c r="KF190" s="20">
        <f>FR190*AP190/100*1000</f>
        <v>8.3046149333333332</v>
      </c>
      <c r="KG190" s="20">
        <f>FR190*AQ190/100*1000</f>
        <v>3.1924775999999997</v>
      </c>
      <c r="KH190" s="20">
        <f>FR190*AX190/100*1000</f>
        <v>0.8893449690666666</v>
      </c>
      <c r="KI190" s="20">
        <f>FR190*BM190/100*1000</f>
        <v>0.37141242666666663</v>
      </c>
      <c r="KJ190" s="20">
        <f>FR190*BY190/100*1000</f>
        <v>2.192418342399999</v>
      </c>
      <c r="KK190" s="20">
        <f>FR190*CA190/100*1000</f>
        <v>2.831873692266667</v>
      </c>
      <c r="KL190" s="20">
        <f>FR190*CC190/100*1000</f>
        <v>3.1142306</v>
      </c>
    </row>
    <row r="191" spans="1:313" ht="14.4" customHeight="1">
      <c r="A191" s="1">
        <v>222</v>
      </c>
      <c r="B191" s="1">
        <f>COUNTIFS($D$3:D191,D191,$F$3:F191,F191)</f>
        <v>2</v>
      </c>
      <c r="C191" s="34">
        <v>13436</v>
      </c>
      <c r="D191" s="75" t="s">
        <v>1174</v>
      </c>
      <c r="E191" s="76" t="s">
        <v>504</v>
      </c>
      <c r="F191" s="78">
        <v>481231437</v>
      </c>
      <c r="G191" s="77">
        <f>LEFT(H191,4)-CONCATENATE(IF(LEFT(F191, 2)&lt;MID(H191, 3, 4), 20, 19),LEFT(F191,2))</f>
        <v>72</v>
      </c>
      <c r="H191" s="248" t="s">
        <v>1501</v>
      </c>
      <c r="I191" s="29" t="s">
        <v>442</v>
      </c>
      <c r="J191" s="24" t="s">
        <v>487</v>
      </c>
      <c r="K191" s="2" t="s">
        <v>430</v>
      </c>
      <c r="L191" s="1">
        <v>48</v>
      </c>
      <c r="M191" s="2" t="s">
        <v>664</v>
      </c>
      <c r="N191" s="2" t="s">
        <v>431</v>
      </c>
      <c r="P191" s="1" t="s">
        <v>1502</v>
      </c>
      <c r="S191" s="2"/>
      <c r="T191" s="52" t="s">
        <v>1103</v>
      </c>
      <c r="U191" s="52"/>
      <c r="V191" s="60" t="s">
        <v>1482</v>
      </c>
      <c r="X191" s="59"/>
      <c r="Y191" s="59"/>
      <c r="Z191" s="29"/>
      <c r="AA191" s="1" t="s">
        <v>781</v>
      </c>
      <c r="AC191" s="115">
        <v>94</v>
      </c>
      <c r="AD191" s="115">
        <v>4500</v>
      </c>
      <c r="AE191" s="11"/>
      <c r="AF191" s="11"/>
      <c r="AG191" s="11" t="s">
        <v>483</v>
      </c>
      <c r="AH191" s="115">
        <v>350</v>
      </c>
      <c r="AI191" s="11"/>
      <c r="AJ191" s="11"/>
      <c r="AM191" s="11"/>
      <c r="AO191" s="116">
        <v>15.9</v>
      </c>
      <c r="AP191" s="117">
        <v>53.5</v>
      </c>
      <c r="AQ191" s="118">
        <v>29.9</v>
      </c>
      <c r="AR191" s="119">
        <f>AO191+AP191+AQ191</f>
        <v>99.300000000000011</v>
      </c>
      <c r="AS191" s="120">
        <f>AO191/AP191</f>
        <v>0.297196261682243</v>
      </c>
      <c r="AT191" s="121">
        <f>AO191/AP191*AQ191</f>
        <v>8.8861682242990661</v>
      </c>
      <c r="AU191" s="122">
        <f>AO191/(AP191+AQ191)</f>
        <v>0.19064748201438847</v>
      </c>
      <c r="AV191" s="19">
        <f>AW191*AO191/100</f>
        <v>12.802</v>
      </c>
      <c r="AW191" s="19">
        <f>98-AY191-(CD191*100/AO191)</f>
        <v>80.515723270440247</v>
      </c>
      <c r="AX191" s="123">
        <v>1.05</v>
      </c>
      <c r="AY191" s="19">
        <f>AX191*100/AO191</f>
        <v>6.6037735849056602</v>
      </c>
      <c r="AZ191" s="1" t="s">
        <v>432</v>
      </c>
      <c r="BA191" s="58">
        <v>39.4</v>
      </c>
      <c r="BB191" s="1" t="s">
        <v>432</v>
      </c>
      <c r="BC191" s="6">
        <v>1</v>
      </c>
      <c r="BD191" s="6"/>
      <c r="BE191" s="19"/>
      <c r="BF191" s="19"/>
      <c r="BG191" s="67">
        <v>9501.3333333333339</v>
      </c>
      <c r="BH191" s="67">
        <v>635.2941176470589</v>
      </c>
      <c r="BI191" s="19">
        <v>10.4</v>
      </c>
      <c r="BJ191" s="19">
        <v>50.7</v>
      </c>
      <c r="BK191" s="1">
        <v>49.3</v>
      </c>
      <c r="BL191" s="124">
        <f>BJ191/BK191</f>
        <v>1.028397565922921</v>
      </c>
      <c r="BM191" s="125">
        <v>0.43</v>
      </c>
      <c r="BN191" s="6">
        <f>BM191*100/AO191</f>
        <v>2.7044025157232703</v>
      </c>
      <c r="BO191" s="1" t="s">
        <v>432</v>
      </c>
      <c r="BP191" s="19">
        <v>26</v>
      </c>
      <c r="BQ191" s="19">
        <v>25.227999999999998</v>
      </c>
      <c r="BR191" s="43">
        <v>50569.200000000004</v>
      </c>
      <c r="BS191" s="6">
        <f>BX191+BZ191</f>
        <v>63.8</v>
      </c>
      <c r="BT191" s="4">
        <v>86.7</v>
      </c>
      <c r="BU191" s="43">
        <v>8227.9661016949158</v>
      </c>
      <c r="BV191" s="6">
        <f>100-BT191</f>
        <v>13.299999999999997</v>
      </c>
      <c r="BW191" s="6">
        <f>BY191+CA191+CC191</f>
        <v>52.750999999999991</v>
      </c>
      <c r="BX191" s="2">
        <v>35.5</v>
      </c>
      <c r="BY191" s="22">
        <f>BX191*AP191/100</f>
        <v>18.9925</v>
      </c>
      <c r="BZ191" s="4">
        <v>28.3</v>
      </c>
      <c r="CA191" s="22">
        <f>BZ191*AP191/100</f>
        <v>15.140499999999999</v>
      </c>
      <c r="CB191" s="4">
        <v>34.799999999999997</v>
      </c>
      <c r="CC191" s="22">
        <f>CB191*AP191/100</f>
        <v>18.617999999999999</v>
      </c>
      <c r="CD191" s="22">
        <v>1.73</v>
      </c>
      <c r="CE191" s="126">
        <v>99.8</v>
      </c>
      <c r="CF191" s="126">
        <v>13657</v>
      </c>
      <c r="CG191" s="126">
        <v>99.3</v>
      </c>
      <c r="CH191" s="126">
        <v>8038</v>
      </c>
      <c r="CI191" s="126">
        <v>93.1</v>
      </c>
      <c r="CJ191" s="126">
        <v>97.2</v>
      </c>
      <c r="CK191" s="126">
        <v>7703</v>
      </c>
      <c r="CL191" s="19">
        <f>BX191/BZ191</f>
        <v>1.2544169611307421</v>
      </c>
      <c r="CM191" s="22"/>
      <c r="CN191" s="22"/>
      <c r="CO191" s="22"/>
      <c r="CP191" s="6"/>
      <c r="CQ191" s="19"/>
      <c r="CR191" s="19">
        <v>91.2</v>
      </c>
      <c r="CS191" s="20">
        <v>3749</v>
      </c>
      <c r="CT191" s="22"/>
      <c r="CU191" s="142"/>
      <c r="CV191" s="142"/>
      <c r="CW191" s="22"/>
      <c r="CX191" s="22"/>
      <c r="CZ191" s="22"/>
      <c r="DA191" s="16"/>
      <c r="DB191" s="129" t="s">
        <v>441</v>
      </c>
      <c r="DC191" s="130"/>
      <c r="DD191" s="131" t="s">
        <v>1503</v>
      </c>
      <c r="DI191" s="1" t="s">
        <v>434</v>
      </c>
      <c r="DJ191" s="209" t="s">
        <v>483</v>
      </c>
      <c r="DK191" s="4">
        <v>2</v>
      </c>
      <c r="DN191" s="16">
        <v>0</v>
      </c>
      <c r="DR191" s="1" t="s">
        <v>431</v>
      </c>
      <c r="DS191" s="1" t="s">
        <v>431</v>
      </c>
      <c r="DT191" s="1">
        <v>180</v>
      </c>
      <c r="DU191" s="1">
        <v>49.4</v>
      </c>
      <c r="DV191" s="1">
        <v>50.6</v>
      </c>
      <c r="DW191" s="1" t="s">
        <v>431</v>
      </c>
      <c r="DX191" s="1" t="s">
        <v>431</v>
      </c>
      <c r="DY191" s="1" t="s">
        <v>431</v>
      </c>
      <c r="DZ191" s="1" t="s">
        <v>431</v>
      </c>
      <c r="EA191" s="1">
        <v>0</v>
      </c>
      <c r="EC191" s="36"/>
      <c r="ED191" s="36"/>
      <c r="EE191" s="4">
        <v>48</v>
      </c>
      <c r="EF191" s="4"/>
      <c r="EG191" s="5">
        <v>3</v>
      </c>
      <c r="EH191" s="4"/>
      <c r="EI191" s="4"/>
      <c r="EJ191" s="4"/>
      <c r="EK191" s="4"/>
      <c r="EL191" s="6" t="e">
        <f>EK191/(EJ191*EJ191*0.01*0.01)</f>
        <v>#DIV/0!</v>
      </c>
      <c r="EM191" s="4"/>
      <c r="EN191" s="4"/>
      <c r="EO191" s="4"/>
      <c r="EP191" s="4"/>
      <c r="EQ191" s="31"/>
      <c r="ER191" s="14"/>
      <c r="ES191" s="132">
        <v>13436</v>
      </c>
      <c r="ET191" s="133">
        <v>75</v>
      </c>
      <c r="EU191" s="133">
        <v>13262</v>
      </c>
      <c r="EV191" s="133">
        <v>12000</v>
      </c>
      <c r="EW191" s="133">
        <v>39780</v>
      </c>
      <c r="EX191" s="133">
        <v>3523</v>
      </c>
      <c r="EY191" s="134">
        <f>EX191/EV191*EW191/ET191</f>
        <v>155.7166</v>
      </c>
      <c r="EZ191" s="39">
        <f>L191*EY191</f>
        <v>7474.3968000000004</v>
      </c>
      <c r="FA191" s="9"/>
      <c r="FE191" s="135"/>
      <c r="FF191" s="135"/>
      <c r="FH191" s="136"/>
      <c r="FK191" s="138"/>
      <c r="FL191" s="139"/>
      <c r="FM191" s="9"/>
      <c r="FN191" s="1"/>
      <c r="FO191" s="41">
        <f>AC191/1000</f>
        <v>9.4E-2</v>
      </c>
      <c r="FQ191" s="121">
        <f>EX191*100/EU191</f>
        <v>26.564620720856581</v>
      </c>
      <c r="FR191" s="140">
        <f>EY191/1000</f>
        <v>0.15571660000000001</v>
      </c>
      <c r="FS191" s="143"/>
      <c r="FV191" s="212"/>
      <c r="FX191" s="212"/>
      <c r="GI191" s="8"/>
      <c r="GO191" s="10">
        <v>44091</v>
      </c>
      <c r="GP191" s="10"/>
      <c r="GQ191" s="20"/>
      <c r="KE191" s="20">
        <f>FR191*AO191/100*1000</f>
        <v>24.758939400000003</v>
      </c>
      <c r="KF191" s="20">
        <f>FR191*AP191/100*1000</f>
        <v>83.308381000000011</v>
      </c>
      <c r="KG191" s="20">
        <f>FR191*AQ191/100*1000</f>
        <v>46.559263399999992</v>
      </c>
      <c r="KH191" s="20">
        <f>FR191*AX191/100*1000</f>
        <v>1.6350243</v>
      </c>
      <c r="KI191" s="20">
        <f>FR191*BM191/100*1000</f>
        <v>0.66958138</v>
      </c>
      <c r="KJ191" s="20">
        <f>FR191*BY191/100*1000</f>
        <v>29.574475254999999</v>
      </c>
      <c r="KK191" s="20">
        <f>FR191*CA191/100*1000</f>
        <v>23.576271822999999</v>
      </c>
      <c r="KL191" s="20">
        <f>FR191*CC191/100*1000</f>
        <v>28.991316588</v>
      </c>
    </row>
    <row r="192" spans="1:313" ht="14.4" customHeight="1">
      <c r="A192" s="1">
        <v>193</v>
      </c>
      <c r="B192" s="1">
        <f>COUNTIFS($D$3:D192,D192,$F$3:F192,F192)</f>
        <v>1</v>
      </c>
      <c r="C192" s="34">
        <v>15698</v>
      </c>
      <c r="D192" s="21" t="s">
        <v>2054</v>
      </c>
      <c r="E192" s="2" t="s">
        <v>480</v>
      </c>
      <c r="F192" s="2">
        <v>6404202651</v>
      </c>
      <c r="G192" s="1">
        <v>57</v>
      </c>
      <c r="H192" s="247" t="s">
        <v>2055</v>
      </c>
      <c r="I192" s="29" t="s">
        <v>2056</v>
      </c>
      <c r="J192" s="24" t="s">
        <v>487</v>
      </c>
      <c r="K192" s="2" t="s">
        <v>430</v>
      </c>
      <c r="L192" s="2">
        <v>5.5</v>
      </c>
      <c r="M192" s="2" t="s">
        <v>631</v>
      </c>
      <c r="N192" s="2" t="s">
        <v>431</v>
      </c>
      <c r="O192" s="11"/>
      <c r="P192" s="2" t="s">
        <v>2046</v>
      </c>
      <c r="Q192" s="11"/>
      <c r="R192" s="11"/>
      <c r="S192" s="11"/>
      <c r="T192" s="42"/>
      <c r="U192" s="42"/>
      <c r="V192" s="64" t="s">
        <v>1609</v>
      </c>
      <c r="W192" s="63" t="s">
        <v>1530</v>
      </c>
      <c r="X192" s="11"/>
      <c r="Y192" s="66"/>
      <c r="Z192" s="11"/>
      <c r="AA192" s="1" t="s">
        <v>791</v>
      </c>
      <c r="AC192" s="115">
        <v>7052</v>
      </c>
      <c r="AD192" s="115">
        <v>38800</v>
      </c>
      <c r="AE192" s="11"/>
      <c r="AF192" s="11"/>
      <c r="AG192" s="11" t="s">
        <v>483</v>
      </c>
      <c r="AH192" s="115">
        <v>4000</v>
      </c>
      <c r="AI192" s="11"/>
      <c r="AJ192" s="11"/>
      <c r="AM192" s="11"/>
      <c r="AO192" s="116">
        <v>53.6</v>
      </c>
      <c r="AP192" s="117">
        <v>18.399999999999999</v>
      </c>
      <c r="AQ192" s="118">
        <v>27.4</v>
      </c>
      <c r="AR192" s="119">
        <f>AO192+AP192+AQ192</f>
        <v>99.4</v>
      </c>
      <c r="AS192" s="120">
        <f>AO192/AP192</f>
        <v>2.9130434782608701</v>
      </c>
      <c r="AT192" s="121">
        <f>AO192/AP192*AQ192</f>
        <v>79.817391304347836</v>
      </c>
      <c r="AU192" s="122">
        <f>AO192/(AP192+AQ192)</f>
        <v>1.1703056768558953</v>
      </c>
      <c r="AV192" s="19">
        <f>AW192*AO192/100</f>
        <v>50.718000000000011</v>
      </c>
      <c r="AW192" s="19">
        <f>98-AY192-(CD192*100/AO192)</f>
        <v>94.623134328358219</v>
      </c>
      <c r="AX192" s="123">
        <v>1.1200000000000001</v>
      </c>
      <c r="AY192" s="19">
        <f>AX192*100/AO192</f>
        <v>2.0895522388059704</v>
      </c>
      <c r="AZ192" s="1" t="s">
        <v>432</v>
      </c>
      <c r="BA192" s="58">
        <v>22.1</v>
      </c>
      <c r="BB192" s="1" t="s">
        <v>432</v>
      </c>
      <c r="BC192" s="6">
        <v>1.9</v>
      </c>
      <c r="BD192" s="6"/>
      <c r="BE192" s="19"/>
      <c r="BF192" s="19"/>
      <c r="BG192" s="67">
        <v>11994.94310998736</v>
      </c>
      <c r="BH192" s="67">
        <v>513.08000000000004</v>
      </c>
      <c r="BI192" s="19">
        <v>0.78</v>
      </c>
      <c r="BJ192" s="19">
        <v>80.5</v>
      </c>
      <c r="BK192" s="19">
        <f>100-BJ192</f>
        <v>19.5</v>
      </c>
      <c r="BL192" s="124">
        <f>BJ192/BK192</f>
        <v>4.1282051282051286</v>
      </c>
      <c r="BM192" s="125">
        <v>1.91</v>
      </c>
      <c r="BN192" s="6">
        <f>BM192*100/AO192</f>
        <v>3.5634328358208953</v>
      </c>
      <c r="BO192" s="1" t="s">
        <v>432</v>
      </c>
      <c r="BP192" s="19">
        <v>70.98</v>
      </c>
      <c r="BQ192" s="19">
        <v>55.62</v>
      </c>
      <c r="BR192" s="43">
        <v>64761</v>
      </c>
      <c r="BS192" s="6">
        <f>BX192+BZ192</f>
        <v>52.099999999999994</v>
      </c>
      <c r="BT192" s="4">
        <v>89.5</v>
      </c>
      <c r="BU192" s="43">
        <v>11698.428571428571</v>
      </c>
      <c r="BV192" s="6">
        <f>100-BT192</f>
        <v>10.5</v>
      </c>
      <c r="BW192" s="6">
        <f>BY192+CA192+CC192</f>
        <v>18.252799999999997</v>
      </c>
      <c r="BX192" s="22">
        <v>10.7</v>
      </c>
      <c r="BY192" s="22">
        <f>BX192*AP192/100</f>
        <v>1.9687999999999997</v>
      </c>
      <c r="BZ192" s="6">
        <v>41.4</v>
      </c>
      <c r="CA192" s="22">
        <f>BZ192*AP192/100</f>
        <v>7.6175999999999986</v>
      </c>
      <c r="CB192" s="6">
        <v>47.1</v>
      </c>
      <c r="CC192" s="22">
        <f>CB192*AP192/100</f>
        <v>8.6663999999999994</v>
      </c>
      <c r="CD192" s="22">
        <v>0.69</v>
      </c>
      <c r="CE192" s="126">
        <v>100</v>
      </c>
      <c r="CF192" s="127">
        <v>13866</v>
      </c>
      <c r="CG192" s="126">
        <v>99.7</v>
      </c>
      <c r="CH192" s="127">
        <v>10934</v>
      </c>
      <c r="CI192" s="126">
        <v>89.5</v>
      </c>
      <c r="CJ192" s="126">
        <v>94.8</v>
      </c>
      <c r="CK192" s="127">
        <v>9591</v>
      </c>
      <c r="CL192" s="19">
        <f>BX192/BZ192</f>
        <v>0.25845410628019322</v>
      </c>
      <c r="CM192" s="19"/>
      <c r="CN192" s="19"/>
      <c r="CO192" s="19"/>
      <c r="CP192" s="6">
        <v>0.38</v>
      </c>
      <c r="CQ192" s="19"/>
      <c r="CR192" s="19"/>
      <c r="CS192" s="20"/>
      <c r="CZ192" s="22"/>
      <c r="DA192" s="16"/>
      <c r="DB192" s="129" t="s">
        <v>447</v>
      </c>
      <c r="DC192" s="130"/>
      <c r="DD192" s="131" t="s">
        <v>2057</v>
      </c>
      <c r="DI192" s="108" t="s">
        <v>434</v>
      </c>
      <c r="DJ192" s="209" t="s">
        <v>483</v>
      </c>
      <c r="DK192" s="4">
        <v>2</v>
      </c>
      <c r="DN192" s="16" t="s">
        <v>443</v>
      </c>
      <c r="DR192" s="22" t="s">
        <v>431</v>
      </c>
      <c r="DS192" s="22" t="s">
        <v>431</v>
      </c>
      <c r="DT192" s="67">
        <v>7834</v>
      </c>
      <c r="DU192" s="22">
        <v>58.5</v>
      </c>
      <c r="DV192" s="22">
        <v>41.5</v>
      </c>
      <c r="DW192" s="22" t="s">
        <v>431</v>
      </c>
      <c r="DX192" s="22" t="s">
        <v>431</v>
      </c>
      <c r="DY192" s="22" t="s">
        <v>431</v>
      </c>
      <c r="DZ192" s="22" t="s">
        <v>431</v>
      </c>
      <c r="EA192" s="2">
        <v>0</v>
      </c>
      <c r="EB192" s="68"/>
      <c r="EC192" s="36"/>
      <c r="ED192" s="36"/>
      <c r="EE192" s="4">
        <f>L192</f>
        <v>5.5</v>
      </c>
      <c r="EF192" s="4"/>
      <c r="EG192" s="4"/>
      <c r="EH192" s="4"/>
      <c r="EI192" s="4"/>
      <c r="EJ192" s="4"/>
      <c r="EK192" s="4"/>
      <c r="EL192" s="6" t="e">
        <f>EK192/(EJ192*EJ192*0.01*0.01)</f>
        <v>#DIV/0!</v>
      </c>
      <c r="EM192" s="4"/>
      <c r="EN192" s="4"/>
      <c r="EO192" s="4"/>
      <c r="EP192" s="4"/>
      <c r="EQ192" s="31"/>
      <c r="ER192" s="14"/>
      <c r="ES192" s="132">
        <f>C192</f>
        <v>15698</v>
      </c>
      <c r="ET192" s="133">
        <v>75</v>
      </c>
      <c r="EU192" s="133">
        <v>158020</v>
      </c>
      <c r="EV192" s="133">
        <v>4000</v>
      </c>
      <c r="EW192" s="133">
        <v>39780</v>
      </c>
      <c r="EX192" s="133">
        <v>53101</v>
      </c>
      <c r="EY192" s="134">
        <f>EX192/EV192*EW192/ET192</f>
        <v>7041.1925999999994</v>
      </c>
      <c r="EZ192" s="39">
        <f>L192*EY192</f>
        <v>38726.559299999994</v>
      </c>
      <c r="FA192" s="9"/>
      <c r="FE192" s="135"/>
      <c r="FF192" s="135"/>
      <c r="FH192" s="136"/>
      <c r="FK192" s="138"/>
      <c r="FL192" s="139"/>
      <c r="FM192" s="9"/>
      <c r="FN192" s="1"/>
      <c r="FO192" s="41">
        <f>AC192/1000</f>
        <v>7.0519999999999996</v>
      </c>
      <c r="FQ192" s="121">
        <f>EX192*100/EU192</f>
        <v>33.603974180483483</v>
      </c>
      <c r="FR192" s="140">
        <f>EY192/1000</f>
        <v>7.0411925999999996</v>
      </c>
      <c r="FS192" s="9"/>
      <c r="FV192" s="212"/>
      <c r="FX192" s="212"/>
      <c r="GI192" s="8"/>
      <c r="GO192" s="10"/>
      <c r="GP192" s="10"/>
      <c r="GQ192" s="20"/>
      <c r="KE192" s="20">
        <f>FR192*AO192/100*1000</f>
        <v>3774.0792336</v>
      </c>
      <c r="KF192" s="20">
        <f>FR192*AP192/100*1000</f>
        <v>1295.5794383999998</v>
      </c>
      <c r="KG192" s="20">
        <f>FR192*AQ192/100*1000</f>
        <v>1929.2867723999998</v>
      </c>
      <c r="KH192" s="20">
        <f>FR192*AX192/100*1000</f>
        <v>78.861357120000008</v>
      </c>
      <c r="KI192" s="20">
        <f>FR192*BM192/100*1000</f>
        <v>134.48677866</v>
      </c>
      <c r="KJ192" s="20">
        <f>FR192*BY192/100*1000</f>
        <v>138.62699990879995</v>
      </c>
      <c r="KK192" s="20">
        <f>FR192*CA192/100*1000</f>
        <v>536.36988749759985</v>
      </c>
      <c r="KL192" s="20">
        <f>FR192*CC192/100*1000</f>
        <v>610.21791548639987</v>
      </c>
    </row>
    <row r="193" spans="1:313" ht="14.4" customHeight="1">
      <c r="A193" s="1">
        <v>74</v>
      </c>
      <c r="B193" s="219">
        <f>COUNTIFS($D$3:D193,D193,$F$3:F193,F193)</f>
        <v>1</v>
      </c>
      <c r="C193" s="21">
        <v>10361</v>
      </c>
      <c r="D193" s="21" t="s">
        <v>762</v>
      </c>
      <c r="E193" s="1" t="s">
        <v>2864</v>
      </c>
      <c r="F193" s="12">
        <v>8701106139</v>
      </c>
      <c r="G193" s="1">
        <v>32</v>
      </c>
      <c r="H193" s="247" t="s">
        <v>2865</v>
      </c>
      <c r="DJ193" s="210" t="s">
        <v>491</v>
      </c>
      <c r="EL193" s="6" t="e">
        <f>EK193/((EJ193/100)*(EJ193/100))</f>
        <v>#DIV/0!</v>
      </c>
      <c r="FU193" s="214" t="s">
        <v>785</v>
      </c>
      <c r="FW193" s="214" t="s">
        <v>785</v>
      </c>
      <c r="GI193" s="8"/>
    </row>
    <row r="194" spans="1:313" ht="14.4" customHeight="1">
      <c r="A194" s="1">
        <v>265</v>
      </c>
      <c r="B194" s="1">
        <f>COUNTIFS($D$3:D194,D194,$F$3:F194,F194)</f>
        <v>1</v>
      </c>
      <c r="C194" s="34">
        <v>16105</v>
      </c>
      <c r="D194" s="21" t="s">
        <v>762</v>
      </c>
      <c r="E194" s="2" t="s">
        <v>563</v>
      </c>
      <c r="F194" s="2">
        <v>502077081</v>
      </c>
      <c r="G194" s="1">
        <f>LEFT(H194,4)-CONCATENATE(IF(LEFT(F194, 2)&lt;MID(H194, 3, 4), 20, 19),LEFT(F194,2))</f>
        <v>71</v>
      </c>
      <c r="H194" s="247" t="s">
        <v>2179</v>
      </c>
      <c r="I194" s="29" t="s">
        <v>2181</v>
      </c>
      <c r="J194" s="24" t="s">
        <v>487</v>
      </c>
      <c r="K194" s="2" t="s">
        <v>430</v>
      </c>
      <c r="L194" s="2">
        <v>8</v>
      </c>
      <c r="M194" s="2" t="s">
        <v>600</v>
      </c>
      <c r="N194" s="2" t="s">
        <v>431</v>
      </c>
      <c r="O194" s="11"/>
      <c r="P194" s="2" t="s">
        <v>2143</v>
      </c>
      <c r="Q194" s="11"/>
      <c r="R194" s="11"/>
      <c r="S194" s="11"/>
      <c r="T194" s="42"/>
      <c r="U194" s="42"/>
      <c r="V194" s="64" t="s">
        <v>1609</v>
      </c>
      <c r="W194" s="42"/>
      <c r="X194" s="42"/>
      <c r="Y194" s="66"/>
      <c r="Z194" s="11"/>
      <c r="AA194" s="1" t="s">
        <v>2172</v>
      </c>
      <c r="AC194" s="115">
        <v>706</v>
      </c>
      <c r="AD194" s="115">
        <v>5600</v>
      </c>
      <c r="AE194" s="11"/>
      <c r="AF194" s="11"/>
      <c r="AG194" s="11" t="s">
        <v>483</v>
      </c>
      <c r="AH194" s="115">
        <v>350</v>
      </c>
      <c r="AI194" s="11"/>
      <c r="AJ194" s="11"/>
      <c r="AM194" s="11"/>
      <c r="AO194" s="116">
        <v>63.8</v>
      </c>
      <c r="AP194" s="117">
        <v>32.1</v>
      </c>
      <c r="AQ194" s="118">
        <v>2.54</v>
      </c>
      <c r="AR194" s="119">
        <f>AO194+AP194+AQ194</f>
        <v>98.440000000000012</v>
      </c>
      <c r="AS194" s="120">
        <f>AO194/AP194</f>
        <v>1.9875389408099686</v>
      </c>
      <c r="AT194" s="121">
        <f>AO194/AP194*AQ194</f>
        <v>5.04834890965732</v>
      </c>
      <c r="AU194" s="122">
        <f>AO194/(AP194+AQ194)</f>
        <v>1.8418013856812931</v>
      </c>
      <c r="AV194" s="19">
        <f>AW194*AO194/100</f>
        <v>47.113999999999997</v>
      </c>
      <c r="AW194" s="19">
        <f>98-AY194-(CD194*100/AO194)</f>
        <v>73.846394984326011</v>
      </c>
      <c r="AX194" s="123">
        <v>11.6</v>
      </c>
      <c r="AY194" s="19">
        <f>AX194*100/AO194</f>
        <v>18.181818181818183</v>
      </c>
      <c r="AZ194" s="1" t="s">
        <v>432</v>
      </c>
      <c r="BA194" s="58">
        <v>19.63</v>
      </c>
      <c r="BB194" s="1" t="s">
        <v>432</v>
      </c>
      <c r="BC194" s="6">
        <v>3.2000000000000001E-2</v>
      </c>
      <c r="BD194" s="6"/>
      <c r="BE194" s="19"/>
      <c r="BF194" s="19"/>
      <c r="BG194" s="67">
        <v>7140.8333333333339</v>
      </c>
      <c r="BH194" s="67">
        <v>520.29999999999995</v>
      </c>
      <c r="BI194" s="19">
        <v>0.84</v>
      </c>
      <c r="BJ194" s="19">
        <v>58</v>
      </c>
      <c r="BK194" s="19">
        <f>100-BJ194</f>
        <v>42</v>
      </c>
      <c r="BL194" s="124">
        <f>BJ194/BK194</f>
        <v>1.3809523809523809</v>
      </c>
      <c r="BM194" s="125">
        <v>3.4000000000000002E-2</v>
      </c>
      <c r="BN194" s="6">
        <f>BM194*100/AO194</f>
        <v>5.3291536050156747E-2</v>
      </c>
      <c r="BO194" s="1" t="s">
        <v>432</v>
      </c>
      <c r="BP194" s="19">
        <v>24.324999999999999</v>
      </c>
      <c r="BQ194" s="19">
        <v>38.06</v>
      </c>
      <c r="BR194" s="43">
        <v>28630.800000000003</v>
      </c>
      <c r="BS194" s="6">
        <f>BX194+BZ194</f>
        <v>18.939999999999998</v>
      </c>
      <c r="BT194" s="4">
        <v>89.7</v>
      </c>
      <c r="BU194" s="43">
        <v>9125.6</v>
      </c>
      <c r="BV194" s="6">
        <f>100-BT194</f>
        <v>10.299999999999997</v>
      </c>
      <c r="BW194" s="6">
        <f>BY194+CA194+CC194</f>
        <v>31.791840000000001</v>
      </c>
      <c r="BX194" s="22">
        <v>10.4</v>
      </c>
      <c r="BY194" s="22">
        <f>BX194*AP194/100</f>
        <v>3.3384000000000005</v>
      </c>
      <c r="BZ194" s="6">
        <v>8.5399999999999991</v>
      </c>
      <c r="CA194" s="22">
        <f>BZ194*AP194/100</f>
        <v>2.7413399999999997</v>
      </c>
      <c r="CB194" s="6">
        <v>80.099999999999994</v>
      </c>
      <c r="CC194" s="22">
        <f>CB194*AP194/100</f>
        <v>25.7121</v>
      </c>
      <c r="CD194" s="22">
        <v>3.81</v>
      </c>
      <c r="CE194" s="126">
        <v>99.9</v>
      </c>
      <c r="CF194" s="127">
        <v>10541</v>
      </c>
      <c r="CG194" s="126">
        <v>98.7</v>
      </c>
      <c r="CH194" s="127">
        <v>8915</v>
      </c>
      <c r="CI194" s="126">
        <v>89.3</v>
      </c>
      <c r="CJ194" s="126">
        <v>91.2</v>
      </c>
      <c r="CK194" s="127">
        <v>6205</v>
      </c>
      <c r="CL194" s="19">
        <f>BX194/BZ194</f>
        <v>1.2177985948477754</v>
      </c>
      <c r="CM194" s="19"/>
      <c r="CN194" s="19"/>
      <c r="CO194" s="19"/>
      <c r="CP194" s="6"/>
      <c r="CQ194" s="19"/>
      <c r="CR194" s="19"/>
      <c r="CS194" s="20"/>
      <c r="CZ194" s="22"/>
      <c r="DA194" s="16"/>
      <c r="DB194" s="129" t="s">
        <v>447</v>
      </c>
      <c r="DC194" s="130"/>
      <c r="DD194" s="131" t="s">
        <v>2182</v>
      </c>
      <c r="DI194" s="1" t="s">
        <v>434</v>
      </c>
      <c r="DJ194" s="209" t="s">
        <v>483</v>
      </c>
      <c r="DK194" s="4">
        <v>2</v>
      </c>
      <c r="DN194" s="16">
        <v>0</v>
      </c>
      <c r="DR194" s="22" t="s">
        <v>431</v>
      </c>
      <c r="DS194" s="22" t="s">
        <v>431</v>
      </c>
      <c r="DT194" s="22">
        <v>1078</v>
      </c>
      <c r="DU194" s="22">
        <v>5.2</v>
      </c>
      <c r="DV194" s="22">
        <v>94.8</v>
      </c>
      <c r="DW194" s="40" t="s">
        <v>431</v>
      </c>
      <c r="DX194" s="40" t="s">
        <v>431</v>
      </c>
      <c r="DY194" s="40" t="s">
        <v>431</v>
      </c>
      <c r="DZ194" s="40" t="s">
        <v>431</v>
      </c>
      <c r="EA194" s="2">
        <v>0</v>
      </c>
      <c r="EB194" s="2"/>
      <c r="EC194" s="36"/>
      <c r="ED194" s="36"/>
      <c r="EE194" s="4">
        <f>L194</f>
        <v>8</v>
      </c>
      <c r="EF194" s="4"/>
      <c r="EG194" s="4"/>
      <c r="EH194" s="4"/>
      <c r="EI194" s="4"/>
      <c r="EJ194" s="4"/>
      <c r="EK194" s="4"/>
      <c r="EL194" s="6" t="e">
        <f>EK194/(EJ194*EJ194*0.01*0.01)</f>
        <v>#DIV/0!</v>
      </c>
      <c r="EM194" s="4"/>
      <c r="EN194" s="4"/>
      <c r="EO194" s="4"/>
      <c r="EP194" s="4"/>
      <c r="EQ194" s="31"/>
      <c r="ER194" s="14"/>
      <c r="ES194" s="132">
        <f>C194</f>
        <v>16105</v>
      </c>
      <c r="ET194" s="133">
        <v>75</v>
      </c>
      <c r="EU194" s="133">
        <v>29996</v>
      </c>
      <c r="EV194" s="133">
        <v>4000</v>
      </c>
      <c r="EW194" s="133">
        <v>37440</v>
      </c>
      <c r="EX194" s="133">
        <v>5583</v>
      </c>
      <c r="EY194" s="134">
        <f>EX194/EV194*EW194/ET194</f>
        <v>696.75840000000005</v>
      </c>
      <c r="EZ194" s="39">
        <f>L194*EY194</f>
        <v>5574.0672000000004</v>
      </c>
      <c r="FA194" s="9"/>
      <c r="FE194" s="135"/>
      <c r="FF194" s="135"/>
      <c r="FH194" s="136"/>
      <c r="FK194" s="138"/>
      <c r="FL194" s="139"/>
      <c r="FM194" s="9"/>
      <c r="FN194" s="1"/>
      <c r="FO194" s="41">
        <f>AC194/1000</f>
        <v>0.70599999999999996</v>
      </c>
      <c r="FQ194" s="121">
        <f>EX194*100/EU194</f>
        <v>18.612481664221896</v>
      </c>
      <c r="FR194" s="140">
        <f>EY194/1000</f>
        <v>0.6967584</v>
      </c>
      <c r="FS194" s="9"/>
      <c r="FV194" s="212"/>
      <c r="FX194" s="212"/>
      <c r="GI194" s="8"/>
      <c r="GO194" s="10"/>
      <c r="GP194" s="10"/>
      <c r="GQ194" s="20"/>
      <c r="KB194" s="22">
        <v>89.4</v>
      </c>
      <c r="KC194" s="22">
        <v>33.700000000000003</v>
      </c>
      <c r="KD194" s="22">
        <v>3.46</v>
      </c>
      <c r="KE194" s="20">
        <f>FR194*AO194/100*1000</f>
        <v>444.53185919999993</v>
      </c>
      <c r="KF194" s="20">
        <f>FR194*AP194/100*1000</f>
        <v>223.65944640000001</v>
      </c>
      <c r="KG194" s="20">
        <f>FR194*AQ194/100*1000</f>
        <v>17.69766336</v>
      </c>
      <c r="KH194" s="20">
        <f>FR194*AX194/100*1000</f>
        <v>80.823974399999997</v>
      </c>
      <c r="KI194" s="20">
        <f>FR194*BM194/100*1000</f>
        <v>0.23689785600000002</v>
      </c>
      <c r="KJ194" s="20">
        <f>FR194*BY194/100*1000</f>
        <v>23.260582425600003</v>
      </c>
      <c r="KK194" s="20">
        <f>FR194*CA194/100*1000</f>
        <v>19.100516722559995</v>
      </c>
      <c r="KL194" s="20">
        <f>FR194*CC194/100*1000</f>
        <v>179.15121656640002</v>
      </c>
    </row>
    <row r="195" spans="1:313" ht="14.4" customHeight="1">
      <c r="A195" s="1">
        <v>349</v>
      </c>
      <c r="B195" s="1">
        <f>COUNTIFS($D$3:D195,D195,$F$3:F195,F195)</f>
        <v>1</v>
      </c>
      <c r="C195" s="34">
        <v>16685</v>
      </c>
      <c r="D195" s="21" t="s">
        <v>2323</v>
      </c>
      <c r="E195" s="2" t="s">
        <v>521</v>
      </c>
      <c r="F195" s="2">
        <v>6812040884</v>
      </c>
      <c r="G195" s="1">
        <v>53</v>
      </c>
      <c r="H195" s="247" t="s">
        <v>2324</v>
      </c>
      <c r="I195" s="29" t="s">
        <v>680</v>
      </c>
      <c r="J195" s="24" t="s">
        <v>487</v>
      </c>
      <c r="K195" s="2" t="s">
        <v>430</v>
      </c>
      <c r="L195" s="2">
        <v>12</v>
      </c>
      <c r="M195" s="2">
        <v>2</v>
      </c>
      <c r="N195" s="2" t="s">
        <v>431</v>
      </c>
      <c r="O195" s="11"/>
      <c r="P195" s="2" t="s">
        <v>2293</v>
      </c>
      <c r="Q195" s="11"/>
      <c r="R195" s="11"/>
      <c r="S195" s="11"/>
      <c r="T195" s="42"/>
      <c r="U195" s="42"/>
      <c r="V195" s="64" t="s">
        <v>1609</v>
      </c>
      <c r="W195" s="42"/>
      <c r="X195" s="42"/>
      <c r="Y195" s="66"/>
      <c r="Z195" s="11"/>
      <c r="AA195" s="1" t="s">
        <v>812</v>
      </c>
      <c r="AC195" s="115">
        <v>509</v>
      </c>
      <c r="AD195" s="115">
        <v>6100</v>
      </c>
      <c r="AE195" s="11"/>
      <c r="AF195" s="11"/>
      <c r="AG195" s="11" t="s">
        <v>483</v>
      </c>
      <c r="AH195" s="115">
        <v>450</v>
      </c>
      <c r="AI195" s="11"/>
      <c r="AJ195" s="11"/>
      <c r="AM195" s="11"/>
      <c r="AO195" s="116">
        <v>35.1</v>
      </c>
      <c r="AP195" s="117">
        <v>39</v>
      </c>
      <c r="AQ195" s="118">
        <v>24</v>
      </c>
      <c r="AR195" s="119">
        <f>AO195+AP195+AQ195</f>
        <v>98.1</v>
      </c>
      <c r="AS195" s="120">
        <f>AO195/AP195</f>
        <v>0.9</v>
      </c>
      <c r="AT195" s="121">
        <f>AO195/AP195*AQ195</f>
        <v>21.6</v>
      </c>
      <c r="AU195" s="122">
        <f>AO195/(AP195+AQ195)</f>
        <v>0.55714285714285716</v>
      </c>
      <c r="AV195" s="19">
        <f>AW195*AO195/100</f>
        <v>29.328000000000003</v>
      </c>
      <c r="AW195" s="19">
        <f>98-AY195-(CD195*100/AO195)</f>
        <v>83.555555555555557</v>
      </c>
      <c r="AX195" s="123">
        <v>3.21</v>
      </c>
      <c r="AY195" s="19">
        <f>AX195*100/AO195</f>
        <v>9.1452991452991448</v>
      </c>
      <c r="AZ195" s="1" t="s">
        <v>432</v>
      </c>
      <c r="BA195" s="58">
        <v>24.44</v>
      </c>
      <c r="BB195" s="1" t="s">
        <v>432</v>
      </c>
      <c r="BC195" s="6">
        <v>0.23</v>
      </c>
      <c r="BD195" s="6"/>
      <c r="BE195" s="19"/>
      <c r="BF195" s="19"/>
      <c r="BG195" s="67">
        <v>6557.5</v>
      </c>
      <c r="BH195" s="67">
        <v>399.3</v>
      </c>
      <c r="BI195" s="19">
        <v>0.43</v>
      </c>
      <c r="BJ195" s="19">
        <v>18.7</v>
      </c>
      <c r="BK195" s="19">
        <f>100-BJ195</f>
        <v>81.3</v>
      </c>
      <c r="BL195" s="124">
        <f>BJ195/BK195</f>
        <v>0.23001230012300122</v>
      </c>
      <c r="BM195" s="125">
        <v>0.16</v>
      </c>
      <c r="BN195" s="6">
        <f>BM195*100/AO195</f>
        <v>0.45584045584045585</v>
      </c>
      <c r="BO195" s="1" t="s">
        <v>432</v>
      </c>
      <c r="BP195" s="19">
        <v>51.625</v>
      </c>
      <c r="BQ195" s="19">
        <v>20.16</v>
      </c>
      <c r="BR195" s="43">
        <v>23913.96</v>
      </c>
      <c r="BS195" s="6">
        <f>BX195+BZ195</f>
        <v>59.5</v>
      </c>
      <c r="BT195" s="4">
        <v>80.400000000000006</v>
      </c>
      <c r="BU195" s="43">
        <v>7556.99</v>
      </c>
      <c r="BV195" s="6">
        <f>100-BT195</f>
        <v>19.599999999999994</v>
      </c>
      <c r="BW195" s="6">
        <f>BY195+CA195+CC195</f>
        <v>38.61</v>
      </c>
      <c r="BX195" s="22">
        <v>29.2</v>
      </c>
      <c r="BY195" s="22">
        <f>BX195*AP195/100</f>
        <v>11.388</v>
      </c>
      <c r="BZ195" s="6">
        <v>30.3</v>
      </c>
      <c r="CA195" s="22">
        <f>BZ195*AP195/100</f>
        <v>11.817</v>
      </c>
      <c r="CB195" s="6">
        <v>39.5</v>
      </c>
      <c r="CC195" s="22">
        <f>CB195*AP195/100</f>
        <v>15.404999999999999</v>
      </c>
      <c r="CD195" s="22">
        <v>1.86</v>
      </c>
      <c r="CE195" s="126">
        <v>90.1</v>
      </c>
      <c r="CF195" s="127">
        <v>6243</v>
      </c>
      <c r="CG195" s="126">
        <v>80.8</v>
      </c>
      <c r="CH195" s="127">
        <v>5013</v>
      </c>
      <c r="CI195" s="126">
        <v>50.6</v>
      </c>
      <c r="CJ195" s="126">
        <v>70.8</v>
      </c>
      <c r="CK195" s="127">
        <v>5044</v>
      </c>
      <c r="CL195" s="19">
        <f>BX195/BZ195</f>
        <v>0.9636963696369637</v>
      </c>
      <c r="CM195" s="19"/>
      <c r="CN195" s="19"/>
      <c r="CO195" s="19"/>
      <c r="CP195" s="6"/>
      <c r="CQ195" s="19"/>
      <c r="CR195" s="19"/>
      <c r="CS195" s="20"/>
      <c r="CZ195" s="22"/>
      <c r="DA195" s="16"/>
      <c r="DB195" s="129" t="s">
        <v>441</v>
      </c>
      <c r="DC195" s="130"/>
      <c r="DD195" s="131" t="s">
        <v>2325</v>
      </c>
      <c r="DI195" s="1" t="s">
        <v>434</v>
      </c>
      <c r="DJ195" s="209" t="s">
        <v>483</v>
      </c>
      <c r="DK195" s="4">
        <v>2</v>
      </c>
      <c r="DN195" s="16">
        <v>0</v>
      </c>
      <c r="DR195" s="22" t="s">
        <v>431</v>
      </c>
      <c r="DS195" s="22" t="s">
        <v>431</v>
      </c>
      <c r="DT195" s="22">
        <v>592</v>
      </c>
      <c r="DU195" s="22">
        <v>20.399999999999999</v>
      </c>
      <c r="DV195" s="22">
        <v>79.599999999999994</v>
      </c>
      <c r="DW195" s="22" t="s">
        <v>431</v>
      </c>
      <c r="DX195" s="22" t="s">
        <v>431</v>
      </c>
      <c r="DY195" s="22" t="s">
        <v>431</v>
      </c>
      <c r="DZ195" s="40" t="s">
        <v>431</v>
      </c>
      <c r="EA195" s="68">
        <v>0</v>
      </c>
      <c r="EB195" s="74"/>
      <c r="EC195" s="36"/>
      <c r="ED195" s="36"/>
      <c r="EE195" s="4">
        <f>L195</f>
        <v>12</v>
      </c>
      <c r="EF195" s="4"/>
      <c r="EG195" s="4"/>
      <c r="EH195" s="4"/>
      <c r="EI195" s="4"/>
      <c r="EJ195" s="4"/>
      <c r="EK195" s="4"/>
      <c r="EL195" s="6" t="e">
        <f>EK195/(EJ195*EJ195*0.01*0.01)</f>
        <v>#DIV/0!</v>
      </c>
      <c r="EM195" s="4"/>
      <c r="EN195" s="4"/>
      <c r="EO195" s="4"/>
      <c r="EP195" s="4"/>
      <c r="EQ195" s="31"/>
      <c r="ER195" s="14"/>
      <c r="ES195" s="132">
        <f>C195</f>
        <v>16685</v>
      </c>
      <c r="ET195" s="133">
        <v>75</v>
      </c>
      <c r="EU195" s="133">
        <v>4593</v>
      </c>
      <c r="EV195" s="133">
        <v>2257</v>
      </c>
      <c r="EW195" s="133">
        <v>38064</v>
      </c>
      <c r="EX195" s="133">
        <v>2543</v>
      </c>
      <c r="EY195" s="134">
        <f>EX195/EV195*EW195/ET195</f>
        <v>571.83135135135137</v>
      </c>
      <c r="EZ195" s="39">
        <f>L195*EY195</f>
        <v>6861.9762162162169</v>
      </c>
      <c r="FA195" s="9"/>
      <c r="FE195" s="135"/>
      <c r="FF195" s="135"/>
      <c r="FH195" s="136"/>
      <c r="FK195" s="138"/>
      <c r="FL195" s="139"/>
      <c r="FM195" s="9"/>
      <c r="FN195" s="1"/>
      <c r="FO195" s="41">
        <f>AC195/1000</f>
        <v>0.50900000000000001</v>
      </c>
      <c r="FQ195" s="121">
        <f>EX195*100/EU195</f>
        <v>55.366862617025909</v>
      </c>
      <c r="FR195" s="140">
        <f>EY195/1000</f>
        <v>0.57183135135135132</v>
      </c>
      <c r="FS195" s="9"/>
      <c r="FV195" s="212"/>
      <c r="FX195" s="212"/>
      <c r="GI195" s="8"/>
      <c r="GO195" s="10"/>
      <c r="GP195" s="10"/>
      <c r="GQ195" s="20"/>
      <c r="KB195" s="22">
        <v>74.3</v>
      </c>
      <c r="KC195" s="22">
        <v>19.3</v>
      </c>
      <c r="KD195" s="22">
        <v>6.67</v>
      </c>
      <c r="KE195" s="20">
        <f>FR195*AO195/100*1000</f>
        <v>200.71280432432431</v>
      </c>
      <c r="KF195" s="20">
        <f>FR195*AP195/100*1000</f>
        <v>223.01422702702703</v>
      </c>
      <c r="KG195" s="20">
        <f>FR195*AQ195/100*1000</f>
        <v>137.23952432432432</v>
      </c>
      <c r="KH195" s="20">
        <f>FR195*AX195/100*1000</f>
        <v>18.355786378378379</v>
      </c>
      <c r="KI195" s="20">
        <f>FR195*BM195/100*1000</f>
        <v>0.91493016216216205</v>
      </c>
      <c r="KJ195" s="20">
        <f>FR195*BY195/100*1000</f>
        <v>65.120154291891879</v>
      </c>
      <c r="KK195" s="20">
        <f>FR195*CA195/100*1000</f>
        <v>67.573310789189179</v>
      </c>
      <c r="KL195" s="20">
        <f>FR195*CC195/100*1000</f>
        <v>88.090619675675683</v>
      </c>
    </row>
    <row r="196" spans="1:313" ht="14.4" customHeight="1">
      <c r="A196" s="1">
        <v>199</v>
      </c>
      <c r="B196" s="1">
        <f>COUNTIFS($D$3:D196,D196,$F$3:F196,F196)</f>
        <v>1</v>
      </c>
      <c r="C196" s="34">
        <v>13251</v>
      </c>
      <c r="D196" s="21" t="s">
        <v>1457</v>
      </c>
      <c r="E196" s="2" t="s">
        <v>1458</v>
      </c>
      <c r="F196" s="12">
        <v>7261059993</v>
      </c>
      <c r="G196" s="1">
        <f>LEFT(H196,4)-CONCATENATE(IF(LEFT(F196, 2)&lt;MID(H196, 3, 4), 20, 19),LEFT(F196,2))</f>
        <v>48</v>
      </c>
      <c r="H196" s="247" t="s">
        <v>1459</v>
      </c>
      <c r="I196" s="29" t="s">
        <v>651</v>
      </c>
      <c r="J196" s="24" t="s">
        <v>487</v>
      </c>
      <c r="K196" s="2" t="s">
        <v>430</v>
      </c>
      <c r="L196" s="1">
        <v>35</v>
      </c>
      <c r="M196" s="2" t="s">
        <v>664</v>
      </c>
      <c r="N196" s="2" t="s">
        <v>647</v>
      </c>
      <c r="P196" s="1" t="s">
        <v>1452</v>
      </c>
      <c r="S196" s="2"/>
      <c r="T196" s="42"/>
      <c r="U196" s="42"/>
      <c r="V196" s="57" t="s">
        <v>1245</v>
      </c>
      <c r="X196" s="59"/>
      <c r="Y196" s="59"/>
      <c r="Z196" s="29"/>
      <c r="AA196" s="1" t="s">
        <v>812</v>
      </c>
      <c r="AC196" s="115">
        <v>409</v>
      </c>
      <c r="AD196" s="115">
        <v>14000</v>
      </c>
      <c r="AE196" s="11"/>
      <c r="AF196" s="11"/>
      <c r="AG196" s="11" t="s">
        <v>491</v>
      </c>
      <c r="AH196" s="115">
        <v>1000</v>
      </c>
      <c r="AI196" s="11"/>
      <c r="AJ196" s="11"/>
      <c r="AM196" s="11"/>
      <c r="AO196" s="116">
        <v>37.299999999999997</v>
      </c>
      <c r="AP196" s="117">
        <v>58.8</v>
      </c>
      <c r="AQ196" s="118">
        <v>2.69</v>
      </c>
      <c r="AR196" s="119">
        <f>AO196+AP196+AQ196</f>
        <v>98.789999999999992</v>
      </c>
      <c r="AS196" s="120">
        <f>AO196/AP196</f>
        <v>0.63435374149659862</v>
      </c>
      <c r="AT196" s="121">
        <f>AO196/AP196*AQ196</f>
        <v>1.7064115646258502</v>
      </c>
      <c r="AU196" s="122">
        <f>AO196/(AP196+AQ196)</f>
        <v>0.60660269962595548</v>
      </c>
      <c r="AV196" s="19">
        <f>AW196*AO196/100</f>
        <v>31.284000000000002</v>
      </c>
      <c r="AW196" s="19">
        <f>98-AY196-(CD196*100/AO196)</f>
        <v>83.871313672922255</v>
      </c>
      <c r="AX196" s="123">
        <v>2.2599999999999998</v>
      </c>
      <c r="AY196" s="19">
        <f>AX196*100/AO196</f>
        <v>6.0589812332439674</v>
      </c>
      <c r="AZ196" s="1" t="s">
        <v>432</v>
      </c>
      <c r="BA196" s="58">
        <v>26.5</v>
      </c>
      <c r="BB196" s="1" t="s">
        <v>432</v>
      </c>
      <c r="BC196" s="6">
        <v>8.4000000000000005E-2</v>
      </c>
      <c r="BD196" s="6"/>
      <c r="BE196" s="19"/>
      <c r="BF196" s="19"/>
      <c r="BG196" s="67">
        <v>5906.9230769230771</v>
      </c>
      <c r="BH196" s="2">
        <v>434</v>
      </c>
      <c r="BI196" s="19">
        <v>5.87</v>
      </c>
      <c r="BJ196" s="19">
        <v>41.9</v>
      </c>
      <c r="BK196" s="19">
        <v>58.1</v>
      </c>
      <c r="BL196" s="124">
        <f>BJ196/BK196</f>
        <v>0.72117039586919096</v>
      </c>
      <c r="BM196" s="125">
        <v>0.46</v>
      </c>
      <c r="BN196" s="6">
        <f>BM196*100/AO196</f>
        <v>1.2332439678284184</v>
      </c>
      <c r="BO196" s="1" t="s">
        <v>432</v>
      </c>
      <c r="BP196" s="19">
        <v>45.4</v>
      </c>
      <c r="BQ196" s="19">
        <v>60.949999999999996</v>
      </c>
      <c r="BR196" s="43">
        <v>35478.300000000003</v>
      </c>
      <c r="BS196" s="6">
        <f>BX196+BZ196</f>
        <v>49.2</v>
      </c>
      <c r="BT196" s="4">
        <v>90.8</v>
      </c>
      <c r="BU196" s="43">
        <v>11022.881355932204</v>
      </c>
      <c r="BV196" s="6">
        <f>100-BT196</f>
        <v>9.2000000000000028</v>
      </c>
      <c r="BW196" s="6">
        <f>BY196+CA196+CC196</f>
        <v>58.564800000000005</v>
      </c>
      <c r="BX196" s="2">
        <v>23.5</v>
      </c>
      <c r="BY196" s="22">
        <f>BX196*AP196/100</f>
        <v>13.818</v>
      </c>
      <c r="BZ196" s="4">
        <v>25.7</v>
      </c>
      <c r="CA196" s="22">
        <f>BZ196*AP196/100</f>
        <v>15.111599999999999</v>
      </c>
      <c r="CB196" s="4">
        <v>50.4</v>
      </c>
      <c r="CC196" s="22">
        <f>CB196*AP196/100</f>
        <v>29.635200000000001</v>
      </c>
      <c r="CD196" s="144">
        <v>3.01</v>
      </c>
      <c r="CE196" s="126">
        <v>100</v>
      </c>
      <c r="CF196" s="126">
        <v>10132</v>
      </c>
      <c r="CG196" s="126">
        <v>99.8</v>
      </c>
      <c r="CH196" s="126">
        <v>7359</v>
      </c>
      <c r="CI196" s="126">
        <v>91.2</v>
      </c>
      <c r="CJ196" s="126">
        <v>95.5</v>
      </c>
      <c r="CK196" s="126">
        <v>5785</v>
      </c>
      <c r="CL196" s="19">
        <f>BX196/BZ196</f>
        <v>0.91439688715953304</v>
      </c>
      <c r="CM196" s="22"/>
      <c r="CN196" s="22"/>
      <c r="CO196" s="22"/>
      <c r="CP196" s="6">
        <v>1.1000000000000001</v>
      </c>
      <c r="CQ196" s="19"/>
      <c r="CR196" s="19"/>
      <c r="CS196" s="19"/>
      <c r="CT196" s="22"/>
      <c r="CU196" s="142"/>
      <c r="CV196" s="142"/>
      <c r="CW196" s="22"/>
      <c r="CX196" s="22"/>
      <c r="CZ196" s="22"/>
      <c r="DA196" s="16"/>
      <c r="DB196" s="129" t="s">
        <v>257</v>
      </c>
      <c r="DC196" s="130"/>
      <c r="DD196" s="131" t="s">
        <v>1460</v>
      </c>
      <c r="DI196" s="1" t="s">
        <v>436</v>
      </c>
      <c r="DJ196" s="210" t="s">
        <v>491</v>
      </c>
      <c r="DK196" s="4">
        <v>2</v>
      </c>
      <c r="DN196" s="16">
        <v>0</v>
      </c>
      <c r="DR196" s="22" t="s">
        <v>431</v>
      </c>
      <c r="DS196" s="22" t="s">
        <v>431</v>
      </c>
      <c r="DT196" s="22">
        <v>512</v>
      </c>
      <c r="DU196" s="22">
        <v>7.6</v>
      </c>
      <c r="DV196" s="22">
        <v>92.4</v>
      </c>
      <c r="DW196" s="22" t="s">
        <v>431</v>
      </c>
      <c r="DX196" s="22" t="s">
        <v>431</v>
      </c>
      <c r="DY196" s="22" t="s">
        <v>431</v>
      </c>
      <c r="DZ196" s="22" t="s">
        <v>431</v>
      </c>
      <c r="EA196" s="29" t="s">
        <v>1461</v>
      </c>
      <c r="EB196" s="2"/>
      <c r="EC196" s="36"/>
      <c r="ED196" s="36"/>
      <c r="EE196" s="4">
        <v>35</v>
      </c>
      <c r="EF196" s="4"/>
      <c r="EG196" s="5">
        <v>3</v>
      </c>
      <c r="EH196" s="4"/>
      <c r="EI196" s="4"/>
      <c r="EJ196" s="4"/>
      <c r="EK196" s="4"/>
      <c r="EL196" s="6" t="e">
        <f>EK196/(EJ196*EJ196*0.01*0.01)</f>
        <v>#DIV/0!</v>
      </c>
      <c r="EM196" s="4"/>
      <c r="EN196" s="4"/>
      <c r="EO196" s="4"/>
      <c r="EP196" s="4"/>
      <c r="EQ196" s="31"/>
      <c r="ER196" s="14"/>
      <c r="ES196" s="132">
        <v>13251</v>
      </c>
      <c r="ET196" s="133">
        <v>75</v>
      </c>
      <c r="EU196" s="133">
        <v>4338</v>
      </c>
      <c r="EV196" s="133">
        <v>4000</v>
      </c>
      <c r="EW196" s="133">
        <v>39780</v>
      </c>
      <c r="EX196" s="133">
        <v>2426</v>
      </c>
      <c r="EY196" s="134">
        <f>EX196/EV196*EW196/ET196</f>
        <v>321.68760000000003</v>
      </c>
      <c r="EZ196" s="39">
        <f>L196*EY196</f>
        <v>11259.066000000001</v>
      </c>
      <c r="FA196" s="9"/>
      <c r="FE196" s="135"/>
      <c r="FF196" s="135"/>
      <c r="FH196" s="136"/>
      <c r="FI196" s="11"/>
      <c r="FK196" s="138"/>
      <c r="FL196" s="139"/>
      <c r="FM196" s="9"/>
      <c r="FN196" s="1"/>
      <c r="FO196" s="41">
        <f>AC196/1000</f>
        <v>0.40899999999999997</v>
      </c>
      <c r="FQ196" s="121">
        <f>EX196*100/EU196</f>
        <v>55.924389119409867</v>
      </c>
      <c r="FR196" s="140">
        <f>EY196/1000</f>
        <v>0.32168760000000002</v>
      </c>
      <c r="FS196" s="143">
        <f>DT196/EY196</f>
        <v>1.591606266452297</v>
      </c>
      <c r="FT196" s="143"/>
      <c r="FU196" s="214"/>
      <c r="FW196" s="214"/>
      <c r="GI196" s="8"/>
      <c r="GO196" s="10">
        <v>44056</v>
      </c>
      <c r="GP196" s="10"/>
      <c r="GQ196" s="20"/>
      <c r="KE196" s="20">
        <f>FR196*AO196/100*1000</f>
        <v>119.9894748</v>
      </c>
      <c r="KF196" s="20">
        <f>FR196*AP196/100*1000</f>
        <v>189.15230880000001</v>
      </c>
      <c r="KG196" s="20">
        <f>FR196*AQ196/100*1000</f>
        <v>8.6533964399999999</v>
      </c>
      <c r="KH196" s="20">
        <f>FR196*AX196/100*1000</f>
        <v>7.2701397599999993</v>
      </c>
      <c r="KI196" s="20">
        <f>FR196*BM196/100*1000</f>
        <v>1.47976296</v>
      </c>
      <c r="KJ196" s="20">
        <f>FR196*BY196/100*1000</f>
        <v>44.450792567999997</v>
      </c>
      <c r="KK196" s="20">
        <f>FR196*CA196/100*1000</f>
        <v>48.612143361599998</v>
      </c>
      <c r="KL196" s="20">
        <f>FR196*CC196/100*1000</f>
        <v>95.33276363520001</v>
      </c>
    </row>
    <row r="197" spans="1:313" ht="14.4" customHeight="1">
      <c r="A197" s="1">
        <v>196</v>
      </c>
      <c r="B197" s="1">
        <f>COUNTIFS($D$3:D197,D197,$F$3:F197,F197)</f>
        <v>1</v>
      </c>
      <c r="C197" s="34">
        <v>17972</v>
      </c>
      <c r="D197" s="21" t="s">
        <v>2603</v>
      </c>
      <c r="E197" s="2" t="s">
        <v>2604</v>
      </c>
      <c r="F197" s="2">
        <v>262204140</v>
      </c>
      <c r="G197" s="1">
        <v>96</v>
      </c>
      <c r="H197" s="247" t="s">
        <v>2605</v>
      </c>
      <c r="I197" s="29" t="s">
        <v>486</v>
      </c>
      <c r="J197" s="24" t="s">
        <v>487</v>
      </c>
      <c r="K197" s="2" t="s">
        <v>430</v>
      </c>
      <c r="L197" s="2">
        <v>10</v>
      </c>
      <c r="M197" s="2" t="s">
        <v>631</v>
      </c>
      <c r="N197" s="2" t="s">
        <v>647</v>
      </c>
      <c r="O197" s="11"/>
      <c r="P197" s="2" t="s">
        <v>2571</v>
      </c>
      <c r="Q197" s="11" t="s">
        <v>2584</v>
      </c>
      <c r="R197" s="11"/>
      <c r="S197" s="11"/>
      <c r="T197" s="42"/>
      <c r="U197" s="42"/>
      <c r="V197" s="64" t="s">
        <v>2426</v>
      </c>
      <c r="W197" s="42"/>
      <c r="X197" s="42"/>
      <c r="Y197" s="42"/>
      <c r="Z197" s="29"/>
      <c r="AA197" s="1" t="s">
        <v>2166</v>
      </c>
      <c r="AC197" s="115">
        <v>968</v>
      </c>
      <c r="AD197" s="115">
        <v>9600</v>
      </c>
      <c r="AG197" s="11" t="s">
        <v>483</v>
      </c>
      <c r="AH197" s="115">
        <v>650</v>
      </c>
      <c r="AJ197" s="11"/>
      <c r="AM197" s="11"/>
      <c r="AO197" s="116"/>
      <c r="AP197" s="117"/>
      <c r="AQ197" s="118"/>
      <c r="AR197" s="119">
        <f>AO197+AP197+AQ197</f>
        <v>0</v>
      </c>
      <c r="AS197" s="120" t="e">
        <f>AO197/AP197</f>
        <v>#DIV/0!</v>
      </c>
      <c r="AT197" s="121" t="e">
        <f>AO197/AP197*AQ197</f>
        <v>#DIV/0!</v>
      </c>
      <c r="AU197" s="122" t="e">
        <f>AO197/(AP197+AQ197)</f>
        <v>#DIV/0!</v>
      </c>
      <c r="AV197" s="19" t="e">
        <f>AW197*AO197/100</f>
        <v>#DIV/0!</v>
      </c>
      <c r="AW197" s="19" t="e">
        <f>98-AY197</f>
        <v>#DIV/0!</v>
      </c>
      <c r="AX197" s="123"/>
      <c r="AY197" s="19" t="e">
        <f>AX197*100/AO197</f>
        <v>#DIV/0!</v>
      </c>
      <c r="AZ197" s="1" t="s">
        <v>432</v>
      </c>
      <c r="BA197" s="58"/>
      <c r="BB197" s="1" t="s">
        <v>432</v>
      </c>
      <c r="BC197" s="6"/>
      <c r="BD197" s="6"/>
      <c r="BE197" s="19"/>
      <c r="BF197" s="19"/>
      <c r="BG197" s="67"/>
      <c r="BH197" s="67"/>
      <c r="BI197" s="19"/>
      <c r="BJ197" s="19"/>
      <c r="BK197" s="19">
        <f>100-BJ197</f>
        <v>100</v>
      </c>
      <c r="BL197" s="124">
        <f>BJ197/BK197</f>
        <v>0</v>
      </c>
      <c r="BM197" s="125"/>
      <c r="BN197" s="6" t="e">
        <f>BM197*100/AO197</f>
        <v>#DIV/0!</v>
      </c>
      <c r="BO197" s="1" t="s">
        <v>432</v>
      </c>
      <c r="BP197" s="19"/>
      <c r="BQ197" s="19"/>
      <c r="BR197" s="43"/>
      <c r="BS197" s="6">
        <f>BX197+BZ197</f>
        <v>0</v>
      </c>
      <c r="BU197" s="43"/>
      <c r="BV197" s="6">
        <f>100-BT197</f>
        <v>100</v>
      </c>
      <c r="BW197" s="6">
        <f>BY197+CA197+CC197</f>
        <v>0</v>
      </c>
      <c r="BX197" s="22"/>
      <c r="BY197" s="22">
        <f>BX197*AP197/100</f>
        <v>0</v>
      </c>
      <c r="BZ197" s="6"/>
      <c r="CA197" s="22">
        <f>BZ197*AP197/100</f>
        <v>0</v>
      </c>
      <c r="CB197" s="6"/>
      <c r="CC197" s="22">
        <f>CB197*AP197/100</f>
        <v>0</v>
      </c>
      <c r="CD197" s="22" t="s">
        <v>432</v>
      </c>
      <c r="CE197" s="126"/>
      <c r="CF197" s="127"/>
      <c r="CG197" s="126"/>
      <c r="CH197" s="127"/>
      <c r="CI197" s="126"/>
      <c r="CJ197" s="126"/>
      <c r="CK197" s="127"/>
      <c r="CL197" s="19" t="e">
        <f>BX197/BZ197</f>
        <v>#DIV/0!</v>
      </c>
      <c r="CM197" s="19"/>
      <c r="CN197" s="19"/>
      <c r="CO197" s="19"/>
      <c r="CP197" s="6"/>
      <c r="CQ197" s="19"/>
      <c r="CR197" s="19"/>
      <c r="CS197" s="20"/>
      <c r="CZ197" s="22"/>
      <c r="DA197" s="16"/>
      <c r="DC197" s="130"/>
      <c r="DD197" s="131"/>
      <c r="DI197" s="1"/>
      <c r="DJ197" s="209" t="s">
        <v>483</v>
      </c>
      <c r="DN197" s="16"/>
      <c r="DR197" s="58"/>
      <c r="DS197" s="22"/>
      <c r="DT197" s="22"/>
      <c r="DU197" s="22"/>
      <c r="DV197" s="22"/>
      <c r="DW197" s="22"/>
      <c r="DX197" s="22"/>
      <c r="DY197" s="22"/>
      <c r="DZ197" s="22"/>
      <c r="EB197" s="2"/>
      <c r="EC197" s="36"/>
      <c r="ED197" s="36"/>
      <c r="EE197" s="4">
        <f>L197</f>
        <v>10</v>
      </c>
      <c r="EF197" s="4"/>
      <c r="EG197" s="4"/>
      <c r="EH197" s="4"/>
      <c r="EI197" s="4"/>
      <c r="EJ197" s="4"/>
      <c r="EK197" s="4"/>
      <c r="EL197" s="6" t="e">
        <f>EK197/(EJ197*EJ197*0.01*0.01)</f>
        <v>#DIV/0!</v>
      </c>
      <c r="EM197" s="4"/>
      <c r="EN197" s="4"/>
      <c r="EO197" s="4"/>
      <c r="EP197" s="4"/>
      <c r="EQ197" s="31"/>
      <c r="ER197" s="14"/>
      <c r="ES197" s="132">
        <f>C197</f>
        <v>17972</v>
      </c>
      <c r="ET197" s="133">
        <v>75</v>
      </c>
      <c r="EU197" s="133"/>
      <c r="EV197" s="133">
        <v>4000</v>
      </c>
      <c r="EW197" s="133">
        <v>40560</v>
      </c>
      <c r="EX197" s="133"/>
      <c r="EY197" s="134">
        <f>EX197/EV197*EW197/ET197</f>
        <v>0</v>
      </c>
      <c r="EZ197" s="39">
        <f>L197*EY197</f>
        <v>0</v>
      </c>
      <c r="FA197" s="9"/>
      <c r="FE197" s="135"/>
      <c r="FF197" s="135"/>
      <c r="FH197" s="136"/>
      <c r="FK197" s="138"/>
      <c r="FL197" s="139"/>
      <c r="FM197" s="9"/>
      <c r="FN197" s="1"/>
      <c r="FO197" s="41" t="e">
        <f>#REF!/1000</f>
        <v>#REF!</v>
      </c>
      <c r="FQ197" s="121" t="e">
        <f>EX197*100/EU197</f>
        <v>#DIV/0!</v>
      </c>
      <c r="FR197" s="140">
        <f>EY197/1000</f>
        <v>0</v>
      </c>
      <c r="FS197" s="9"/>
      <c r="FV197" s="212"/>
      <c r="FX197" s="212"/>
      <c r="GI197" s="8"/>
      <c r="GO197" s="10"/>
      <c r="GP197" s="10"/>
      <c r="GQ197" s="20"/>
      <c r="KB197" s="22"/>
      <c r="KC197" s="22"/>
      <c r="KD197" s="22"/>
      <c r="KE197" s="20">
        <f>FR197*AO197/100*1000</f>
        <v>0</v>
      </c>
      <c r="KF197" s="20">
        <f>FR197*AP197/100*1000</f>
        <v>0</v>
      </c>
      <c r="KG197" s="20">
        <f>FR197*AQ197/100*1000</f>
        <v>0</v>
      </c>
      <c r="KH197" s="20">
        <f>FR197*AX197/100*1000</f>
        <v>0</v>
      </c>
      <c r="KI197" s="20">
        <f>FR197*BM197/100*1000</f>
        <v>0</v>
      </c>
      <c r="KJ197" s="20">
        <f>FR197*BY197/100*1000</f>
        <v>0</v>
      </c>
      <c r="KK197" s="20">
        <f>FR197*CA197/100*1000</f>
        <v>0</v>
      </c>
      <c r="KL197" s="20">
        <f>FR197*CC197/100*1000</f>
        <v>0</v>
      </c>
      <c r="KM197" s="1"/>
      <c r="KN197" s="1"/>
      <c r="KP197" s="22"/>
      <c r="KQ197" s="22"/>
      <c r="KR197" s="22"/>
      <c r="KS197" s="19"/>
      <c r="KY197" s="11"/>
      <c r="KZ197" s="11"/>
      <c r="LA197" s="11"/>
    </row>
    <row r="198" spans="1:313" ht="14.4" customHeight="1">
      <c r="A198" s="1">
        <v>340</v>
      </c>
      <c r="B198" s="1">
        <f>COUNTIFS($D$3:D198,D198,$F$3:F198,F198)</f>
        <v>1</v>
      </c>
      <c r="C198" s="34">
        <v>11885</v>
      </c>
      <c r="D198" s="75" t="s">
        <v>740</v>
      </c>
      <c r="E198" s="76" t="s">
        <v>520</v>
      </c>
      <c r="F198" s="76">
        <v>7806095341</v>
      </c>
      <c r="G198" s="77">
        <f>LEFT(H198,4)-CONCATENATE(IF(LEFT(F198, 2)&lt;MID(H198, 3, 4), 20, 19),LEFT(F198,2))</f>
        <v>41</v>
      </c>
      <c r="H198" s="248" t="s">
        <v>938</v>
      </c>
      <c r="I198" s="29" t="s">
        <v>442</v>
      </c>
      <c r="J198" s="24" t="s">
        <v>487</v>
      </c>
      <c r="K198" s="2" t="s">
        <v>430</v>
      </c>
      <c r="L198" s="1">
        <v>3</v>
      </c>
      <c r="M198" s="2" t="s">
        <v>565</v>
      </c>
      <c r="N198" s="2" t="s">
        <v>431</v>
      </c>
      <c r="P198" s="1" t="s">
        <v>939</v>
      </c>
      <c r="S198" s="2"/>
      <c r="T198" s="46"/>
      <c r="U198" s="46"/>
      <c r="V198" s="51" t="s">
        <v>780</v>
      </c>
      <c r="X198" s="59"/>
      <c r="Y198" s="59"/>
      <c r="Z198" s="29"/>
      <c r="AA198" s="1" t="s">
        <v>817</v>
      </c>
      <c r="AC198" s="115">
        <v>87</v>
      </c>
      <c r="AD198" s="115">
        <v>260</v>
      </c>
      <c r="AE198" s="11"/>
      <c r="AF198" s="11"/>
      <c r="AG198" s="11" t="s">
        <v>491</v>
      </c>
      <c r="AH198" s="115">
        <v>50</v>
      </c>
      <c r="AI198" s="11"/>
      <c r="AO198" s="116">
        <v>6</v>
      </c>
      <c r="AP198" s="117">
        <v>89.1</v>
      </c>
      <c r="AQ198" s="118">
        <v>3.2</v>
      </c>
      <c r="AR198" s="119">
        <f>AO198+AP198+AQ198</f>
        <v>98.3</v>
      </c>
      <c r="AS198" s="120">
        <f>AO198/AP198</f>
        <v>6.7340067340067339E-2</v>
      </c>
      <c r="AT198" s="121">
        <f>AO198/AP198*AQ198</f>
        <v>0.21548821548821551</v>
      </c>
      <c r="AU198" s="122">
        <f>AO198/(AP198+AQ198)</f>
        <v>6.500541711809317E-2</v>
      </c>
      <c r="AV198" s="19">
        <v>5.01</v>
      </c>
      <c r="AW198" s="19">
        <f>95-AY198</f>
        <v>83.5</v>
      </c>
      <c r="AX198" s="123">
        <v>0.69</v>
      </c>
      <c r="AY198" s="19">
        <v>11.5</v>
      </c>
      <c r="AZ198" s="1" t="s">
        <v>432</v>
      </c>
      <c r="BA198" s="145">
        <v>62.27</v>
      </c>
      <c r="BB198" s="1" t="s">
        <v>432</v>
      </c>
      <c r="BC198" s="6">
        <v>0</v>
      </c>
      <c r="BD198" s="6" t="s">
        <v>432</v>
      </c>
      <c r="BE198" s="19" t="s">
        <v>432</v>
      </c>
      <c r="BF198" s="19" t="s">
        <v>432</v>
      </c>
      <c r="BG198" s="2">
        <v>8186</v>
      </c>
      <c r="BH198" s="20" t="s">
        <v>432</v>
      </c>
      <c r="BI198" s="19" t="s">
        <v>432</v>
      </c>
      <c r="BJ198" s="19">
        <v>31.6</v>
      </c>
      <c r="BK198" s="1">
        <v>68.400000000000006</v>
      </c>
      <c r="BL198" s="147">
        <f>BJ198/BK198</f>
        <v>0.46198830409356723</v>
      </c>
      <c r="BM198" s="125">
        <v>0.04</v>
      </c>
      <c r="BN198" s="6">
        <f>BM198*100/AO198</f>
        <v>0.66666666666666663</v>
      </c>
      <c r="BO198" s="1" t="s">
        <v>432</v>
      </c>
      <c r="BP198" s="1">
        <v>25.5</v>
      </c>
      <c r="BQ198" s="19">
        <v>41.268000000000001</v>
      </c>
      <c r="BR198" s="4">
        <v>73524</v>
      </c>
      <c r="BS198" s="6">
        <f>BX198+BZ198</f>
        <v>50.099999999999994</v>
      </c>
      <c r="BT198" s="4">
        <v>96.8</v>
      </c>
      <c r="BU198" s="43">
        <v>9894.0800000000017</v>
      </c>
      <c r="BV198" s="6">
        <f>100-BT198</f>
        <v>3.2000000000000028</v>
      </c>
      <c r="BW198" s="6">
        <f>BY198+CA198+CC198</f>
        <v>86.605199999999996</v>
      </c>
      <c r="BX198" s="4">
        <v>18.399999999999999</v>
      </c>
      <c r="BY198" s="22">
        <f>BX198*AP198/100</f>
        <v>16.394399999999997</v>
      </c>
      <c r="BZ198" s="4">
        <v>31.7</v>
      </c>
      <c r="CA198" s="22">
        <f>BZ198*AP198/100</f>
        <v>28.244699999999998</v>
      </c>
      <c r="CB198" s="4">
        <v>47.1</v>
      </c>
      <c r="CC198" s="22">
        <f>CB198*AP198/100</f>
        <v>41.966099999999997</v>
      </c>
      <c r="CD198" s="6" t="s">
        <v>432</v>
      </c>
      <c r="CE198" s="126">
        <v>96.3</v>
      </c>
      <c r="CF198" s="127">
        <v>9300.0499999999993</v>
      </c>
      <c r="CG198" s="126">
        <v>96.9</v>
      </c>
      <c r="CH198" s="126">
        <v>6338</v>
      </c>
      <c r="CI198" s="126">
        <v>95</v>
      </c>
      <c r="CJ198" s="126">
        <v>95.7</v>
      </c>
      <c r="CK198" s="127">
        <v>7354.8</v>
      </c>
      <c r="CL198" s="19">
        <f>BX198/BZ198</f>
        <v>0.58044164037854884</v>
      </c>
      <c r="CM198" s="22"/>
      <c r="CN198" s="22"/>
      <c r="CO198" s="22"/>
      <c r="CP198" s="6"/>
      <c r="CQ198" s="19"/>
      <c r="CR198" s="19"/>
      <c r="CS198" s="19"/>
      <c r="CT198" s="22"/>
      <c r="CU198" s="142"/>
      <c r="CV198" s="142"/>
      <c r="CW198" s="22"/>
      <c r="CX198" s="22"/>
      <c r="CZ198" s="22"/>
      <c r="DA198" s="16">
        <v>3</v>
      </c>
      <c r="DB198" s="129" t="s">
        <v>441</v>
      </c>
      <c r="DC198" s="130"/>
      <c r="DD198" s="131" t="s">
        <v>753</v>
      </c>
      <c r="DI198" s="1" t="s">
        <v>434</v>
      </c>
      <c r="DJ198" s="210" t="s">
        <v>491</v>
      </c>
      <c r="DK198" s="4">
        <v>2</v>
      </c>
      <c r="DN198" s="16">
        <v>0</v>
      </c>
      <c r="DR198" s="1" t="s">
        <v>431</v>
      </c>
      <c r="DS198" s="1" t="s">
        <v>431</v>
      </c>
      <c r="DT198" s="1">
        <v>95</v>
      </c>
      <c r="DU198" s="1">
        <v>42.1</v>
      </c>
      <c r="DV198" s="1">
        <v>57.9</v>
      </c>
      <c r="DW198" s="1" t="s">
        <v>431</v>
      </c>
      <c r="DX198" s="1" t="s">
        <v>431</v>
      </c>
      <c r="DY198" s="1" t="s">
        <v>431</v>
      </c>
      <c r="DZ198" s="1" t="s">
        <v>431</v>
      </c>
      <c r="EA198" s="1">
        <v>0</v>
      </c>
      <c r="EC198" s="36"/>
      <c r="ED198" s="36"/>
      <c r="EE198" s="4">
        <v>3</v>
      </c>
      <c r="EF198" s="4"/>
      <c r="EG198" s="4"/>
      <c r="EH198" s="4"/>
      <c r="EI198" s="4"/>
      <c r="EJ198" s="4"/>
      <c r="EK198" s="4"/>
      <c r="EL198" s="6" t="e">
        <f>EK198/(EJ198*EJ198*0.01*0.01)</f>
        <v>#DIV/0!</v>
      </c>
      <c r="EM198" s="4"/>
      <c r="EN198" s="4"/>
      <c r="EO198" s="4"/>
      <c r="EP198" s="4"/>
      <c r="EQ198" s="31"/>
      <c r="ER198" s="14"/>
      <c r="ES198" s="132">
        <v>11885</v>
      </c>
      <c r="ET198" s="133">
        <v>75</v>
      </c>
      <c r="EU198" s="133">
        <v>35297</v>
      </c>
      <c r="EV198" s="133">
        <v>16000</v>
      </c>
      <c r="EW198" s="133">
        <v>42120</v>
      </c>
      <c r="EX198" s="133">
        <v>1017</v>
      </c>
      <c r="EY198" s="134">
        <f>EX198/EV198*EW198/ET198</f>
        <v>35.696699999999993</v>
      </c>
      <c r="EZ198" s="39">
        <f>L198*EY198</f>
        <v>107.09009999999998</v>
      </c>
      <c r="FA198" s="9"/>
      <c r="FE198" s="135"/>
      <c r="FF198" s="135"/>
      <c r="FH198" s="136"/>
      <c r="FK198" s="138"/>
      <c r="FL198" s="139"/>
      <c r="FM198" s="9"/>
      <c r="FN198" s="1"/>
      <c r="FO198" s="41">
        <f>AC198/1000</f>
        <v>8.6999999999999994E-2</v>
      </c>
      <c r="FQ198" s="121">
        <f>EX198*100/EU198</f>
        <v>2.881264696716435</v>
      </c>
      <c r="FR198" s="140">
        <f>EY198/1000</f>
        <v>3.5696699999999991E-2</v>
      </c>
      <c r="FS198" s="9"/>
      <c r="FU198" s="214"/>
      <c r="FW198" s="214"/>
      <c r="GI198" s="8"/>
      <c r="GO198" s="10">
        <v>43787</v>
      </c>
      <c r="GP198" s="10"/>
      <c r="GQ198" s="20"/>
      <c r="KE198" s="20">
        <f>FR198*AO198/100*1000</f>
        <v>2.1418019999999993</v>
      </c>
      <c r="KF198" s="20">
        <f>FR198*AP198/100*1000</f>
        <v>31.805759699999992</v>
      </c>
      <c r="KG198" s="20">
        <f>FR198*AQ198/100*1000</f>
        <v>1.1422943999999997</v>
      </c>
      <c r="KH198" s="20">
        <f>FR198*AX198/100*1000</f>
        <v>0.24630722999999993</v>
      </c>
      <c r="KI198" s="20">
        <f>FR198*BM198/100*1000</f>
        <v>1.4278679999999997E-2</v>
      </c>
      <c r="KJ198" s="20">
        <f>FR198*BY198/100*1000</f>
        <v>5.8522597847999975</v>
      </c>
      <c r="KK198" s="20">
        <f>FR198*CA198/100*1000</f>
        <v>10.082425824899996</v>
      </c>
      <c r="KL198" s="20">
        <f>FR198*CC198/100*1000</f>
        <v>14.980512818699996</v>
      </c>
    </row>
    <row r="199" spans="1:313" ht="14.4" customHeight="1">
      <c r="A199" s="1">
        <v>32</v>
      </c>
      <c r="B199" s="1">
        <f>COUNTIFS($D$3:D199,D199,$F$3:F199,F199)</f>
        <v>2</v>
      </c>
      <c r="C199" s="34">
        <v>12274</v>
      </c>
      <c r="D199" s="75" t="s">
        <v>740</v>
      </c>
      <c r="E199" s="76" t="s">
        <v>520</v>
      </c>
      <c r="F199" s="76">
        <v>7806095341</v>
      </c>
      <c r="G199" s="77">
        <f>LEFT(H199,4)-CONCATENATE(IF(LEFT(F199, 2)&lt;MID(H199, 3, 4), 20, 19),LEFT(F199,2))</f>
        <v>42</v>
      </c>
      <c r="H199" s="248" t="s">
        <v>1097</v>
      </c>
      <c r="I199" s="29" t="s">
        <v>876</v>
      </c>
      <c r="J199" s="24" t="s">
        <v>487</v>
      </c>
      <c r="K199" s="2" t="s">
        <v>430</v>
      </c>
      <c r="L199" s="1">
        <v>19</v>
      </c>
      <c r="M199" s="2" t="s">
        <v>631</v>
      </c>
      <c r="N199" s="2" t="s">
        <v>431</v>
      </c>
      <c r="P199" s="1" t="s">
        <v>1087</v>
      </c>
      <c r="S199" s="2"/>
      <c r="T199" s="46" t="s">
        <v>797</v>
      </c>
      <c r="U199" s="46"/>
      <c r="V199" s="50" t="s">
        <v>902</v>
      </c>
      <c r="X199" s="59"/>
      <c r="Y199" s="59"/>
      <c r="Z199" s="29"/>
      <c r="AA199" s="1" t="s">
        <v>812</v>
      </c>
      <c r="AC199" s="115">
        <v>101</v>
      </c>
      <c r="AD199" s="115">
        <v>1900</v>
      </c>
      <c r="AE199" s="11" t="s">
        <v>514</v>
      </c>
      <c r="AF199" s="11" t="s">
        <v>514</v>
      </c>
      <c r="AG199" s="11" t="s">
        <v>491</v>
      </c>
      <c r="AH199" s="115">
        <v>150</v>
      </c>
      <c r="AI199" s="11"/>
      <c r="AJ199" s="11"/>
      <c r="AM199" s="11"/>
      <c r="AO199" s="116">
        <v>31.4</v>
      </c>
      <c r="AP199" s="117">
        <v>61</v>
      </c>
      <c r="AQ199" s="118">
        <v>5.9</v>
      </c>
      <c r="AR199" s="119">
        <f>AO199+AP199+AQ199</f>
        <v>98.300000000000011</v>
      </c>
      <c r="AS199" s="120">
        <f>AO199/AP199</f>
        <v>0.51475409836065567</v>
      </c>
      <c r="AT199" s="121">
        <f>AO199/AP199*AQ199</f>
        <v>3.0370491803278687</v>
      </c>
      <c r="AU199" s="122">
        <f>AO199/(AP199+AQ199)</f>
        <v>0.46935724962630787</v>
      </c>
      <c r="AV199" s="19">
        <v>25.8736</v>
      </c>
      <c r="AW199" s="19">
        <f>95-AY199</f>
        <v>82.4</v>
      </c>
      <c r="AX199" s="123">
        <v>3.9563999999999999</v>
      </c>
      <c r="AY199" s="19">
        <v>12.6</v>
      </c>
      <c r="AZ199" s="1" t="s">
        <v>432</v>
      </c>
      <c r="BA199" s="58">
        <v>8.1</v>
      </c>
      <c r="BB199" s="1" t="s">
        <v>432</v>
      </c>
      <c r="BC199" s="6">
        <v>0.2</v>
      </c>
      <c r="BD199" s="22">
        <v>62</v>
      </c>
      <c r="BE199" s="22">
        <v>43.2</v>
      </c>
      <c r="BF199" s="22">
        <v>57.4</v>
      </c>
      <c r="BG199" s="2">
        <v>6000</v>
      </c>
      <c r="BH199" s="20">
        <v>400</v>
      </c>
      <c r="BI199" s="19">
        <v>0.66</v>
      </c>
      <c r="BJ199" s="19">
        <v>34.700000000000003</v>
      </c>
      <c r="BK199" s="1">
        <v>65.3</v>
      </c>
      <c r="BL199" s="147">
        <f>BJ199/BK199</f>
        <v>0.53139356814701388</v>
      </c>
      <c r="BM199" s="125">
        <v>0.2</v>
      </c>
      <c r="BN199" s="6">
        <f>BM199*100/AO199</f>
        <v>0.63694267515923575</v>
      </c>
      <c r="BO199" s="1" t="s">
        <v>432</v>
      </c>
      <c r="BP199" s="19">
        <v>18.029</v>
      </c>
      <c r="BQ199" s="19">
        <v>24.14</v>
      </c>
      <c r="BR199" s="43">
        <v>28080</v>
      </c>
      <c r="BS199" s="6">
        <f>BX199+BZ199</f>
        <v>29.3</v>
      </c>
      <c r="BT199" s="4">
        <v>92</v>
      </c>
      <c r="BU199" s="43">
        <v>8949.9600000000009</v>
      </c>
      <c r="BV199" s="6">
        <f>100-BT199</f>
        <v>8</v>
      </c>
      <c r="BW199" s="6">
        <f>BY199+CA199+CC199</f>
        <v>60.878</v>
      </c>
      <c r="BX199" s="4">
        <v>14.4</v>
      </c>
      <c r="BY199" s="22">
        <f>BX199*AP199/100</f>
        <v>8.7839999999999989</v>
      </c>
      <c r="BZ199" s="4">
        <v>14.9</v>
      </c>
      <c r="CA199" s="22">
        <f>BZ199*AP199/100</f>
        <v>9.0890000000000004</v>
      </c>
      <c r="CB199" s="4">
        <v>70.5</v>
      </c>
      <c r="CC199" s="22">
        <f>CB199*AP199/100</f>
        <v>43.005000000000003</v>
      </c>
      <c r="CD199" s="22"/>
      <c r="CE199" s="126">
        <v>100</v>
      </c>
      <c r="CF199" s="127">
        <v>9962.4</v>
      </c>
      <c r="CG199" s="126">
        <v>99.9</v>
      </c>
      <c r="CH199" s="127">
        <v>7250.1</v>
      </c>
      <c r="CI199" s="126">
        <v>84.1</v>
      </c>
      <c r="CJ199" s="126">
        <v>88.8</v>
      </c>
      <c r="CK199" s="127">
        <v>4417</v>
      </c>
      <c r="CL199" s="19">
        <f>BX199/BZ199</f>
        <v>0.96644295302013428</v>
      </c>
      <c r="CM199" s="22"/>
      <c r="CN199" s="22"/>
      <c r="CO199" s="22"/>
      <c r="CP199" s="6"/>
      <c r="CQ199" s="19"/>
      <c r="CR199" s="19"/>
      <c r="CS199" s="19"/>
      <c r="CT199" s="22"/>
      <c r="CU199" s="142"/>
      <c r="CV199" s="142"/>
      <c r="CW199" s="22"/>
      <c r="CX199" s="22"/>
      <c r="CZ199" s="22"/>
      <c r="DB199" s="129" t="s">
        <v>441</v>
      </c>
      <c r="DC199" s="130"/>
      <c r="DD199" s="131" t="s">
        <v>1035</v>
      </c>
      <c r="DI199" s="1" t="s">
        <v>434</v>
      </c>
      <c r="DJ199" s="210" t="s">
        <v>491</v>
      </c>
      <c r="DK199" s="4">
        <v>2</v>
      </c>
      <c r="DN199" s="16">
        <v>0</v>
      </c>
      <c r="DR199" s="1">
        <v>26.1</v>
      </c>
      <c r="DS199" s="1" t="s">
        <v>431</v>
      </c>
      <c r="DT199" s="1">
        <v>209</v>
      </c>
      <c r="DU199" s="1">
        <v>10</v>
      </c>
      <c r="DV199" s="1">
        <v>90</v>
      </c>
      <c r="DW199" s="1" t="s">
        <v>431</v>
      </c>
      <c r="DX199" s="1" t="s">
        <v>431</v>
      </c>
      <c r="DY199" s="1" t="s">
        <v>431</v>
      </c>
      <c r="DZ199" s="1" t="s">
        <v>431</v>
      </c>
      <c r="EA199" s="1">
        <v>0</v>
      </c>
      <c r="EC199" s="36"/>
      <c r="ED199" s="36"/>
      <c r="EE199" s="4">
        <v>19</v>
      </c>
      <c r="EF199" s="4"/>
      <c r="EG199" s="4"/>
      <c r="EH199" s="4"/>
      <c r="EI199" s="4"/>
      <c r="EJ199" s="4"/>
      <c r="EK199" s="4"/>
      <c r="EL199" s="6" t="e">
        <f>EK199/(EJ199*EJ199*0.01*0.01)</f>
        <v>#DIV/0!</v>
      </c>
      <c r="EM199" s="4"/>
      <c r="EN199" s="4"/>
      <c r="EO199" s="4"/>
      <c r="EP199" s="4"/>
      <c r="EQ199" s="31"/>
      <c r="ER199" s="14"/>
      <c r="ES199" s="132">
        <v>12274</v>
      </c>
      <c r="ET199" s="133">
        <v>75</v>
      </c>
      <c r="EU199" s="133">
        <v>32918</v>
      </c>
      <c r="EV199" s="133">
        <v>12011</v>
      </c>
      <c r="EW199" s="133">
        <v>40560</v>
      </c>
      <c r="EX199" s="133">
        <v>2136</v>
      </c>
      <c r="EY199" s="134">
        <f>EX199/EV199*EW199/ET199</f>
        <v>96.174240279743557</v>
      </c>
      <c r="EZ199" s="39">
        <f>L199*EY199</f>
        <v>1827.3105653151276</v>
      </c>
      <c r="FA199" s="9"/>
      <c r="FE199" s="135"/>
      <c r="FF199" s="135"/>
      <c r="FH199" s="136"/>
      <c r="FI199" s="11"/>
      <c r="FK199" s="138"/>
      <c r="FL199" s="139"/>
      <c r="FM199" s="9"/>
      <c r="FN199" s="1"/>
      <c r="FO199" s="41">
        <f>AC199/1000</f>
        <v>0.10100000000000001</v>
      </c>
      <c r="FQ199" s="121">
        <f>EX199*100/EU199</f>
        <v>6.4888510845130325</v>
      </c>
      <c r="FR199" s="140">
        <f>EY199/1000</f>
        <v>9.6174240279743556E-2</v>
      </c>
      <c r="FS199" s="143">
        <f>DT199/EY199</f>
        <v>2.1731390795713939</v>
      </c>
      <c r="FT199" s="143"/>
      <c r="FU199" s="214"/>
      <c r="FW199" s="214"/>
      <c r="GI199" s="8"/>
      <c r="GO199" s="10">
        <v>43864</v>
      </c>
      <c r="GP199" s="10"/>
      <c r="GQ199" s="20"/>
      <c r="KE199" s="20">
        <f>FR199*AO199/100*1000</f>
        <v>30.198711447839479</v>
      </c>
      <c r="KF199" s="20">
        <f>FR199*AP199/100*1000</f>
        <v>58.666286570643571</v>
      </c>
      <c r="KG199" s="20">
        <f>FR199*AQ199/100*1000</f>
        <v>5.6742801765048698</v>
      </c>
      <c r="KH199" s="20">
        <f>FR199*AX199/100*1000</f>
        <v>3.8050376424277736</v>
      </c>
      <c r="KI199" s="20">
        <f>FR199*BM199/100*1000</f>
        <v>0.19234848055948711</v>
      </c>
      <c r="KJ199" s="20">
        <f>FR199*BY199/100*1000</f>
        <v>8.4479452661726722</v>
      </c>
      <c r="KK199" s="20">
        <f>FR199*CA199/100*1000</f>
        <v>8.7412766990258923</v>
      </c>
      <c r="KL199" s="20">
        <f>FR199*CC199/100*1000</f>
        <v>41.359732032303718</v>
      </c>
    </row>
    <row r="200" spans="1:313" ht="14.4" customHeight="1">
      <c r="A200" s="1">
        <v>106</v>
      </c>
      <c r="B200" s="1">
        <f>COUNTIFS($D$3:D200,D200,$F$3:F200,F200)</f>
        <v>3</v>
      </c>
      <c r="C200" s="34">
        <v>12689</v>
      </c>
      <c r="D200" s="75" t="s">
        <v>740</v>
      </c>
      <c r="E200" s="76" t="s">
        <v>520</v>
      </c>
      <c r="F200" s="76">
        <v>7806095341</v>
      </c>
      <c r="G200" s="77">
        <f>LEFT(H200,4)-CONCATENATE(IF(LEFT(F200, 2)&lt;MID(H200, 3, 4), 20, 19),LEFT(F200,2))</f>
        <v>42</v>
      </c>
      <c r="H200" s="248" t="s">
        <v>1247</v>
      </c>
      <c r="I200" s="29" t="s">
        <v>876</v>
      </c>
      <c r="J200" s="24" t="s">
        <v>487</v>
      </c>
      <c r="K200" s="2" t="s">
        <v>430</v>
      </c>
      <c r="L200" s="1">
        <v>3</v>
      </c>
      <c r="M200" s="2">
        <v>1</v>
      </c>
      <c r="N200" s="2" t="s">
        <v>431</v>
      </c>
      <c r="P200" s="1" t="s">
        <v>1241</v>
      </c>
      <c r="S200" s="2"/>
      <c r="T200" s="42"/>
      <c r="U200" s="42"/>
      <c r="V200" s="57" t="s">
        <v>1245</v>
      </c>
      <c r="X200" s="59"/>
      <c r="Y200" s="59"/>
      <c r="Z200" s="29"/>
      <c r="AA200" s="1" t="s">
        <v>812</v>
      </c>
      <c r="AC200" s="115">
        <v>170</v>
      </c>
      <c r="AD200" s="115">
        <v>500</v>
      </c>
      <c r="AE200" s="11"/>
      <c r="AF200" s="11"/>
      <c r="AG200" s="11" t="s">
        <v>491</v>
      </c>
      <c r="AH200" s="115">
        <v>50</v>
      </c>
      <c r="AI200" s="11"/>
      <c r="AJ200" s="11"/>
      <c r="AM200" s="11"/>
      <c r="AO200" s="116">
        <v>22.3</v>
      </c>
      <c r="AP200" s="117">
        <v>75.599999999999994</v>
      </c>
      <c r="AQ200" s="118">
        <v>1.6</v>
      </c>
      <c r="AR200" s="119">
        <f>AO200+AP200+AQ200</f>
        <v>99.499999999999986</v>
      </c>
      <c r="AS200" s="120">
        <f>AO200/AP200</f>
        <v>0.294973544973545</v>
      </c>
      <c r="AT200" s="121">
        <f>AO200/AP200*AQ200</f>
        <v>0.47195767195767202</v>
      </c>
      <c r="AU200" s="122">
        <f>AO200/(AP200+AQ200)</f>
        <v>0.28886010362694303</v>
      </c>
      <c r="AV200" s="19">
        <f>AW200*AO200/100</f>
        <v>20.184000000000001</v>
      </c>
      <c r="AW200" s="19">
        <f>98-AY200-(CD200*100/AO200)</f>
        <v>90.511210762331842</v>
      </c>
      <c r="AX200" s="123">
        <v>0.97</v>
      </c>
      <c r="AY200" s="19">
        <f>AX200*100/AO200</f>
        <v>4.3497757847533629</v>
      </c>
      <c r="AZ200" s="1" t="s">
        <v>432</v>
      </c>
      <c r="BA200" s="58">
        <v>37.200000000000003</v>
      </c>
      <c r="BB200" s="1" t="s">
        <v>432</v>
      </c>
      <c r="BC200" s="6">
        <v>0</v>
      </c>
      <c r="BD200" s="6"/>
      <c r="BE200" s="19"/>
      <c r="BF200" s="19"/>
      <c r="BG200" s="2">
        <v>9361</v>
      </c>
      <c r="BH200" s="67">
        <v>595.70000000000005</v>
      </c>
      <c r="BI200" s="19">
        <v>0</v>
      </c>
      <c r="BJ200" s="19">
        <v>25.9</v>
      </c>
      <c r="BK200" s="1">
        <v>74.099999999999994</v>
      </c>
      <c r="BL200" s="147">
        <f>BJ200/BK200</f>
        <v>0.34952766531713902</v>
      </c>
      <c r="BM200" s="125">
        <v>2.1999999999999999E-2</v>
      </c>
      <c r="BN200" s="6">
        <f>BM200*100/AO200</f>
        <v>9.8654708520179352E-2</v>
      </c>
      <c r="BO200" s="1" t="s">
        <v>432</v>
      </c>
      <c r="BP200" s="1">
        <v>55</v>
      </c>
      <c r="BQ200" s="19">
        <v>71.19</v>
      </c>
      <c r="BR200" s="4">
        <v>89418</v>
      </c>
      <c r="BS200" s="6">
        <f>BX200+BZ200</f>
        <v>38.700000000000003</v>
      </c>
      <c r="BT200" s="4">
        <v>92.2</v>
      </c>
      <c r="BU200" s="43">
        <v>10468.735000000001</v>
      </c>
      <c r="BV200" s="6">
        <f>100-BT200</f>
        <v>7.7999999999999972</v>
      </c>
      <c r="BW200" s="6">
        <f>BY200+CA200+CC200</f>
        <v>75.070799999999991</v>
      </c>
      <c r="BX200" s="2">
        <v>10.5</v>
      </c>
      <c r="BY200" s="22">
        <f>BX200*AP200/100</f>
        <v>7.9379999999999997</v>
      </c>
      <c r="BZ200" s="4">
        <v>28.2</v>
      </c>
      <c r="CA200" s="22">
        <f>BZ200*AP200/100</f>
        <v>21.319199999999995</v>
      </c>
      <c r="CB200" s="4">
        <v>60.6</v>
      </c>
      <c r="CC200" s="22">
        <f>CB200*AP200/100</f>
        <v>45.813599999999994</v>
      </c>
      <c r="CD200" s="22">
        <v>0.7</v>
      </c>
      <c r="CE200" s="126">
        <v>99.7</v>
      </c>
      <c r="CF200" s="127">
        <v>10169.4</v>
      </c>
      <c r="CG200" s="126">
        <v>98.7</v>
      </c>
      <c r="CH200" s="127">
        <v>7547.2000000000007</v>
      </c>
      <c r="CI200" s="126">
        <v>96.7</v>
      </c>
      <c r="CJ200" s="126">
        <v>97.5</v>
      </c>
      <c r="CK200" s="127">
        <v>6171</v>
      </c>
      <c r="CL200" s="19">
        <f>BX200/BZ200</f>
        <v>0.37234042553191488</v>
      </c>
      <c r="CM200" s="22"/>
      <c r="CN200" s="22"/>
      <c r="CO200" s="22"/>
      <c r="CP200" s="6">
        <v>0.9</v>
      </c>
      <c r="CQ200" s="19"/>
      <c r="CR200" s="19"/>
      <c r="CS200" s="19"/>
      <c r="CT200" s="22"/>
      <c r="CU200" s="142"/>
      <c r="CV200" s="142"/>
      <c r="CW200" s="22"/>
      <c r="CX200" s="22"/>
      <c r="CZ200" s="22"/>
      <c r="DB200" s="129" t="s">
        <v>441</v>
      </c>
      <c r="DC200" s="130"/>
      <c r="DD200" s="131" t="s">
        <v>1248</v>
      </c>
      <c r="DI200" s="1" t="s">
        <v>434</v>
      </c>
      <c r="DJ200" s="210" t="s">
        <v>491</v>
      </c>
      <c r="DK200" s="4">
        <v>2</v>
      </c>
      <c r="DN200" s="16">
        <v>0</v>
      </c>
      <c r="DR200" s="1" t="s">
        <v>431</v>
      </c>
      <c r="DS200" s="1" t="s">
        <v>431</v>
      </c>
      <c r="DT200" s="22">
        <v>91</v>
      </c>
      <c r="DU200" s="22">
        <v>33</v>
      </c>
      <c r="DV200" s="22">
        <v>67</v>
      </c>
      <c r="DW200" s="1" t="s">
        <v>431</v>
      </c>
      <c r="DX200" s="1" t="s">
        <v>431</v>
      </c>
      <c r="DY200" s="1" t="s">
        <v>431</v>
      </c>
      <c r="DZ200" s="1" t="s">
        <v>431</v>
      </c>
      <c r="EA200" s="1">
        <v>0</v>
      </c>
      <c r="EB200" s="2"/>
      <c r="EC200" s="36"/>
      <c r="ED200" s="36"/>
      <c r="EE200" s="4">
        <v>3</v>
      </c>
      <c r="EF200" s="4"/>
      <c r="EG200" s="4"/>
      <c r="EH200" s="4"/>
      <c r="EI200" s="4"/>
      <c r="EJ200" s="4"/>
      <c r="EK200" s="4"/>
      <c r="EL200" s="6" t="e">
        <f>EK200/(EJ200*EJ200*0.01*0.01)</f>
        <v>#DIV/0!</v>
      </c>
      <c r="EM200" s="4"/>
      <c r="EN200" s="4"/>
      <c r="EO200" s="4"/>
      <c r="EP200" s="4"/>
      <c r="EQ200" s="31"/>
      <c r="ER200" s="14"/>
      <c r="ES200" s="132">
        <v>12689</v>
      </c>
      <c r="ET200" s="133">
        <v>75</v>
      </c>
      <c r="EU200" s="133">
        <v>10874</v>
      </c>
      <c r="EV200" s="133">
        <v>24000</v>
      </c>
      <c r="EW200" s="133">
        <v>40560</v>
      </c>
      <c r="EX200" s="133">
        <v>1725</v>
      </c>
      <c r="EY200" s="134">
        <f>EX200/EV200*EW200/ET200</f>
        <v>38.869999999999997</v>
      </c>
      <c r="EZ200" s="39">
        <f>L200*EY200</f>
        <v>116.60999999999999</v>
      </c>
      <c r="FA200" s="9"/>
      <c r="FE200" s="135"/>
      <c r="FF200" s="135"/>
      <c r="FH200" s="136"/>
      <c r="FI200" s="11"/>
      <c r="FK200" s="138"/>
      <c r="FL200" s="139"/>
      <c r="FM200" s="9"/>
      <c r="FN200" s="1"/>
      <c r="FO200" s="41">
        <f>AC200/1000</f>
        <v>0.17</v>
      </c>
      <c r="FQ200" s="121">
        <f>EX200*100/EU200</f>
        <v>15.863527680706271</v>
      </c>
      <c r="FR200" s="140">
        <f>EY200/1000</f>
        <v>3.8869999999999995E-2</v>
      </c>
      <c r="FS200" s="143">
        <f>DT200/EY200</f>
        <v>2.3411371237458196</v>
      </c>
      <c r="FT200" s="143"/>
      <c r="FU200" s="214"/>
      <c r="FW200" s="214"/>
      <c r="GI200" s="8"/>
      <c r="GO200" s="10">
        <v>43955</v>
      </c>
      <c r="GP200" s="10"/>
      <c r="GQ200" s="20"/>
      <c r="KE200" s="20">
        <f>FR200*AO200/100*1000</f>
        <v>8.6680099999999989</v>
      </c>
      <c r="KF200" s="20">
        <f>FR200*AP200/100*1000</f>
        <v>29.385719999999992</v>
      </c>
      <c r="KG200" s="20">
        <f>FR200*AQ200/100*1000</f>
        <v>0.62192000000000003</v>
      </c>
      <c r="KH200" s="20">
        <f>FR200*AX200/100*1000</f>
        <v>0.3770389999999999</v>
      </c>
      <c r="KI200" s="20">
        <f>FR200*BM200/100*1000</f>
        <v>8.5513999999999972E-3</v>
      </c>
      <c r="KJ200" s="20">
        <f>FR200*BY200/100*1000</f>
        <v>3.0855005999999996</v>
      </c>
      <c r="KK200" s="20">
        <f>FR200*CA200/100*1000</f>
        <v>8.2867730399999964</v>
      </c>
      <c r="KL200" s="20">
        <f>FR200*CC200/100*1000</f>
        <v>17.807746319999996</v>
      </c>
    </row>
    <row r="201" spans="1:313" ht="14.4" customHeight="1">
      <c r="A201" s="1">
        <v>142</v>
      </c>
      <c r="B201" s="1">
        <f>COUNTIFS($D$3:D201,D201,$F$3:F201,F201)</f>
        <v>1</v>
      </c>
      <c r="C201" s="34">
        <v>12830</v>
      </c>
      <c r="D201" s="21" t="s">
        <v>740</v>
      </c>
      <c r="E201" s="2" t="s">
        <v>741</v>
      </c>
      <c r="F201" s="12">
        <v>6102080677</v>
      </c>
      <c r="G201" s="1">
        <v>59</v>
      </c>
      <c r="H201" s="247" t="s">
        <v>1321</v>
      </c>
      <c r="I201" s="29" t="s">
        <v>1325</v>
      </c>
      <c r="J201" s="24" t="s">
        <v>487</v>
      </c>
      <c r="K201" s="2" t="s">
        <v>430</v>
      </c>
      <c r="L201" s="1">
        <v>7</v>
      </c>
      <c r="M201" s="2">
        <v>1</v>
      </c>
      <c r="N201" s="2" t="s">
        <v>431</v>
      </c>
      <c r="P201" s="1" t="s">
        <v>1323</v>
      </c>
      <c r="S201" s="2"/>
      <c r="T201" s="42"/>
      <c r="U201" s="42"/>
      <c r="V201" s="57" t="s">
        <v>1322</v>
      </c>
      <c r="X201" s="59"/>
      <c r="Y201" s="59"/>
      <c r="Z201" s="29"/>
      <c r="AA201" s="1" t="s">
        <v>781</v>
      </c>
      <c r="AC201" s="115">
        <v>162</v>
      </c>
      <c r="AD201" s="115">
        <v>1100</v>
      </c>
      <c r="AE201" s="11"/>
      <c r="AF201" s="11"/>
      <c r="AG201" s="11" t="s">
        <v>491</v>
      </c>
      <c r="AH201" s="115">
        <v>50</v>
      </c>
      <c r="AI201" s="11"/>
      <c r="AJ201" s="11"/>
      <c r="AM201" s="11"/>
      <c r="AO201" s="116">
        <v>29.3</v>
      </c>
      <c r="AP201" s="117">
        <v>46.3</v>
      </c>
      <c r="AQ201" s="118">
        <v>22.4</v>
      </c>
      <c r="AR201" s="119">
        <f>AO201+AP201+AQ201</f>
        <v>98</v>
      </c>
      <c r="AS201" s="120">
        <f>AO201/AP201</f>
        <v>0.63282937365010805</v>
      </c>
      <c r="AT201" s="121">
        <f>AO201/AP201*AQ201</f>
        <v>14.175377969762419</v>
      </c>
      <c r="AU201" s="122">
        <f>AO201/(AP201+AQ201)</f>
        <v>0.42649199417758377</v>
      </c>
      <c r="AV201" s="19">
        <f>AW201*AO201/100</f>
        <v>25.684000000000001</v>
      </c>
      <c r="AW201" s="19">
        <f>98-AY201-(CD201*100/AO201)</f>
        <v>87.658703071672349</v>
      </c>
      <c r="AX201" s="123">
        <v>2.56</v>
      </c>
      <c r="AY201" s="19">
        <f>AX201*100/AO201</f>
        <v>8.7372013651877136</v>
      </c>
      <c r="AZ201" s="1" t="s">
        <v>432</v>
      </c>
      <c r="BA201" s="58">
        <v>58.7</v>
      </c>
      <c r="BB201" s="1" t="s">
        <v>432</v>
      </c>
      <c r="BC201" s="6">
        <v>0.86</v>
      </c>
      <c r="BD201" s="6"/>
      <c r="BE201" s="19"/>
      <c r="BF201" s="19"/>
      <c r="BG201" s="67">
        <v>6224.1379310344828</v>
      </c>
      <c r="BH201" s="67">
        <v>332.5</v>
      </c>
      <c r="BI201" s="19">
        <v>0.21</v>
      </c>
      <c r="BJ201" s="19">
        <v>32.799999999999997</v>
      </c>
      <c r="BK201" s="19">
        <f>100-BJ201</f>
        <v>67.2</v>
      </c>
      <c r="BL201" s="147">
        <f>BJ201/BK201</f>
        <v>0.48809523809523803</v>
      </c>
      <c r="BM201" s="125">
        <v>0.68</v>
      </c>
      <c r="BN201" s="6">
        <f>BM201*100/AO201</f>
        <v>2.3208191126279862</v>
      </c>
      <c r="BO201" s="1" t="s">
        <v>432</v>
      </c>
      <c r="BP201" s="19">
        <v>42.7</v>
      </c>
      <c r="BQ201" s="19">
        <v>58.305</v>
      </c>
      <c r="BR201" s="4">
        <v>59179</v>
      </c>
      <c r="BS201" s="6">
        <f>BX201+BZ201</f>
        <v>50.3</v>
      </c>
      <c r="BT201" s="4">
        <v>93</v>
      </c>
      <c r="BU201" s="43">
        <v>8757.7200000000012</v>
      </c>
      <c r="BV201" s="6">
        <f>100-BT201</f>
        <v>7</v>
      </c>
      <c r="BW201" s="6">
        <f>BY201+CA201+CC201</f>
        <v>45.559199999999997</v>
      </c>
      <c r="BX201" s="2">
        <v>12.4</v>
      </c>
      <c r="BY201" s="22">
        <f>BX201*AP201/100</f>
        <v>5.7412000000000001</v>
      </c>
      <c r="BZ201" s="4">
        <v>37.9</v>
      </c>
      <c r="CA201" s="22">
        <f>BZ201*AP201/100</f>
        <v>17.547699999999999</v>
      </c>
      <c r="CB201" s="4">
        <v>48.1</v>
      </c>
      <c r="CC201" s="22">
        <f>CB201*AP201/100</f>
        <v>22.270299999999999</v>
      </c>
      <c r="CD201" s="22">
        <v>0.47</v>
      </c>
      <c r="CE201" s="126">
        <v>93.6</v>
      </c>
      <c r="CF201" s="127">
        <v>6699.7</v>
      </c>
      <c r="CG201" s="126">
        <v>92.7</v>
      </c>
      <c r="CH201" s="127">
        <v>5300.8</v>
      </c>
      <c r="CI201" s="126">
        <v>81.599999999999994</v>
      </c>
      <c r="CJ201" s="126">
        <v>87.4</v>
      </c>
      <c r="CK201" s="127">
        <v>4734.5</v>
      </c>
      <c r="CL201" s="146">
        <f>BX201/BZ201</f>
        <v>0.32717678100263853</v>
      </c>
      <c r="CM201" s="22"/>
      <c r="CN201" s="22"/>
      <c r="CO201" s="22"/>
      <c r="CP201" s="6">
        <v>0.68</v>
      </c>
      <c r="CQ201" s="19"/>
      <c r="CR201" s="19"/>
      <c r="CS201" s="19"/>
      <c r="CT201" s="22"/>
      <c r="CU201" s="142"/>
      <c r="CV201" s="142"/>
      <c r="CW201" s="22"/>
      <c r="CX201" s="22"/>
      <c r="CZ201" s="22"/>
      <c r="DA201" s="16"/>
      <c r="DB201" s="129" t="s">
        <v>441</v>
      </c>
      <c r="DC201" s="130"/>
      <c r="DD201" s="131" t="s">
        <v>1326</v>
      </c>
      <c r="DI201" s="1" t="s">
        <v>434</v>
      </c>
      <c r="DJ201" s="210" t="s">
        <v>491</v>
      </c>
      <c r="DK201" s="4">
        <v>2</v>
      </c>
      <c r="DN201" s="16">
        <v>0</v>
      </c>
      <c r="DR201" s="1" t="s">
        <v>431</v>
      </c>
      <c r="DS201" s="1" t="s">
        <v>431</v>
      </c>
      <c r="DT201" s="22">
        <v>371</v>
      </c>
      <c r="DU201" s="22">
        <v>14.6</v>
      </c>
      <c r="DV201" s="22">
        <v>85.4</v>
      </c>
      <c r="DW201" s="1" t="s">
        <v>431</v>
      </c>
      <c r="DX201" s="1" t="s">
        <v>431</v>
      </c>
      <c r="DY201" s="1" t="s">
        <v>431</v>
      </c>
      <c r="DZ201" s="1" t="s">
        <v>431</v>
      </c>
      <c r="EA201" s="1">
        <v>0</v>
      </c>
      <c r="EB201" s="2"/>
      <c r="EC201" s="36"/>
      <c r="ED201" s="36"/>
      <c r="EE201" s="4">
        <v>7</v>
      </c>
      <c r="EF201" s="4"/>
      <c r="EG201" s="4"/>
      <c r="EH201" s="4"/>
      <c r="EI201" s="4"/>
      <c r="EJ201" s="4"/>
      <c r="EK201" s="4"/>
      <c r="EL201" s="6" t="e">
        <f>EK201/(EJ201*EJ201*0.01*0.01)</f>
        <v>#DIV/0!</v>
      </c>
      <c r="EM201" s="4"/>
      <c r="EN201" s="4"/>
      <c r="EO201" s="4"/>
      <c r="EP201" s="4"/>
      <c r="EQ201" s="31"/>
      <c r="ER201" s="14"/>
      <c r="ES201" s="132">
        <v>12830</v>
      </c>
      <c r="ET201" s="133">
        <v>75</v>
      </c>
      <c r="EU201" s="133">
        <v>12187</v>
      </c>
      <c r="EV201" s="133">
        <v>8000</v>
      </c>
      <c r="EW201" s="133">
        <v>40560</v>
      </c>
      <c r="EX201" s="133">
        <v>2098</v>
      </c>
      <c r="EY201" s="134">
        <f>EX201/EV201*EW201/ET201</f>
        <v>141.82479999999998</v>
      </c>
      <c r="EZ201" s="39">
        <f>L201*EY201</f>
        <v>992.77359999999987</v>
      </c>
      <c r="FA201" s="9"/>
      <c r="FE201" s="135"/>
      <c r="FF201" s="135"/>
      <c r="FH201" s="136"/>
      <c r="FI201" s="11"/>
      <c r="FK201" s="138"/>
      <c r="FL201" s="139"/>
      <c r="FM201" s="9"/>
      <c r="FN201" s="1"/>
      <c r="FO201" s="41">
        <f>AC201/1000</f>
        <v>0.16200000000000001</v>
      </c>
      <c r="FQ201" s="121">
        <f>EX201*100/EU201</f>
        <v>17.215065233445475</v>
      </c>
      <c r="FR201" s="140">
        <f>EY201/1000</f>
        <v>0.14182479999999997</v>
      </c>
      <c r="FS201" s="143">
        <f>DT201/EY201</f>
        <v>2.6159035655259166</v>
      </c>
      <c r="FT201" s="143"/>
      <c r="FU201" s="214"/>
      <c r="FW201" s="214"/>
      <c r="GI201" s="8"/>
      <c r="GO201" s="10">
        <v>43978</v>
      </c>
      <c r="GP201" s="10"/>
      <c r="GQ201" s="20"/>
      <c r="KE201" s="20">
        <f>FR201*AO201/100*1000</f>
        <v>41.554666399999995</v>
      </c>
      <c r="KF201" s="20">
        <f>FR201*AP201/100*1000</f>
        <v>65.664882399999982</v>
      </c>
      <c r="KG201" s="20">
        <f>FR201*AQ201/100*1000</f>
        <v>31.76875519999999</v>
      </c>
      <c r="KH201" s="20">
        <f>FR201*AX201/100*1000</f>
        <v>3.6307148799999993</v>
      </c>
      <c r="KI201" s="20">
        <f>FR201*BM201/100*1000</f>
        <v>0.96440863999999982</v>
      </c>
      <c r="KJ201" s="20">
        <f>FR201*BY201/100*1000</f>
        <v>8.1424454175999976</v>
      </c>
      <c r="KK201" s="20">
        <f>FR201*CA201/100*1000</f>
        <v>24.886990429599997</v>
      </c>
      <c r="KL201" s="20">
        <f>FR201*CC201/100*1000</f>
        <v>31.584808434399996</v>
      </c>
    </row>
    <row r="202" spans="1:313" ht="14.4" customHeight="1">
      <c r="A202" s="1">
        <v>272</v>
      </c>
      <c r="B202" s="1">
        <f>COUNTIFS($D$3:D202,D202,$F$3:F202,F202)</f>
        <v>1</v>
      </c>
      <c r="C202" s="34">
        <v>16151</v>
      </c>
      <c r="D202" s="21" t="s">
        <v>2198</v>
      </c>
      <c r="E202" s="2" t="s">
        <v>496</v>
      </c>
      <c r="F202" s="2">
        <v>6711060059</v>
      </c>
      <c r="G202" s="1">
        <f>LEFT(H202,4)-CONCATENATE(IF(LEFT(F202, 2)&lt;MID(H202, 3, 4), 20, 19),LEFT(F202,2))</f>
        <v>54</v>
      </c>
      <c r="H202" s="247" t="s">
        <v>2197</v>
      </c>
      <c r="I202" s="29" t="s">
        <v>2199</v>
      </c>
      <c r="J202" s="24" t="s">
        <v>487</v>
      </c>
      <c r="K202" s="2" t="s">
        <v>430</v>
      </c>
      <c r="L202" s="2">
        <v>5</v>
      </c>
      <c r="M202" s="2">
        <v>1</v>
      </c>
      <c r="N202" s="2" t="s">
        <v>431</v>
      </c>
      <c r="O202" s="11"/>
      <c r="P202" s="2" t="s">
        <v>2200</v>
      </c>
      <c r="Q202" s="11"/>
      <c r="R202" s="11"/>
      <c r="S202" s="11"/>
      <c r="T202" s="42"/>
      <c r="U202" s="42"/>
      <c r="V202" s="64" t="s">
        <v>1609</v>
      </c>
      <c r="W202" s="42"/>
      <c r="X202" s="42"/>
      <c r="Y202" s="66"/>
      <c r="Z202" s="11"/>
      <c r="AA202" s="1" t="s">
        <v>812</v>
      </c>
      <c r="AC202" s="115">
        <v>25</v>
      </c>
      <c r="AD202" s="115">
        <v>100</v>
      </c>
      <c r="AE202" s="11"/>
      <c r="AF202" s="11"/>
      <c r="AG202" s="11" t="s">
        <v>491</v>
      </c>
      <c r="AH202" s="115">
        <v>50</v>
      </c>
      <c r="AI202" s="11"/>
      <c r="AJ202" s="11"/>
      <c r="AM202" s="11"/>
      <c r="AO202" s="116">
        <v>33.6</v>
      </c>
      <c r="AP202" s="117">
        <v>15.3</v>
      </c>
      <c r="AQ202" s="118">
        <v>49</v>
      </c>
      <c r="AR202" s="119">
        <f>AO202+AP202+AQ202</f>
        <v>97.9</v>
      </c>
      <c r="AS202" s="120">
        <f>AO202/AP202</f>
        <v>2.1960784313725492</v>
      </c>
      <c r="AT202" s="121">
        <f>AO202/AP202*AQ202</f>
        <v>107.60784313725492</v>
      </c>
      <c r="AU202" s="122">
        <f>AO202/(AP202+AQ202)</f>
        <v>0.52255054432348369</v>
      </c>
      <c r="AV202" s="19">
        <f>AW202*AO202/100</f>
        <v>30.898000000000003</v>
      </c>
      <c r="AW202" s="19">
        <f>98-AY202-(CD202*100/AO202)</f>
        <v>91.958333333333329</v>
      </c>
      <c r="AX202" s="123">
        <v>1.8</v>
      </c>
      <c r="AY202" s="19">
        <f>AX202*100/AO202</f>
        <v>5.3571428571428568</v>
      </c>
      <c r="AZ202" s="1" t="s">
        <v>432</v>
      </c>
      <c r="BA202" s="58">
        <v>15.08</v>
      </c>
      <c r="BB202" s="1" t="s">
        <v>432</v>
      </c>
      <c r="BC202" s="6">
        <v>0.13</v>
      </c>
      <c r="BD202" s="6"/>
      <c r="BE202" s="19"/>
      <c r="BF202" s="19"/>
      <c r="BG202" s="67">
        <v>9055.8333333333339</v>
      </c>
      <c r="BH202" s="67">
        <v>204.48999999999998</v>
      </c>
      <c r="BI202" s="19">
        <v>0.34</v>
      </c>
      <c r="BJ202" s="19">
        <v>59.6</v>
      </c>
      <c r="BK202" s="19">
        <f>100-BJ202</f>
        <v>40.4</v>
      </c>
      <c r="BL202" s="124">
        <f>BJ202/BK202</f>
        <v>1.4752475247524752</v>
      </c>
      <c r="BM202" s="125">
        <v>1.56</v>
      </c>
      <c r="BN202" s="6">
        <f>BM202*100/AO202</f>
        <v>4.6428571428571423</v>
      </c>
      <c r="BO202" s="1" t="s">
        <v>432</v>
      </c>
      <c r="BP202" s="19">
        <v>47.949999999999996</v>
      </c>
      <c r="BQ202" s="19">
        <v>37.44</v>
      </c>
      <c r="BR202" s="43">
        <v>42946.200000000004</v>
      </c>
      <c r="BS202" s="6">
        <f>BX202+BZ202</f>
        <v>50.800000000000004</v>
      </c>
      <c r="BT202" s="4">
        <v>89.8</v>
      </c>
      <c r="BU202" s="43">
        <v>6527.15</v>
      </c>
      <c r="BV202" s="6">
        <f>100-BT202</f>
        <v>10.200000000000003</v>
      </c>
      <c r="BW202" s="6">
        <f>BY202+CA202+CC202</f>
        <v>14.779800000000002</v>
      </c>
      <c r="BX202" s="22">
        <v>15.6</v>
      </c>
      <c r="BY202" s="22">
        <f>BX202*AP202/100</f>
        <v>2.3868</v>
      </c>
      <c r="BZ202" s="6">
        <v>35.200000000000003</v>
      </c>
      <c r="CA202" s="22">
        <f>BZ202*AP202/100</f>
        <v>5.3856000000000002</v>
      </c>
      <c r="CB202" s="6">
        <v>45.8</v>
      </c>
      <c r="CC202" s="22">
        <f>CB202*AP202/100</f>
        <v>7.0074000000000005</v>
      </c>
      <c r="CD202" s="22">
        <v>0.23</v>
      </c>
      <c r="CE202" s="126">
        <v>50</v>
      </c>
      <c r="CF202" s="127">
        <v>8727</v>
      </c>
      <c r="CG202" s="126">
        <v>88.1</v>
      </c>
      <c r="CH202" s="127">
        <v>6111</v>
      </c>
      <c r="CI202" s="126">
        <v>71</v>
      </c>
      <c r="CJ202" s="126">
        <v>72.400000000000006</v>
      </c>
      <c r="CK202" s="127">
        <v>5232</v>
      </c>
      <c r="CL202" s="19">
        <f>BX202/BZ202</f>
        <v>0.44318181818181812</v>
      </c>
      <c r="CM202" s="19"/>
      <c r="CN202" s="19"/>
      <c r="CO202" s="19"/>
      <c r="CP202" s="6"/>
      <c r="CQ202" s="19"/>
      <c r="CR202" s="19"/>
      <c r="CS202" s="20"/>
      <c r="CZ202" s="22"/>
      <c r="DA202" s="16"/>
      <c r="DB202" s="129" t="s">
        <v>433</v>
      </c>
      <c r="DC202" s="130"/>
      <c r="DD202" s="131" t="s">
        <v>2201</v>
      </c>
      <c r="DI202" s="1" t="s">
        <v>434</v>
      </c>
      <c r="DJ202" s="210" t="s">
        <v>491</v>
      </c>
      <c r="DK202" s="4">
        <v>2</v>
      </c>
      <c r="DN202" s="16">
        <v>0</v>
      </c>
      <c r="DR202" s="22" t="s">
        <v>431</v>
      </c>
      <c r="DS202" s="22" t="s">
        <v>431</v>
      </c>
      <c r="DT202" s="22">
        <v>29</v>
      </c>
      <c r="DU202" s="22">
        <v>31.1</v>
      </c>
      <c r="DV202" s="22">
        <v>68.900000000000006</v>
      </c>
      <c r="DW202" s="40" t="s">
        <v>431</v>
      </c>
      <c r="DX202" s="40" t="s">
        <v>431</v>
      </c>
      <c r="DY202" s="40" t="s">
        <v>431</v>
      </c>
      <c r="DZ202" s="40" t="s">
        <v>431</v>
      </c>
      <c r="EA202" s="2">
        <v>0</v>
      </c>
      <c r="EB202" s="2"/>
      <c r="EC202" s="36"/>
      <c r="ED202" s="36"/>
      <c r="EE202" s="4">
        <f>L202</f>
        <v>5</v>
      </c>
      <c r="EF202" s="4"/>
      <c r="EG202" s="4"/>
      <c r="EH202" s="4"/>
      <c r="EI202" s="4"/>
      <c r="EJ202" s="4"/>
      <c r="EK202" s="4"/>
      <c r="EL202" s="6" t="e">
        <f>EK202/(EJ202*EJ202*0.01*0.01)</f>
        <v>#DIV/0!</v>
      </c>
      <c r="EM202" s="4"/>
      <c r="EN202" s="4"/>
      <c r="EO202" s="4"/>
      <c r="EP202" s="4"/>
      <c r="EQ202" s="31"/>
      <c r="ER202" s="14"/>
      <c r="ES202" s="132">
        <f>C202</f>
        <v>16151</v>
      </c>
      <c r="ET202" s="133">
        <v>75</v>
      </c>
      <c r="EU202" s="133">
        <v>13778</v>
      </c>
      <c r="EV202" s="133">
        <v>29745</v>
      </c>
      <c r="EW202" s="133">
        <v>37440</v>
      </c>
      <c r="EX202" s="133">
        <v>1452</v>
      </c>
      <c r="EY202" s="134">
        <f>EX202/EV202*EW202/ET202</f>
        <v>24.368411497730708</v>
      </c>
      <c r="EZ202" s="39">
        <f>L202*EY202</f>
        <v>121.84205748865354</v>
      </c>
      <c r="FA202" s="9"/>
      <c r="FE202" s="135"/>
      <c r="FF202" s="135"/>
      <c r="FH202" s="136"/>
      <c r="FK202" s="138"/>
      <c r="FL202" s="139"/>
      <c r="FM202" s="9"/>
      <c r="FN202" s="1"/>
      <c r="FO202" s="41">
        <f>AC202/1000</f>
        <v>2.5000000000000001E-2</v>
      </c>
      <c r="FQ202" s="121">
        <f>EX202*100/EU202</f>
        <v>10.538539700972565</v>
      </c>
      <c r="FR202" s="140">
        <f>EY202/1000</f>
        <v>2.4368411497730707E-2</v>
      </c>
      <c r="FS202" s="9"/>
      <c r="FU202" s="214"/>
      <c r="FW202" s="214"/>
      <c r="GI202" s="8"/>
      <c r="GO202" s="10"/>
      <c r="GP202" s="10"/>
      <c r="GQ202" s="20"/>
      <c r="KB202" s="22">
        <v>80.599999999999994</v>
      </c>
      <c r="KC202" s="22">
        <v>11.6</v>
      </c>
      <c r="KD202" s="22">
        <v>35.9</v>
      </c>
      <c r="KE202" s="20">
        <f>FR202*AO202/100*1000</f>
        <v>8.187786263237518</v>
      </c>
      <c r="KF202" s="20">
        <f>FR202*AP202/100*1000</f>
        <v>3.7283669591527984</v>
      </c>
      <c r="KG202" s="20">
        <f>FR202*AQ202/100*1000</f>
        <v>11.940521633888045</v>
      </c>
      <c r="KH202" s="20">
        <f>FR202*AX202/100*1000</f>
        <v>0.4386314069591527</v>
      </c>
      <c r="KI202" s="20">
        <f>FR202*BM202/100*1000</f>
        <v>0.38014721936459905</v>
      </c>
      <c r="KJ202" s="20">
        <f>FR202*BY202/100*1000</f>
        <v>0.58162524562783657</v>
      </c>
      <c r="KK202" s="20">
        <f>FR202*CA202/100*1000</f>
        <v>1.312385169621785</v>
      </c>
      <c r="KL202" s="20">
        <f>FR202*CC202/100*1000</f>
        <v>1.7075920672919815</v>
      </c>
    </row>
    <row r="203" spans="1:313" ht="14.4" customHeight="1">
      <c r="A203" s="1">
        <v>69</v>
      </c>
      <c r="B203" s="219">
        <f>COUNTIFS($D$3:D203,D203,$F$3:F203,F203)</f>
        <v>1</v>
      </c>
      <c r="C203" s="21">
        <v>8301</v>
      </c>
      <c r="D203" s="21" t="s">
        <v>2783</v>
      </c>
      <c r="E203" s="1" t="s">
        <v>551</v>
      </c>
      <c r="F203" s="12">
        <v>7911294028</v>
      </c>
      <c r="G203" s="1">
        <v>39</v>
      </c>
      <c r="H203" s="247" t="s">
        <v>2782</v>
      </c>
      <c r="DJ203" s="209" t="s">
        <v>483</v>
      </c>
      <c r="EL203" s="6" t="e">
        <f>EK203/((EJ203/100)*(EJ203/100))</f>
        <v>#DIV/0!</v>
      </c>
      <c r="FV203" s="212" t="s">
        <v>785</v>
      </c>
      <c r="FX203" s="212" t="s">
        <v>785</v>
      </c>
      <c r="GI203" s="8"/>
    </row>
    <row r="204" spans="1:313" ht="14.4" customHeight="1">
      <c r="A204" s="1">
        <v>21</v>
      </c>
      <c r="B204" s="1">
        <f>COUNTIFS($D$3:D204,D204,$F$3:F204,F204)</f>
        <v>1</v>
      </c>
      <c r="C204" s="34">
        <v>12229</v>
      </c>
      <c r="D204" s="21" t="s">
        <v>1083</v>
      </c>
      <c r="E204" s="2" t="s">
        <v>496</v>
      </c>
      <c r="F204" s="12">
        <v>5609202258</v>
      </c>
      <c r="G204" s="1">
        <f>LEFT(H204,4)-CONCATENATE(IF(LEFT(F204, 2)&lt;MID(H204, 3, 4), 20, 19),LEFT(F204,2))</f>
        <v>64</v>
      </c>
      <c r="H204" s="247" t="s">
        <v>1084</v>
      </c>
      <c r="I204" s="29" t="s">
        <v>760</v>
      </c>
      <c r="J204" s="24" t="s">
        <v>487</v>
      </c>
      <c r="K204" s="2" t="s">
        <v>430</v>
      </c>
      <c r="L204" s="1">
        <v>7</v>
      </c>
      <c r="M204" s="2">
        <v>2</v>
      </c>
      <c r="N204" s="2" t="s">
        <v>431</v>
      </c>
      <c r="P204" s="1" t="s">
        <v>1050</v>
      </c>
      <c r="S204" s="2"/>
      <c r="T204" s="46" t="s">
        <v>797</v>
      </c>
      <c r="U204" s="46"/>
      <c r="V204" s="50" t="s">
        <v>902</v>
      </c>
      <c r="X204" s="59"/>
      <c r="Y204" s="59"/>
      <c r="Z204" s="29"/>
      <c r="AA204" s="1" t="s">
        <v>817</v>
      </c>
      <c r="AC204" s="115">
        <v>84</v>
      </c>
      <c r="AD204" s="115">
        <v>600</v>
      </c>
      <c r="AE204" s="11"/>
      <c r="AF204" s="11"/>
      <c r="AG204" s="11" t="s">
        <v>491</v>
      </c>
      <c r="AH204" s="115">
        <v>50</v>
      </c>
      <c r="AI204" s="11"/>
      <c r="AJ204" s="11"/>
      <c r="AO204" s="116">
        <v>20.2</v>
      </c>
      <c r="AP204" s="117">
        <v>76.599999999999994</v>
      </c>
      <c r="AQ204" s="118">
        <v>2.5</v>
      </c>
      <c r="AR204" s="119">
        <f>AO204+AP204+AQ204</f>
        <v>99.3</v>
      </c>
      <c r="AS204" s="120">
        <f>AO204/AP204</f>
        <v>0.26370757180156656</v>
      </c>
      <c r="AT204" s="121">
        <f>AO204/AP204*AQ204</f>
        <v>0.65926892950391647</v>
      </c>
      <c r="AU204" s="122">
        <f>AO204/(AP204+AQ204)</f>
        <v>0.25537294563843238</v>
      </c>
      <c r="AV204" s="19">
        <v>15.311599999999999</v>
      </c>
      <c r="AW204" s="19">
        <f>95-AY204</f>
        <v>75.8</v>
      </c>
      <c r="AX204" s="123">
        <v>3.8783999999999996</v>
      </c>
      <c r="AY204" s="19">
        <v>19.2</v>
      </c>
      <c r="AZ204" s="1" t="s">
        <v>432</v>
      </c>
      <c r="BA204" s="58">
        <v>10.3</v>
      </c>
      <c r="BB204" s="1" t="s">
        <v>432</v>
      </c>
      <c r="BC204" s="6">
        <v>0.02</v>
      </c>
      <c r="BD204" s="22">
        <v>86.7</v>
      </c>
      <c r="BE204" s="22">
        <v>71.7</v>
      </c>
      <c r="BF204" s="22">
        <v>63.1</v>
      </c>
      <c r="BG204" s="67">
        <v>4657.2</v>
      </c>
      <c r="BH204" s="20">
        <v>822.40000000000009</v>
      </c>
      <c r="BI204" s="19">
        <v>0.4</v>
      </c>
      <c r="BJ204" s="19">
        <v>45.6</v>
      </c>
      <c r="BK204" s="1">
        <v>54.4</v>
      </c>
      <c r="BL204" s="124">
        <f>BJ204/BK204</f>
        <v>0.83823529411764708</v>
      </c>
      <c r="BM204" s="125">
        <v>0.2</v>
      </c>
      <c r="BN204" s="6">
        <f>BM204*100/AO204</f>
        <v>0.99009900990099009</v>
      </c>
      <c r="BO204" s="1" t="s">
        <v>432</v>
      </c>
      <c r="BP204" s="19">
        <v>26.498999999999999</v>
      </c>
      <c r="BQ204" s="19">
        <v>35.5</v>
      </c>
      <c r="BR204" s="43">
        <v>55470.6</v>
      </c>
      <c r="BS204" s="6">
        <f>BX204+BZ204</f>
        <v>53.9</v>
      </c>
      <c r="BT204" s="4">
        <v>95.1</v>
      </c>
      <c r="BU204" s="43">
        <v>11808.720000000001</v>
      </c>
      <c r="BV204" s="6">
        <f>100-BT204</f>
        <v>4.9000000000000057</v>
      </c>
      <c r="BW204" s="6">
        <f>BY204+CA204+CC204</f>
        <v>75.910599999999988</v>
      </c>
      <c r="BX204" s="4">
        <v>24.5</v>
      </c>
      <c r="BY204" s="22">
        <f>BX204*AP204/100</f>
        <v>18.766999999999999</v>
      </c>
      <c r="BZ204" s="4">
        <v>29.4</v>
      </c>
      <c r="CA204" s="22">
        <f>BZ204*AP204/100</f>
        <v>22.520399999999995</v>
      </c>
      <c r="CB204" s="4">
        <v>45.2</v>
      </c>
      <c r="CC204" s="22">
        <f>CB204*AP204/100</f>
        <v>34.623200000000004</v>
      </c>
      <c r="CD204" s="22">
        <v>0.28000000000000003</v>
      </c>
      <c r="CE204" s="126">
        <v>99.8</v>
      </c>
      <c r="CF204" s="127">
        <v>8873.1999999999989</v>
      </c>
      <c r="CG204" s="126">
        <v>98</v>
      </c>
      <c r="CH204" s="127">
        <v>6058</v>
      </c>
      <c r="CI204" s="126">
        <v>89.1</v>
      </c>
      <c r="CJ204" s="126">
        <v>94.4</v>
      </c>
      <c r="CK204" s="127">
        <v>5271</v>
      </c>
      <c r="CL204" s="19">
        <f>BX204/BZ204</f>
        <v>0.83333333333333337</v>
      </c>
      <c r="CM204" s="22"/>
      <c r="CN204" s="22"/>
      <c r="CO204" s="22"/>
      <c r="CP204" s="6"/>
      <c r="CQ204" s="19"/>
      <c r="CR204" s="19"/>
      <c r="CS204" s="19"/>
      <c r="CT204" s="22"/>
      <c r="CU204" s="142"/>
      <c r="CV204" s="142"/>
      <c r="CW204" s="22"/>
      <c r="CX204" s="22"/>
      <c r="CZ204" s="22"/>
      <c r="DB204" s="129" t="s">
        <v>441</v>
      </c>
      <c r="DC204" s="130"/>
      <c r="DD204" s="131" t="s">
        <v>1020</v>
      </c>
      <c r="DI204" s="1" t="s">
        <v>434</v>
      </c>
      <c r="DJ204" s="210" t="s">
        <v>491</v>
      </c>
      <c r="DK204" s="4">
        <v>2</v>
      </c>
      <c r="DN204" s="16">
        <v>0</v>
      </c>
      <c r="DR204" s="1" t="s">
        <v>431</v>
      </c>
      <c r="DS204" s="1" t="s">
        <v>431</v>
      </c>
      <c r="DT204" s="1">
        <v>209</v>
      </c>
      <c r="DU204" s="1">
        <v>19.100000000000001</v>
      </c>
      <c r="DV204" s="1">
        <v>80.900000000000006</v>
      </c>
      <c r="DW204" s="1" t="s">
        <v>431</v>
      </c>
      <c r="DX204" s="1" t="s">
        <v>431</v>
      </c>
      <c r="DY204" s="1" t="s">
        <v>431</v>
      </c>
      <c r="DZ204" s="1" t="s">
        <v>431</v>
      </c>
      <c r="EA204" s="1">
        <v>0</v>
      </c>
      <c r="EC204" s="36"/>
      <c r="ED204" s="36"/>
      <c r="EE204" s="4">
        <v>7</v>
      </c>
      <c r="EF204" s="4"/>
      <c r="EG204" s="4"/>
      <c r="EH204" s="4"/>
      <c r="EI204" s="4"/>
      <c r="EJ204" s="4"/>
      <c r="EK204" s="4"/>
      <c r="EL204" s="6" t="e">
        <f>EK204/(EJ204*EJ204*0.01*0.01)</f>
        <v>#DIV/0!</v>
      </c>
      <c r="EM204" s="4"/>
      <c r="EN204" s="4"/>
      <c r="EO204" s="4"/>
      <c r="EP204" s="4"/>
      <c r="EQ204" s="31"/>
      <c r="ER204" s="14"/>
      <c r="ES204" s="132">
        <v>12229</v>
      </c>
      <c r="ET204" s="133">
        <v>75</v>
      </c>
      <c r="EU204" s="133">
        <v>15300</v>
      </c>
      <c r="EV204" s="133">
        <v>16000</v>
      </c>
      <c r="EW204" s="133">
        <v>40560</v>
      </c>
      <c r="EX204" s="133">
        <v>2512</v>
      </c>
      <c r="EY204" s="134">
        <f>EX204/EV204*EW204/ET204</f>
        <v>84.905600000000007</v>
      </c>
      <c r="EZ204" s="39">
        <f>L204*EY204</f>
        <v>594.33920000000001</v>
      </c>
      <c r="FA204" s="9"/>
      <c r="FE204" s="135"/>
      <c r="FF204" s="135"/>
      <c r="FH204" s="136"/>
      <c r="FI204" s="11"/>
      <c r="FK204" s="138"/>
      <c r="FL204" s="139"/>
      <c r="FM204" s="9"/>
      <c r="FN204" s="1"/>
      <c r="FO204" s="41">
        <f>AC204/1000</f>
        <v>8.4000000000000005E-2</v>
      </c>
      <c r="FQ204" s="121">
        <f>EX204*100/EU204</f>
        <v>16.41830065359477</v>
      </c>
      <c r="FR204" s="140">
        <f>EY204/1000</f>
        <v>8.4905600000000012E-2</v>
      </c>
      <c r="FS204" s="143">
        <f>DT204/EY204</f>
        <v>2.4615573059963061</v>
      </c>
      <c r="FT204" s="143"/>
      <c r="FU204" s="214"/>
      <c r="FW204" s="214"/>
      <c r="GI204" s="8"/>
      <c r="GO204" s="10">
        <v>43857</v>
      </c>
      <c r="GP204" s="10"/>
      <c r="GQ204" s="20"/>
      <c r="KE204" s="20">
        <f>FR204*AO204/100*1000</f>
        <v>17.150931199999999</v>
      </c>
      <c r="KF204" s="20">
        <f>FR204*AP204/100*1000</f>
        <v>65.037689600000007</v>
      </c>
      <c r="KG204" s="20">
        <f>FR204*AQ204/100*1000</f>
        <v>2.1226400000000001</v>
      </c>
      <c r="KH204" s="20">
        <f>FR204*AX204/100*1000</f>
        <v>3.2929787903999999</v>
      </c>
      <c r="KI204" s="20">
        <f>FR204*BM204/100*1000</f>
        <v>0.16981120000000002</v>
      </c>
      <c r="KJ204" s="20">
        <f>FR204*BY204/100*1000</f>
        <v>15.934233952000001</v>
      </c>
      <c r="KK204" s="20">
        <f>FR204*CA204/100*1000</f>
        <v>19.121080742399997</v>
      </c>
      <c r="KL204" s="20">
        <f>FR204*CC204/100*1000</f>
        <v>29.397035699200007</v>
      </c>
    </row>
    <row r="205" spans="1:313" ht="14.4" customHeight="1">
      <c r="A205" s="1">
        <v>185</v>
      </c>
      <c r="B205" s="1">
        <f>COUNTIFS($D$3:D205,D205,$F$3:F205,F205)</f>
        <v>1</v>
      </c>
      <c r="C205" s="34">
        <v>13143</v>
      </c>
      <c r="D205" s="21" t="s">
        <v>1427</v>
      </c>
      <c r="E205" s="2" t="s">
        <v>688</v>
      </c>
      <c r="F205" s="12">
        <v>5708061953</v>
      </c>
      <c r="G205" s="1">
        <f>LEFT(H205,4)-CONCATENATE(IF(LEFT(F205, 2)&lt;MID(H205, 3, 4), 20, 19),LEFT(F205,2))</f>
        <v>63</v>
      </c>
      <c r="H205" s="247" t="s">
        <v>1428</v>
      </c>
      <c r="I205" s="29" t="s">
        <v>1429</v>
      </c>
      <c r="J205" s="24" t="s">
        <v>487</v>
      </c>
      <c r="K205" s="2" t="s">
        <v>430</v>
      </c>
      <c r="L205" s="1">
        <v>13</v>
      </c>
      <c r="M205" s="2">
        <v>1</v>
      </c>
      <c r="N205" s="2" t="s">
        <v>431</v>
      </c>
      <c r="P205" s="1" t="s">
        <v>1377</v>
      </c>
      <c r="S205" s="2"/>
      <c r="T205" s="52" t="s">
        <v>1103</v>
      </c>
      <c r="U205" s="52"/>
      <c r="V205" s="57" t="s">
        <v>1245</v>
      </c>
      <c r="X205" s="59"/>
      <c r="Y205" s="59"/>
      <c r="Z205" s="29"/>
      <c r="AA205" s="1" t="s">
        <v>812</v>
      </c>
      <c r="AC205" s="115">
        <v>178</v>
      </c>
      <c r="AD205" s="115">
        <v>2300</v>
      </c>
      <c r="AE205" s="11"/>
      <c r="AF205" s="11"/>
      <c r="AG205" s="11" t="s">
        <v>483</v>
      </c>
      <c r="AH205" s="115">
        <v>150</v>
      </c>
      <c r="AI205" s="11"/>
      <c r="AJ205" s="11"/>
      <c r="AM205" s="11"/>
      <c r="AO205" s="116">
        <v>53.6</v>
      </c>
      <c r="AP205" s="117">
        <v>43.6</v>
      </c>
      <c r="AQ205" s="118">
        <v>1.5</v>
      </c>
      <c r="AR205" s="119">
        <f>AO205+AP205+AQ205</f>
        <v>98.7</v>
      </c>
      <c r="AS205" s="120">
        <f>AO205/AP205</f>
        <v>1.2293577981651376</v>
      </c>
      <c r="AT205" s="121">
        <f>AO205/AP205*AQ205</f>
        <v>1.8440366972477062</v>
      </c>
      <c r="AU205" s="122">
        <f>AO205/(AP205+AQ205)</f>
        <v>1.188470066518847</v>
      </c>
      <c r="AV205" s="19">
        <f>AW205*AO205/100</f>
        <v>46.798000000000002</v>
      </c>
      <c r="AW205" s="19">
        <f>98-AY205-(CD205*100/AO205)</f>
        <v>87.309701492537314</v>
      </c>
      <c r="AX205" s="123">
        <v>5.35</v>
      </c>
      <c r="AY205" s="19">
        <f>AX205*100/AO205</f>
        <v>9.9813432835820901</v>
      </c>
      <c r="AZ205" s="1" t="s">
        <v>432</v>
      </c>
      <c r="BA205" s="58">
        <v>20</v>
      </c>
      <c r="BB205" s="1" t="s">
        <v>432</v>
      </c>
      <c r="BC205" s="6">
        <v>2.9000000000000001E-2</v>
      </c>
      <c r="BD205" s="6"/>
      <c r="BE205" s="19"/>
      <c r="BF205" s="19"/>
      <c r="BG205" s="67">
        <v>7113.0769230769229</v>
      </c>
      <c r="BH205" s="2">
        <v>649</v>
      </c>
      <c r="BI205" s="19">
        <v>2.02</v>
      </c>
      <c r="BJ205" s="19">
        <v>20.100000000000001</v>
      </c>
      <c r="BK205" s="1">
        <v>79.900000000000006</v>
      </c>
      <c r="BL205" s="147">
        <f>BJ205/BK205</f>
        <v>0.25156445556946183</v>
      </c>
      <c r="BM205" s="125">
        <v>0.27</v>
      </c>
      <c r="BN205" s="6">
        <f>BM205*100/AO205</f>
        <v>0.50373134328358204</v>
      </c>
      <c r="BO205" s="1" t="s">
        <v>432</v>
      </c>
      <c r="BP205" s="19">
        <v>43.4</v>
      </c>
      <c r="BQ205" s="19">
        <v>74.405000000000001</v>
      </c>
      <c r="BR205" s="4">
        <v>94371</v>
      </c>
      <c r="BS205" s="6">
        <f>BX205+BZ205</f>
        <v>43.400000000000006</v>
      </c>
      <c r="BT205" s="4">
        <v>88</v>
      </c>
      <c r="BU205" s="43">
        <v>12450.84745762712</v>
      </c>
      <c r="BV205" s="6">
        <f>100-BT205</f>
        <v>12</v>
      </c>
      <c r="BW205" s="6">
        <f>BY205+CA205+CC205</f>
        <v>43.382000000000005</v>
      </c>
      <c r="BX205" s="2">
        <v>16.3</v>
      </c>
      <c r="BY205" s="22">
        <f>BX205*AP205/100</f>
        <v>7.1068000000000007</v>
      </c>
      <c r="BZ205" s="4">
        <v>27.1</v>
      </c>
      <c r="CA205" s="22">
        <f>BZ205*AP205/100</f>
        <v>11.815600000000002</v>
      </c>
      <c r="CB205" s="4">
        <v>56.1</v>
      </c>
      <c r="CC205" s="22">
        <f>CB205*AP205/100</f>
        <v>24.459600000000002</v>
      </c>
      <c r="CD205" s="22">
        <v>0.38</v>
      </c>
      <c r="CE205" s="126">
        <v>100</v>
      </c>
      <c r="CF205" s="126">
        <v>10834</v>
      </c>
      <c r="CG205" s="126">
        <v>99.9</v>
      </c>
      <c r="CH205" s="126">
        <v>8363</v>
      </c>
      <c r="CI205" s="126">
        <v>94.7</v>
      </c>
      <c r="CJ205" s="126">
        <v>97</v>
      </c>
      <c r="CK205" s="126">
        <v>5820</v>
      </c>
      <c r="CL205" s="19">
        <f>BX205/BZ205</f>
        <v>0.60147601476014756</v>
      </c>
      <c r="CM205" s="22"/>
      <c r="CN205" s="22"/>
      <c r="CO205" s="22"/>
      <c r="CP205" s="6">
        <v>1.1100000000000001</v>
      </c>
      <c r="CQ205" s="19"/>
      <c r="CR205" s="19"/>
      <c r="CS205" s="19"/>
      <c r="CT205" s="22"/>
      <c r="CU205" s="142"/>
      <c r="CV205" s="142"/>
      <c r="CW205" s="22"/>
      <c r="CX205" s="22"/>
      <c r="CZ205" s="22"/>
      <c r="DA205" s="16"/>
      <c r="DB205" s="129" t="s">
        <v>447</v>
      </c>
      <c r="DC205" s="130"/>
      <c r="DD205" s="131" t="s">
        <v>1430</v>
      </c>
      <c r="DI205" s="1" t="s">
        <v>434</v>
      </c>
      <c r="DJ205" s="209" t="s">
        <v>483</v>
      </c>
      <c r="DK205" s="4">
        <v>2</v>
      </c>
      <c r="DL205" s="4" t="s">
        <v>442</v>
      </c>
      <c r="DM205" s="4" t="s">
        <v>459</v>
      </c>
      <c r="DN205" s="16">
        <v>0</v>
      </c>
      <c r="DR205" s="22" t="s">
        <v>431</v>
      </c>
      <c r="DS205" s="22" t="s">
        <v>431</v>
      </c>
      <c r="DT205" s="22">
        <v>249</v>
      </c>
      <c r="DU205" s="22">
        <v>4.4000000000000004</v>
      </c>
      <c r="DV205" s="22">
        <v>95.6</v>
      </c>
      <c r="DW205" s="22" t="s">
        <v>431</v>
      </c>
      <c r="DX205" s="22" t="s">
        <v>431</v>
      </c>
      <c r="DY205" s="22" t="s">
        <v>431</v>
      </c>
      <c r="DZ205" s="22" t="s">
        <v>431</v>
      </c>
      <c r="EA205" s="2">
        <v>0</v>
      </c>
      <c r="EB205" s="2"/>
      <c r="EC205" s="36"/>
      <c r="ED205" s="36"/>
      <c r="EE205" s="4">
        <v>13</v>
      </c>
      <c r="EF205" s="4">
        <v>30</v>
      </c>
      <c r="EG205" s="4">
        <v>3</v>
      </c>
      <c r="EH205" s="4"/>
      <c r="EI205" s="4"/>
      <c r="EJ205" s="4">
        <v>183</v>
      </c>
      <c r="EK205" s="4">
        <v>87</v>
      </c>
      <c r="EL205" s="6">
        <f>EK205/(EJ205*EJ205*0.01*0.01)</f>
        <v>25.978679566424795</v>
      </c>
      <c r="EM205" s="4">
        <v>0</v>
      </c>
      <c r="EN205" s="1">
        <v>1</v>
      </c>
      <c r="EO205" s="4">
        <v>1</v>
      </c>
      <c r="EP205" s="4">
        <v>1</v>
      </c>
      <c r="EQ205" s="31"/>
      <c r="ER205" s="14"/>
      <c r="ES205" s="132">
        <v>13143</v>
      </c>
      <c r="ET205" s="133">
        <v>75</v>
      </c>
      <c r="EU205" s="133">
        <v>15859</v>
      </c>
      <c r="EV205" s="133">
        <v>8000</v>
      </c>
      <c r="EW205" s="133">
        <v>40560</v>
      </c>
      <c r="EX205" s="133">
        <v>2846</v>
      </c>
      <c r="EY205" s="134">
        <f>EX205/EV205*EW205/ET205</f>
        <v>192.3896</v>
      </c>
      <c r="EZ205" s="39">
        <f>L205*EY205</f>
        <v>2501.0648000000001</v>
      </c>
      <c r="FA205" s="9"/>
      <c r="FE205" s="135"/>
      <c r="FF205" s="135"/>
      <c r="FH205" s="136"/>
      <c r="FI205" s="11"/>
      <c r="FK205" s="138"/>
      <c r="FL205" s="139"/>
      <c r="FM205" s="9"/>
      <c r="FN205" s="1"/>
      <c r="FO205" s="41">
        <f>AC205/1000</f>
        <v>0.17799999999999999</v>
      </c>
      <c r="FQ205" s="121">
        <f>EX205*100/EU205</f>
        <v>17.945646005422788</v>
      </c>
      <c r="FR205" s="140">
        <f>EY205/1000</f>
        <v>0.19238959999999999</v>
      </c>
      <c r="FS205" s="143">
        <f>DT205/EY205</f>
        <v>1.2942487535708791</v>
      </c>
      <c r="FT205" s="43">
        <v>2</v>
      </c>
      <c r="FU205" s="16" t="s">
        <v>1431</v>
      </c>
      <c r="FV205" s="213" t="s">
        <v>431</v>
      </c>
      <c r="FW205" s="2" t="s">
        <v>1431</v>
      </c>
      <c r="FX205" s="213" t="s">
        <v>431</v>
      </c>
      <c r="FY205" s="11" t="s">
        <v>1432</v>
      </c>
      <c r="FZ205" s="1">
        <v>0</v>
      </c>
      <c r="GA205" s="1">
        <v>3</v>
      </c>
      <c r="GB205" s="11" t="s">
        <v>1433</v>
      </c>
      <c r="GC205" s="11"/>
      <c r="GG205" s="1">
        <v>1</v>
      </c>
      <c r="GH205" s="226">
        <v>44029</v>
      </c>
      <c r="GI205" s="1"/>
      <c r="GJ205" s="29" t="s">
        <v>1434</v>
      </c>
      <c r="GK205" s="1">
        <v>0</v>
      </c>
      <c r="GL205" s="8">
        <v>0</v>
      </c>
      <c r="GM205" s="11" t="s">
        <v>1107</v>
      </c>
      <c r="GO205" s="10">
        <v>44029</v>
      </c>
      <c r="GP205" s="10"/>
      <c r="GQ205" s="20"/>
      <c r="GR205" s="141" t="s">
        <v>1108</v>
      </c>
      <c r="GT205" s="19"/>
      <c r="GV205" s="11"/>
      <c r="GY205" s="11"/>
      <c r="GZ205" s="11">
        <v>1</v>
      </c>
      <c r="HA205" s="54">
        <v>3.99</v>
      </c>
      <c r="HB205" s="54">
        <v>0</v>
      </c>
      <c r="HC205" s="55">
        <v>221.29</v>
      </c>
      <c r="HD205" s="54">
        <v>0</v>
      </c>
      <c r="HE205" s="54">
        <v>0</v>
      </c>
      <c r="HF205" s="54">
        <v>0</v>
      </c>
      <c r="HG205" s="55">
        <v>0</v>
      </c>
      <c r="HH205" s="54">
        <v>0</v>
      </c>
      <c r="HI205" s="55">
        <v>0</v>
      </c>
      <c r="HJ205" s="54">
        <v>0</v>
      </c>
      <c r="HK205" s="54">
        <v>0</v>
      </c>
      <c r="HL205" s="54">
        <v>0</v>
      </c>
      <c r="HM205" s="54">
        <v>251.27</v>
      </c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20"/>
      <c r="IC205" s="20"/>
      <c r="ID205" s="20"/>
      <c r="IE205" s="20"/>
      <c r="IF205" s="20"/>
      <c r="KE205" s="20">
        <f>FR205*AO205/100*1000</f>
        <v>103.1208256</v>
      </c>
      <c r="KF205" s="20">
        <f>FR205*AP205/100*1000</f>
        <v>83.881865599999998</v>
      </c>
      <c r="KG205" s="20">
        <f>FR205*AQ205/100*1000</f>
        <v>2.8858439999999996</v>
      </c>
      <c r="KH205" s="20">
        <f>FR205*AX205/100*1000</f>
        <v>10.292843599999999</v>
      </c>
      <c r="KI205" s="20">
        <f>FR205*BM205/100*1000</f>
        <v>0.51945191999999996</v>
      </c>
      <c r="KJ205" s="20">
        <f>FR205*BY205/100*1000</f>
        <v>13.672744092799999</v>
      </c>
      <c r="KK205" s="20">
        <f>FR205*CA205/100*1000</f>
        <v>22.731985577600003</v>
      </c>
      <c r="KL205" s="20">
        <f>FR205*CC205/100*1000</f>
        <v>47.057726601600002</v>
      </c>
      <c r="KS205" s="23">
        <v>44057</v>
      </c>
      <c r="KT205" s="1">
        <v>1</v>
      </c>
      <c r="KV205" s="11" t="s">
        <v>1107</v>
      </c>
    </row>
    <row r="206" spans="1:313" ht="14.4" customHeight="1">
      <c r="A206" s="1">
        <v>141</v>
      </c>
      <c r="B206" s="1">
        <f>COUNTIFS($D$3:D206,D206,$F$3:F206,F206)</f>
        <v>1</v>
      </c>
      <c r="C206" s="34">
        <v>17575</v>
      </c>
      <c r="D206" s="21" t="s">
        <v>2528</v>
      </c>
      <c r="E206" s="2" t="s">
        <v>540</v>
      </c>
      <c r="F206" s="2">
        <v>6555271239</v>
      </c>
      <c r="G206" s="1">
        <v>57</v>
      </c>
      <c r="H206" s="247" t="s">
        <v>2529</v>
      </c>
      <c r="I206" s="29" t="s">
        <v>2530</v>
      </c>
      <c r="J206" s="24" t="s">
        <v>487</v>
      </c>
      <c r="K206" s="2" t="s">
        <v>430</v>
      </c>
      <c r="L206" s="2">
        <v>18</v>
      </c>
      <c r="M206" s="2" t="s">
        <v>542</v>
      </c>
      <c r="N206" s="2" t="s">
        <v>431</v>
      </c>
      <c r="O206" s="11"/>
      <c r="P206" s="2" t="s">
        <v>2485</v>
      </c>
      <c r="Q206" s="11"/>
      <c r="R206" s="11"/>
      <c r="S206" s="11"/>
      <c r="T206" s="42"/>
      <c r="U206" s="42" t="s">
        <v>2489</v>
      </c>
      <c r="V206" s="64" t="s">
        <v>2426</v>
      </c>
      <c r="W206" s="42"/>
      <c r="X206" s="42"/>
      <c r="Y206" s="42"/>
      <c r="Z206" s="29"/>
      <c r="AA206" s="1" t="s">
        <v>2166</v>
      </c>
      <c r="AC206" s="115">
        <v>2136</v>
      </c>
      <c r="AD206" s="115">
        <v>38000</v>
      </c>
      <c r="AE206" s="11"/>
      <c r="AF206" s="11"/>
      <c r="AG206" s="11" t="s">
        <v>483</v>
      </c>
      <c r="AH206" s="115">
        <v>4000</v>
      </c>
      <c r="AJ206" s="11"/>
      <c r="AM206" s="11"/>
      <c r="AO206" s="116">
        <v>17.899999999999999</v>
      </c>
      <c r="AP206" s="117">
        <v>79</v>
      </c>
      <c r="AQ206" s="118">
        <v>2.6</v>
      </c>
      <c r="AR206" s="119">
        <f>AO206+AP206+AQ206</f>
        <v>99.5</v>
      </c>
      <c r="AS206" s="120">
        <f>AO206/AP206</f>
        <v>0.22658227848101264</v>
      </c>
      <c r="AT206" s="121">
        <f>AO206/AP206*AQ206</f>
        <v>0.5891139240506329</v>
      </c>
      <c r="AU206" s="122">
        <f>AO206/(AP206+AQ206)</f>
        <v>0.21936274509803921</v>
      </c>
      <c r="AV206" s="19">
        <f>AW206*AO206/100</f>
        <v>16.611999999999998</v>
      </c>
      <c r="AW206" s="19">
        <f>98-AY206</f>
        <v>92.80446927374301</v>
      </c>
      <c r="AX206" s="123">
        <v>0.93</v>
      </c>
      <c r="AY206" s="19">
        <f>AX206*100/AO206</f>
        <v>5.1955307262569841</v>
      </c>
      <c r="AZ206" s="1" t="s">
        <v>432</v>
      </c>
      <c r="BA206" s="58">
        <v>38.5</v>
      </c>
      <c r="BB206" s="1" t="s">
        <v>432</v>
      </c>
      <c r="BC206" s="6">
        <v>6.2E-2</v>
      </c>
      <c r="BD206" s="6"/>
      <c r="BE206" s="19"/>
      <c r="BF206" s="19"/>
      <c r="BG206" s="67">
        <v>10505.384615384615</v>
      </c>
      <c r="BH206" s="67">
        <v>1144</v>
      </c>
      <c r="BI206" s="19">
        <v>20.5</v>
      </c>
      <c r="BJ206" s="19">
        <v>83.2</v>
      </c>
      <c r="BK206" s="19">
        <f>100-BJ206</f>
        <v>16.799999999999997</v>
      </c>
      <c r="BL206" s="124">
        <f>BJ206/BK206</f>
        <v>4.9523809523809534</v>
      </c>
      <c r="BM206" s="125">
        <v>0.57999999999999996</v>
      </c>
      <c r="BN206" s="6">
        <f>BM206*100/AO206</f>
        <v>3.2402234636871508</v>
      </c>
      <c r="BO206" s="1" t="s">
        <v>432</v>
      </c>
      <c r="BP206" s="19">
        <v>47.79661016949153</v>
      </c>
      <c r="BQ206" s="19">
        <v>32.9</v>
      </c>
      <c r="BR206" s="43">
        <v>32898.559999999998</v>
      </c>
      <c r="BS206" s="6">
        <f>BX206+BZ206</f>
        <v>97.65</v>
      </c>
      <c r="BT206" s="4">
        <v>97.5</v>
      </c>
      <c r="BU206" s="43">
        <v>17807.142857142859</v>
      </c>
      <c r="BV206" s="6">
        <f>100-BT206</f>
        <v>2.5</v>
      </c>
      <c r="BW206" s="6">
        <f>BY206+CA206+CC206</f>
        <v>77.775500000000008</v>
      </c>
      <c r="BX206" s="22">
        <v>95.2</v>
      </c>
      <c r="BY206" s="22">
        <f>BX206*AP206/100</f>
        <v>75.207999999999998</v>
      </c>
      <c r="BZ206" s="6">
        <v>2.4500000000000002</v>
      </c>
      <c r="CA206" s="22">
        <f>BZ206*AP206/100</f>
        <v>1.9355000000000002</v>
      </c>
      <c r="CB206" s="6">
        <v>0.8</v>
      </c>
      <c r="CC206" s="22">
        <f>CB206*AP206/100</f>
        <v>0.63200000000000001</v>
      </c>
      <c r="CD206" s="22" t="s">
        <v>432</v>
      </c>
      <c r="CE206" s="126">
        <v>100</v>
      </c>
      <c r="CF206" s="127">
        <v>25655</v>
      </c>
      <c r="CG206" s="126">
        <v>99.9</v>
      </c>
      <c r="CH206" s="127">
        <v>13908</v>
      </c>
      <c r="CI206" s="126">
        <v>97.7</v>
      </c>
      <c r="CJ206" s="126">
        <v>100</v>
      </c>
      <c r="CK206" s="127">
        <v>25114</v>
      </c>
      <c r="CL206" s="19">
        <f>BX206/BZ206</f>
        <v>38.857142857142854</v>
      </c>
      <c r="CM206" s="19"/>
      <c r="CN206" s="19"/>
      <c r="CO206" s="19"/>
      <c r="CP206" s="6"/>
      <c r="CQ206" s="19"/>
      <c r="CR206" s="19"/>
      <c r="CS206" s="20"/>
      <c r="CZ206" s="22"/>
      <c r="DA206" s="16"/>
      <c r="DC206" s="130"/>
      <c r="DD206" s="131"/>
      <c r="DI206" s="108" t="s">
        <v>436</v>
      </c>
      <c r="DJ206" s="209" t="s">
        <v>483</v>
      </c>
      <c r="DK206" s="4">
        <v>2</v>
      </c>
      <c r="DN206" s="16" t="s">
        <v>2464</v>
      </c>
      <c r="DR206" s="58" t="s">
        <v>431</v>
      </c>
      <c r="DS206" s="22" t="s">
        <v>431</v>
      </c>
      <c r="DT206" s="22">
        <v>3901</v>
      </c>
      <c r="DU206" s="22">
        <v>12.2</v>
      </c>
      <c r="DV206" s="22">
        <v>87.8</v>
      </c>
      <c r="DW206" s="22" t="s">
        <v>431</v>
      </c>
      <c r="DX206" s="22" t="s">
        <v>431</v>
      </c>
      <c r="DY206" s="22" t="s">
        <v>431</v>
      </c>
      <c r="DZ206" s="22" t="s">
        <v>431</v>
      </c>
      <c r="EA206" s="2">
        <v>0</v>
      </c>
      <c r="EB206" s="2"/>
      <c r="EC206" s="36"/>
      <c r="ED206" s="36"/>
      <c r="EE206" s="4">
        <f>L206</f>
        <v>18</v>
      </c>
      <c r="EF206" s="4"/>
      <c r="EG206" s="4"/>
      <c r="EH206" s="4"/>
      <c r="EI206" s="4"/>
      <c r="EJ206" s="4"/>
      <c r="EK206" s="4"/>
      <c r="EL206" s="6" t="e">
        <f>EK206/(EJ206*EJ206*0.01*0.01)</f>
        <v>#DIV/0!</v>
      </c>
      <c r="EM206" s="4"/>
      <c r="EN206" s="4"/>
      <c r="EO206" s="4"/>
      <c r="EP206" s="4"/>
      <c r="EQ206" s="31"/>
      <c r="ER206" s="14"/>
      <c r="ES206" s="132">
        <f>C206</f>
        <v>17575</v>
      </c>
      <c r="ET206" s="133">
        <v>75</v>
      </c>
      <c r="EU206" s="133">
        <v>27775</v>
      </c>
      <c r="EV206" s="133">
        <v>4000</v>
      </c>
      <c r="EW206" s="133">
        <v>40560</v>
      </c>
      <c r="EX206" s="133">
        <v>16601</v>
      </c>
      <c r="EY206" s="134">
        <f>EX206/EV206*EW206/ET206</f>
        <v>2244.4551999999999</v>
      </c>
      <c r="EZ206" s="39">
        <f>L206*EY206</f>
        <v>40400.193599999999</v>
      </c>
      <c r="FA206" s="9"/>
      <c r="FE206" s="135"/>
      <c r="FF206" s="135"/>
      <c r="FH206" s="136"/>
      <c r="FK206" s="138"/>
      <c r="FL206" s="139"/>
      <c r="FM206" s="9"/>
      <c r="FN206" s="1"/>
      <c r="FO206" s="41">
        <f>AC206/1000</f>
        <v>2.1360000000000001</v>
      </c>
      <c r="FQ206" s="121">
        <f>EX206*100/EU206</f>
        <v>59.769576957695769</v>
      </c>
      <c r="FR206" s="140">
        <f>EY206/1000</f>
        <v>2.2444552</v>
      </c>
      <c r="FS206" s="9"/>
      <c r="FV206" s="212"/>
      <c r="FX206" s="212"/>
      <c r="GI206" s="8"/>
      <c r="GO206" s="10">
        <v>44728</v>
      </c>
      <c r="GP206" s="10"/>
      <c r="GQ206" s="20"/>
      <c r="KB206" s="22"/>
      <c r="KC206" s="22"/>
      <c r="KD206" s="22"/>
      <c r="KE206" s="20">
        <f>FR206*AO206/100*1000</f>
        <v>401.75748079999994</v>
      </c>
      <c r="KF206" s="20">
        <f>FR206*AP206/100*1000</f>
        <v>1773.119608</v>
      </c>
      <c r="KG206" s="20">
        <f>FR206*AQ206/100*1000</f>
        <v>58.355835200000001</v>
      </c>
      <c r="KH206" s="20">
        <f>FR206*AX206/100*1000</f>
        <v>20.87343336</v>
      </c>
      <c r="KI206" s="20">
        <f>FR206*BM206/100*1000</f>
        <v>13.017840159999999</v>
      </c>
      <c r="KJ206" s="20">
        <f>FR206*BY206/100*1000</f>
        <v>1688.0098668159999</v>
      </c>
      <c r="KK206" s="20">
        <f>FR206*CA206/100*1000</f>
        <v>43.441430396000008</v>
      </c>
      <c r="KL206" s="20">
        <f>FR206*CC206/100*1000</f>
        <v>14.184956864</v>
      </c>
      <c r="KM206" s="1">
        <v>86.5</v>
      </c>
      <c r="KN206" s="1">
        <v>95.7</v>
      </c>
      <c r="KP206" s="22"/>
      <c r="KQ206" s="22"/>
      <c r="KR206" s="22"/>
      <c r="KS206" s="19"/>
      <c r="KY206" s="11"/>
      <c r="KZ206" s="11"/>
      <c r="LA206" s="11"/>
    </row>
    <row r="207" spans="1:313" ht="14.4" customHeight="1">
      <c r="A207" s="1">
        <v>93</v>
      </c>
      <c r="B207" s="1">
        <f>COUNTIFS($D$3:D207,D207,$F$3:F207,F207)</f>
        <v>1</v>
      </c>
      <c r="C207" s="34">
        <v>17280</v>
      </c>
      <c r="D207" s="21" t="s">
        <v>709</v>
      </c>
      <c r="E207" s="2" t="s">
        <v>504</v>
      </c>
      <c r="F207" s="2">
        <v>6109070616</v>
      </c>
      <c r="G207" s="1">
        <v>61</v>
      </c>
      <c r="H207" s="247" t="s">
        <v>2449</v>
      </c>
      <c r="I207" s="29" t="s">
        <v>2450</v>
      </c>
      <c r="J207" s="24" t="s">
        <v>487</v>
      </c>
      <c r="K207" s="2" t="s">
        <v>430</v>
      </c>
      <c r="L207" s="2">
        <v>36</v>
      </c>
      <c r="M207" s="2">
        <v>2</v>
      </c>
      <c r="N207" s="2" t="s">
        <v>431</v>
      </c>
      <c r="O207" s="11"/>
      <c r="P207" s="2" t="s">
        <v>2442</v>
      </c>
      <c r="Q207" s="11"/>
      <c r="R207" s="11"/>
      <c r="S207" s="11"/>
      <c r="T207" s="42"/>
      <c r="U207" s="42"/>
      <c r="V207" s="64" t="s">
        <v>2426</v>
      </c>
      <c r="W207" s="42"/>
      <c r="X207" s="42"/>
      <c r="Y207" s="42"/>
      <c r="Z207" s="29"/>
      <c r="AA207" s="1" t="s">
        <v>2166</v>
      </c>
      <c r="AC207" s="115">
        <v>48</v>
      </c>
      <c r="AD207" s="115">
        <v>1700</v>
      </c>
      <c r="AE207" s="11"/>
      <c r="AF207" s="11"/>
      <c r="AG207" s="11" t="s">
        <v>465</v>
      </c>
      <c r="AH207" s="115">
        <v>150</v>
      </c>
      <c r="AI207" s="11"/>
      <c r="AJ207" s="11"/>
      <c r="AM207" s="11"/>
      <c r="AO207" s="116">
        <v>30.5</v>
      </c>
      <c r="AP207" s="117">
        <v>64.900000000000006</v>
      </c>
      <c r="AQ207" s="118">
        <v>3.84</v>
      </c>
      <c r="AR207" s="119">
        <f>AO207+AP207+AQ207</f>
        <v>99.240000000000009</v>
      </c>
      <c r="AS207" s="120">
        <f>AO207/AP207</f>
        <v>0.46995377503852076</v>
      </c>
      <c r="AT207" s="121">
        <f>AO207/AP207*AQ207</f>
        <v>1.8046224961479196</v>
      </c>
      <c r="AU207" s="122">
        <f>AO207/(AP207+AQ207)</f>
        <v>0.44370090194937439</v>
      </c>
      <c r="AV207" s="19">
        <f>AW207*AO207/100</f>
        <v>28.2</v>
      </c>
      <c r="AW207" s="19">
        <f>98-AY207</f>
        <v>92.459016393442624</v>
      </c>
      <c r="AX207" s="123">
        <v>1.69</v>
      </c>
      <c r="AY207" s="19">
        <f>AX207*100/AO207</f>
        <v>5.5409836065573774</v>
      </c>
      <c r="AZ207" s="1" t="s">
        <v>432</v>
      </c>
      <c r="BA207" s="58">
        <v>38.166666666666664</v>
      </c>
      <c r="BB207" s="1" t="s">
        <v>432</v>
      </c>
      <c r="BC207" s="6">
        <v>1.9E-2</v>
      </c>
      <c r="BD207" s="6"/>
      <c r="BE207" s="19"/>
      <c r="BF207" s="19"/>
      <c r="BG207" s="67">
        <v>3977</v>
      </c>
      <c r="BH207" s="67">
        <v>348.40000000000003</v>
      </c>
      <c r="BI207" s="19">
        <v>0.44</v>
      </c>
      <c r="BJ207" s="19">
        <v>30.2</v>
      </c>
      <c r="BK207" s="19">
        <f>100-BJ207</f>
        <v>69.8</v>
      </c>
      <c r="BL207" s="124">
        <f>BJ207/BK207</f>
        <v>0.43266475644699143</v>
      </c>
      <c r="BM207" s="125">
        <v>0.2</v>
      </c>
      <c r="BN207" s="6">
        <f>BM207*100/AO207</f>
        <v>0.65573770491803274</v>
      </c>
      <c r="BO207" s="1" t="s">
        <v>432</v>
      </c>
      <c r="BP207" s="19">
        <v>24.5</v>
      </c>
      <c r="BQ207" s="19">
        <v>45.87</v>
      </c>
      <c r="BR207" s="43">
        <v>43747.5</v>
      </c>
      <c r="BS207" s="6">
        <f>BX207+BZ207</f>
        <v>41.7</v>
      </c>
      <c r="BT207" s="4">
        <v>87.9</v>
      </c>
      <c r="BU207" s="43">
        <v>7679</v>
      </c>
      <c r="BV207" s="6">
        <f>100-BT207</f>
        <v>12.099999999999994</v>
      </c>
      <c r="BW207" s="6">
        <f>BY207+CA207+CC207</f>
        <v>64.445700000000002</v>
      </c>
      <c r="BX207" s="22">
        <v>19.3</v>
      </c>
      <c r="BY207" s="22">
        <f>BX207*AP207/100</f>
        <v>12.525700000000002</v>
      </c>
      <c r="BZ207" s="6">
        <v>22.4</v>
      </c>
      <c r="CA207" s="22">
        <f>BZ207*AP207/100</f>
        <v>14.537599999999999</v>
      </c>
      <c r="CB207" s="6">
        <v>57.6</v>
      </c>
      <c r="CC207" s="22">
        <f>CB207*AP207/100</f>
        <v>37.382400000000004</v>
      </c>
      <c r="CD207" s="22" t="s">
        <v>432</v>
      </c>
      <c r="CE207" s="126">
        <v>91.4</v>
      </c>
      <c r="CF207" s="127">
        <v>5927</v>
      </c>
      <c r="CG207" s="126">
        <v>73.8</v>
      </c>
      <c r="CH207" s="127">
        <v>4534</v>
      </c>
      <c r="CI207" s="126">
        <v>24.4</v>
      </c>
      <c r="CJ207" s="126">
        <v>48.7</v>
      </c>
      <c r="CK207" s="127">
        <v>4479</v>
      </c>
      <c r="CL207" s="19">
        <f>BX207/BZ207</f>
        <v>0.8616071428571429</v>
      </c>
      <c r="CM207" s="19"/>
      <c r="CN207" s="19"/>
      <c r="CO207" s="19"/>
      <c r="CP207" s="6"/>
      <c r="CQ207" s="19"/>
      <c r="CR207" s="19"/>
      <c r="CS207" s="20"/>
      <c r="CZ207" s="22"/>
      <c r="DA207" s="16"/>
      <c r="DC207" s="130"/>
      <c r="DD207" s="131"/>
      <c r="DI207" s="1" t="s">
        <v>434</v>
      </c>
      <c r="DJ207" s="2" t="s">
        <v>465</v>
      </c>
      <c r="DK207" s="4">
        <v>2</v>
      </c>
      <c r="DN207" s="16">
        <v>0</v>
      </c>
      <c r="DR207" s="58" t="s">
        <v>431</v>
      </c>
      <c r="DS207" s="22" t="s">
        <v>431</v>
      </c>
      <c r="DT207" s="22">
        <v>86</v>
      </c>
      <c r="DU207" s="22">
        <v>15.2</v>
      </c>
      <c r="DV207" s="22">
        <v>84.8</v>
      </c>
      <c r="DW207" s="22" t="s">
        <v>431</v>
      </c>
      <c r="DX207" s="22" t="s">
        <v>431</v>
      </c>
      <c r="DY207" s="22" t="s">
        <v>431</v>
      </c>
      <c r="DZ207" s="22" t="s">
        <v>431</v>
      </c>
      <c r="EA207" s="2">
        <v>0</v>
      </c>
      <c r="EB207" s="2"/>
      <c r="EC207" s="36"/>
      <c r="ED207" s="36"/>
      <c r="EE207" s="4">
        <f>L207</f>
        <v>36</v>
      </c>
      <c r="EF207" s="4"/>
      <c r="EG207" s="4">
        <v>3</v>
      </c>
      <c r="EH207" s="4"/>
      <c r="EI207" s="4"/>
      <c r="EJ207" s="4"/>
      <c r="EK207" s="4"/>
      <c r="EL207" s="6" t="e">
        <f>EK207/(EJ207*EJ207*0.01*0.01)</f>
        <v>#DIV/0!</v>
      </c>
      <c r="EM207" s="4"/>
      <c r="EN207" s="4"/>
      <c r="EO207" s="4"/>
      <c r="EP207" s="4"/>
      <c r="EQ207" s="31"/>
      <c r="ER207" s="14"/>
      <c r="ES207" s="132">
        <f>C207</f>
        <v>17280</v>
      </c>
      <c r="ET207" s="133">
        <v>75</v>
      </c>
      <c r="EU207" s="133">
        <v>202621</v>
      </c>
      <c r="EV207" s="133">
        <v>8000</v>
      </c>
      <c r="EW207" s="133">
        <v>37440</v>
      </c>
      <c r="EX207" s="133">
        <v>1993</v>
      </c>
      <c r="EY207" s="134">
        <f>EX207/EV207*EW207/ET207</f>
        <v>124.36319999999999</v>
      </c>
      <c r="EZ207" s="39">
        <f>L207*EY207</f>
        <v>4477.0751999999993</v>
      </c>
      <c r="FA207" s="9"/>
      <c r="FE207" s="135"/>
      <c r="FF207" s="135"/>
      <c r="FH207" s="136"/>
      <c r="FK207" s="138"/>
      <c r="FL207" s="139"/>
      <c r="FM207" s="9"/>
      <c r="FN207" s="1"/>
      <c r="FO207" s="41">
        <f>AC207/1000</f>
        <v>4.8000000000000001E-2</v>
      </c>
      <c r="FQ207" s="121">
        <f>EX207*100/EU207</f>
        <v>0.98360979365416223</v>
      </c>
      <c r="FR207" s="140">
        <f>EY207/1000</f>
        <v>0.12436319999999999</v>
      </c>
      <c r="FS207" s="9"/>
      <c r="GI207" s="8"/>
      <c r="GO207" s="10">
        <v>44670</v>
      </c>
      <c r="GP207" s="10"/>
      <c r="GQ207" s="20"/>
      <c r="KB207" s="22"/>
      <c r="KC207" s="22"/>
      <c r="KD207" s="22"/>
      <c r="KE207" s="20">
        <f>FR207*AO207/100*1000</f>
        <v>37.930776000000002</v>
      </c>
      <c r="KF207" s="20">
        <f>FR207*AP207/100*1000</f>
        <v>80.711716800000019</v>
      </c>
      <c r="KG207" s="20">
        <f>FR207*AQ207/100*1000</f>
        <v>4.7755468799999994</v>
      </c>
      <c r="KH207" s="20">
        <f>FR207*AX207/100*1000</f>
        <v>2.1017380799999996</v>
      </c>
      <c r="KI207" s="20">
        <f>FR207*BM207/100*1000</f>
        <v>0.24872640000000004</v>
      </c>
      <c r="KJ207" s="20">
        <f>FR207*BY207/100*1000</f>
        <v>15.577361342400001</v>
      </c>
      <c r="KK207" s="20">
        <f>FR207*CA207/100*1000</f>
        <v>18.079424563199996</v>
      </c>
      <c r="KL207" s="20">
        <f>FR207*CC207/100*1000</f>
        <v>46.489948876800007</v>
      </c>
      <c r="KM207" s="1">
        <v>90.4</v>
      </c>
      <c r="KN207" s="1">
        <v>96.8</v>
      </c>
      <c r="KO207" s="9">
        <v>1</v>
      </c>
      <c r="KP207" s="2"/>
      <c r="KQ207" s="2"/>
      <c r="KR207" s="2"/>
      <c r="KY207" s="11"/>
      <c r="KZ207" s="11"/>
      <c r="LA207" s="11"/>
    </row>
    <row r="208" spans="1:313" ht="14.4" customHeight="1">
      <c r="A208" s="1">
        <v>164</v>
      </c>
      <c r="B208" s="1">
        <f>COUNTIFS($D$3:D208,D208,$F$3:F208,F208)</f>
        <v>1</v>
      </c>
      <c r="C208" s="34">
        <v>15465</v>
      </c>
      <c r="D208" s="21" t="s">
        <v>1996</v>
      </c>
      <c r="E208" s="2" t="s">
        <v>452</v>
      </c>
      <c r="F208" s="12">
        <v>5911091175</v>
      </c>
      <c r="G208" s="1">
        <f>LEFT(H208,4)-CONCATENATE(IF(LEFT(F208, 2)&lt;MID(H208, 3, 4), 20, 19),LEFT(F208,2))</f>
        <v>62</v>
      </c>
      <c r="H208" s="247" t="s">
        <v>1991</v>
      </c>
      <c r="I208" s="29" t="s">
        <v>1997</v>
      </c>
      <c r="J208" s="24" t="s">
        <v>487</v>
      </c>
      <c r="K208" s="2" t="s">
        <v>430</v>
      </c>
      <c r="L208" s="2">
        <v>13</v>
      </c>
      <c r="M208" s="2" t="s">
        <v>600</v>
      </c>
      <c r="N208" s="2" t="s">
        <v>431</v>
      </c>
      <c r="O208" s="11"/>
      <c r="P208" s="2" t="s">
        <v>1994</v>
      </c>
      <c r="Q208" s="11"/>
      <c r="R208" s="11"/>
      <c r="S208" s="11"/>
      <c r="T208" s="42"/>
      <c r="U208" s="42"/>
      <c r="V208" s="64" t="s">
        <v>1609</v>
      </c>
      <c r="W208" s="42"/>
      <c r="X208" s="42"/>
      <c r="Y208" s="66"/>
      <c r="Z208" s="11"/>
      <c r="AA208" s="1" t="s">
        <v>812</v>
      </c>
      <c r="AC208" s="115">
        <v>485</v>
      </c>
      <c r="AD208" s="115">
        <v>6300</v>
      </c>
      <c r="AE208" s="11"/>
      <c r="AF208" s="11"/>
      <c r="AG208" s="11" t="s">
        <v>491</v>
      </c>
      <c r="AH208" s="115">
        <v>10000</v>
      </c>
      <c r="AI208" s="11"/>
      <c r="AJ208" s="11"/>
      <c r="AM208" s="11"/>
      <c r="AO208" s="116">
        <v>77.7</v>
      </c>
      <c r="AP208" s="117">
        <v>20.2</v>
      </c>
      <c r="AQ208" s="118">
        <v>1.62</v>
      </c>
      <c r="AR208" s="119">
        <f>AO208+AP208+AQ208</f>
        <v>99.52000000000001</v>
      </c>
      <c r="AS208" s="120">
        <f>AO208/AP208</f>
        <v>3.8465346534653468</v>
      </c>
      <c r="AT208" s="121">
        <f>AO208/AP208*AQ208</f>
        <v>6.2313861386138623</v>
      </c>
      <c r="AU208" s="122">
        <f>AO208/(AP208+AQ208)</f>
        <v>3.5609532538955087</v>
      </c>
      <c r="AV208" s="19">
        <f>AW208*AO208/100</f>
        <v>70.966000000000008</v>
      </c>
      <c r="AW208" s="19">
        <f>98-AY208-(CD208*100/AO208)</f>
        <v>91.333333333333343</v>
      </c>
      <c r="AX208" s="123">
        <v>4.0999999999999996</v>
      </c>
      <c r="AY208" s="19">
        <f>AX208*100/AO208</f>
        <v>5.2767052767052753</v>
      </c>
      <c r="AZ208" s="1" t="s">
        <v>432</v>
      </c>
      <c r="BA208" s="58">
        <v>19.11</v>
      </c>
      <c r="BB208" s="1" t="s">
        <v>432</v>
      </c>
      <c r="BC208" s="6">
        <v>5.8999999999999997E-2</v>
      </c>
      <c r="BD208" s="6"/>
      <c r="BE208" s="19"/>
      <c r="BF208" s="19"/>
      <c r="BG208" s="67">
        <v>3649.4213750850918</v>
      </c>
      <c r="BH208" s="67">
        <v>427.99</v>
      </c>
      <c r="BI208" s="19">
        <v>0</v>
      </c>
      <c r="BJ208" s="19">
        <v>24.1</v>
      </c>
      <c r="BK208" s="19">
        <f>100-BJ208</f>
        <v>75.900000000000006</v>
      </c>
      <c r="BL208" s="124">
        <f>BJ208/BK208</f>
        <v>0.31752305665349145</v>
      </c>
      <c r="BM208" s="125">
        <v>0.57999999999999996</v>
      </c>
      <c r="BN208" s="6">
        <f>BM208*100/AO208</f>
        <v>0.74646074646074634</v>
      </c>
      <c r="BO208" s="1" t="s">
        <v>432</v>
      </c>
      <c r="BP208" s="19">
        <v>53.714000000000006</v>
      </c>
      <c r="BQ208" s="19">
        <v>77.25</v>
      </c>
      <c r="BR208" s="43">
        <v>98147</v>
      </c>
      <c r="BS208" s="6">
        <f>BX208+BZ208</f>
        <v>40</v>
      </c>
      <c r="BT208" s="4">
        <v>61.5</v>
      </c>
      <c r="BU208" s="43">
        <v>12356.24</v>
      </c>
      <c r="BV208" s="6">
        <f>100-BT208</f>
        <v>38.5</v>
      </c>
      <c r="BW208" s="6">
        <f>BY208+CA208+CC208</f>
        <v>20.2</v>
      </c>
      <c r="BX208" s="22">
        <v>23.5</v>
      </c>
      <c r="BY208" s="22">
        <f>BX208*AP208/100</f>
        <v>4.7469999999999999</v>
      </c>
      <c r="BZ208" s="6">
        <v>16.5</v>
      </c>
      <c r="CA208" s="22">
        <f>BZ208*AP208/100</f>
        <v>3.3330000000000002</v>
      </c>
      <c r="CB208" s="6">
        <v>60</v>
      </c>
      <c r="CC208" s="22">
        <f>CB208*AP208/100</f>
        <v>12.12</v>
      </c>
      <c r="CD208" s="22">
        <v>1.08</v>
      </c>
      <c r="CE208" s="126">
        <v>100</v>
      </c>
      <c r="CF208" s="127">
        <v>11944</v>
      </c>
      <c r="CG208" s="126">
        <v>98.1</v>
      </c>
      <c r="CH208" s="127">
        <v>9709</v>
      </c>
      <c r="CI208" s="126">
        <v>57.3</v>
      </c>
      <c r="CJ208" s="126">
        <v>74.099999999999994</v>
      </c>
      <c r="CK208" s="127">
        <v>7845</v>
      </c>
      <c r="CL208" s="19">
        <f>BX208/BZ208</f>
        <v>1.4242424242424243</v>
      </c>
      <c r="CM208" s="19">
        <v>0</v>
      </c>
      <c r="CN208" s="19">
        <v>22.4</v>
      </c>
      <c r="CO208" s="19">
        <v>4.3</v>
      </c>
      <c r="CP208" s="6"/>
      <c r="CQ208" s="19"/>
      <c r="CR208" s="19"/>
      <c r="CS208" s="20"/>
      <c r="CZ208" s="22"/>
      <c r="DA208" s="16"/>
      <c r="DB208" s="129" t="s">
        <v>447</v>
      </c>
      <c r="DC208" s="130"/>
      <c r="DD208" s="131" t="s">
        <v>1957</v>
      </c>
      <c r="DI208" s="1" t="s">
        <v>434</v>
      </c>
      <c r="DJ208" s="210" t="s">
        <v>491</v>
      </c>
      <c r="DK208" s="4">
        <v>2</v>
      </c>
      <c r="DN208" s="16">
        <v>0</v>
      </c>
      <c r="DR208" s="22" t="s">
        <v>431</v>
      </c>
      <c r="DS208" s="22" t="s">
        <v>431</v>
      </c>
      <c r="DT208" s="67">
        <v>474</v>
      </c>
      <c r="DU208" s="22">
        <v>3</v>
      </c>
      <c r="DV208" s="22">
        <v>97</v>
      </c>
      <c r="DW208" s="22" t="s">
        <v>431</v>
      </c>
      <c r="DX208" s="22" t="s">
        <v>431</v>
      </c>
      <c r="DY208" s="22" t="s">
        <v>431</v>
      </c>
      <c r="DZ208" s="22" t="s">
        <v>431</v>
      </c>
      <c r="EA208" s="2">
        <v>0</v>
      </c>
      <c r="EB208" s="68"/>
      <c r="EC208" s="36"/>
      <c r="ED208" s="36"/>
      <c r="EE208" s="4">
        <f>L208</f>
        <v>13</v>
      </c>
      <c r="EF208" s="4"/>
      <c r="EG208" s="4"/>
      <c r="EH208" s="4"/>
      <c r="EI208" s="4"/>
      <c r="EJ208" s="4"/>
      <c r="EK208" s="4"/>
      <c r="EL208" s="6" t="e">
        <f>EK208/(EJ208*EJ208*0.01*0.01)</f>
        <v>#DIV/0!</v>
      </c>
      <c r="EM208" s="4"/>
      <c r="EN208" s="4"/>
      <c r="EO208" s="4"/>
      <c r="EP208" s="4"/>
      <c r="EQ208" s="31"/>
      <c r="ER208" s="14"/>
      <c r="ES208" s="132">
        <f>C208</f>
        <v>15465</v>
      </c>
      <c r="ET208" s="133">
        <v>75</v>
      </c>
      <c r="EU208" s="133">
        <v>28993</v>
      </c>
      <c r="EV208" s="133">
        <v>4000</v>
      </c>
      <c r="EW208" s="133">
        <v>39780</v>
      </c>
      <c r="EX208" s="133">
        <v>3576</v>
      </c>
      <c r="EY208" s="134">
        <f>EX208/EV208*EW208/ET208</f>
        <v>474.17759999999998</v>
      </c>
      <c r="EZ208" s="39">
        <f>L208*EY208</f>
        <v>6164.3087999999998</v>
      </c>
      <c r="FA208" s="9"/>
      <c r="FE208" s="135"/>
      <c r="FF208" s="135"/>
      <c r="FH208" s="136"/>
      <c r="FK208" s="138"/>
      <c r="FL208" s="139"/>
      <c r="FM208" s="9"/>
      <c r="FN208" s="1"/>
      <c r="FO208" s="41">
        <f>AC208/1000</f>
        <v>0.48499999999999999</v>
      </c>
      <c r="FQ208" s="121">
        <f>EX208*100/EU208</f>
        <v>12.334011657986411</v>
      </c>
      <c r="FR208" s="140">
        <f>EY208/1000</f>
        <v>0.47417759999999998</v>
      </c>
      <c r="FS208" s="9"/>
      <c r="FU208" s="214"/>
      <c r="FW208" s="214"/>
      <c r="GI208" s="8"/>
      <c r="GO208" s="10"/>
      <c r="GP208" s="10"/>
      <c r="GQ208" s="20"/>
      <c r="KE208" s="20">
        <f>FR208*AO208/100*1000</f>
        <v>368.43599519999998</v>
      </c>
      <c r="KF208" s="20">
        <f>FR208*AP208/100*1000</f>
        <v>95.783875199999997</v>
      </c>
      <c r="KG208" s="20">
        <f>FR208*AQ208/100*1000</f>
        <v>7.6816771199999998</v>
      </c>
      <c r="KH208" s="20">
        <f>FR208*AX208/100*1000</f>
        <v>19.4412816</v>
      </c>
      <c r="KI208" s="20">
        <f>FR208*BM208/100*1000</f>
        <v>2.7502300799999992</v>
      </c>
      <c r="KJ208" s="20">
        <f>FR208*BY208/100*1000</f>
        <v>22.509210671999998</v>
      </c>
      <c r="KK208" s="20">
        <f>FR208*CA208/100*1000</f>
        <v>15.804339408000002</v>
      </c>
      <c r="KL208" s="20">
        <f>FR208*CC208/100*1000</f>
        <v>57.470325119999998</v>
      </c>
    </row>
    <row r="209" spans="1:313" ht="14.4" customHeight="1">
      <c r="A209" s="1">
        <v>188</v>
      </c>
      <c r="B209" s="1">
        <f>COUNTIFS($D$3:D209,D209,$F$3:F209,F209)</f>
        <v>1</v>
      </c>
      <c r="C209" s="34">
        <v>17941</v>
      </c>
      <c r="D209" s="21" t="s">
        <v>2591</v>
      </c>
      <c r="E209" s="2" t="s">
        <v>2592</v>
      </c>
      <c r="F209" s="2">
        <v>6155694259</v>
      </c>
      <c r="G209" s="1">
        <v>61</v>
      </c>
      <c r="H209" s="247" t="s">
        <v>2593</v>
      </c>
      <c r="I209" s="29" t="s">
        <v>437</v>
      </c>
      <c r="J209" s="24" t="s">
        <v>487</v>
      </c>
      <c r="K209" s="2" t="s">
        <v>430</v>
      </c>
      <c r="L209" s="2">
        <v>11</v>
      </c>
      <c r="M209" s="2" t="s">
        <v>652</v>
      </c>
      <c r="N209" s="2" t="s">
        <v>431</v>
      </c>
      <c r="O209" s="11"/>
      <c r="P209" s="2" t="s">
        <v>2571</v>
      </c>
      <c r="Q209" s="11" t="s">
        <v>2584</v>
      </c>
      <c r="R209" s="11"/>
      <c r="S209" s="11"/>
      <c r="T209" s="42"/>
      <c r="U209" s="42"/>
      <c r="V209" s="64" t="s">
        <v>2426</v>
      </c>
      <c r="W209" s="42"/>
      <c r="X209" s="42"/>
      <c r="Y209" s="42"/>
      <c r="Z209" s="29"/>
      <c r="AA209" s="1" t="s">
        <v>2166</v>
      </c>
      <c r="AC209" s="115">
        <v>233</v>
      </c>
      <c r="AD209" s="115">
        <v>2500</v>
      </c>
      <c r="AG209" s="11" t="s">
        <v>483</v>
      </c>
      <c r="AH209" s="115">
        <v>150</v>
      </c>
      <c r="AJ209" s="11"/>
      <c r="AM209" s="11"/>
      <c r="AO209" s="116"/>
      <c r="AP209" s="117"/>
      <c r="AQ209" s="118"/>
      <c r="AR209" s="119">
        <f>AO209+AP209+AQ209</f>
        <v>0</v>
      </c>
      <c r="AS209" s="120" t="e">
        <f>AO209/AP209</f>
        <v>#DIV/0!</v>
      </c>
      <c r="AT209" s="121" t="e">
        <f>AO209/AP209*AQ209</f>
        <v>#DIV/0!</v>
      </c>
      <c r="AU209" s="122" t="e">
        <f>AO209/(AP209+AQ209)</f>
        <v>#DIV/0!</v>
      </c>
      <c r="AV209" s="19" t="e">
        <f>AW209*AO209/100</f>
        <v>#DIV/0!</v>
      </c>
      <c r="AW209" s="19" t="e">
        <f>98-AY209</f>
        <v>#DIV/0!</v>
      </c>
      <c r="AX209" s="123"/>
      <c r="AY209" s="19" t="e">
        <f>AX209*100/AO209</f>
        <v>#DIV/0!</v>
      </c>
      <c r="AZ209" s="1" t="s">
        <v>432</v>
      </c>
      <c r="BA209" s="58"/>
      <c r="BB209" s="1" t="s">
        <v>432</v>
      </c>
      <c r="BC209" s="6"/>
      <c r="BD209" s="6"/>
      <c r="BE209" s="19"/>
      <c r="BF209" s="19"/>
      <c r="BG209" s="67"/>
      <c r="BH209" s="67"/>
      <c r="BI209" s="19"/>
      <c r="BJ209" s="19"/>
      <c r="BK209" s="19">
        <f>100-BJ209</f>
        <v>100</v>
      </c>
      <c r="BL209" s="124">
        <f>BJ209/BK209</f>
        <v>0</v>
      </c>
      <c r="BM209" s="125"/>
      <c r="BN209" s="6" t="e">
        <f>BM209*100/AO209</f>
        <v>#DIV/0!</v>
      </c>
      <c r="BO209" s="1" t="s">
        <v>432</v>
      </c>
      <c r="BP209" s="19"/>
      <c r="BQ209" s="19"/>
      <c r="BR209" s="43"/>
      <c r="BS209" s="6">
        <f>BX209+BZ209</f>
        <v>0</v>
      </c>
      <c r="BU209" s="43"/>
      <c r="BV209" s="6">
        <f>100-BT209</f>
        <v>100</v>
      </c>
      <c r="BW209" s="6">
        <f>BY209+CA209+CC209</f>
        <v>0</v>
      </c>
      <c r="BX209" s="22"/>
      <c r="BY209" s="22">
        <f>BX209*AP209/100</f>
        <v>0</v>
      </c>
      <c r="BZ209" s="6"/>
      <c r="CA209" s="22">
        <f>BZ209*AP209/100</f>
        <v>0</v>
      </c>
      <c r="CB209" s="6"/>
      <c r="CC209" s="22">
        <f>CB209*AP209/100</f>
        <v>0</v>
      </c>
      <c r="CD209" s="22" t="s">
        <v>432</v>
      </c>
      <c r="CE209" s="126"/>
      <c r="CF209" s="127"/>
      <c r="CG209" s="126"/>
      <c r="CH209" s="127"/>
      <c r="CI209" s="126"/>
      <c r="CJ209" s="126"/>
      <c r="CK209" s="127"/>
      <c r="CL209" s="19" t="e">
        <f>BX209/BZ209</f>
        <v>#DIV/0!</v>
      </c>
      <c r="CM209" s="19"/>
      <c r="CN209" s="19"/>
      <c r="CO209" s="19"/>
      <c r="CP209" s="6"/>
      <c r="CQ209" s="19"/>
      <c r="CR209" s="19"/>
      <c r="CS209" s="20"/>
      <c r="CZ209" s="22"/>
      <c r="DA209" s="16"/>
      <c r="DC209" s="130"/>
      <c r="DD209" s="131"/>
      <c r="DI209" s="1"/>
      <c r="DJ209" s="209" t="s">
        <v>483</v>
      </c>
      <c r="DN209" s="16"/>
      <c r="DR209" s="58"/>
      <c r="DS209" s="22"/>
      <c r="DT209" s="22"/>
      <c r="DU209" s="22"/>
      <c r="DV209" s="22"/>
      <c r="DW209" s="22"/>
      <c r="DX209" s="22"/>
      <c r="DY209" s="22"/>
      <c r="DZ209" s="22"/>
      <c r="EB209" s="2"/>
      <c r="EC209" s="36"/>
      <c r="ED209" s="36"/>
      <c r="EE209" s="4">
        <f>L209</f>
        <v>11</v>
      </c>
      <c r="EF209" s="4"/>
      <c r="EG209" s="4"/>
      <c r="EH209" s="4"/>
      <c r="EI209" s="4"/>
      <c r="EJ209" s="4"/>
      <c r="EK209" s="4"/>
      <c r="EL209" s="6" t="e">
        <f>EK209/(EJ209*EJ209*0.01*0.01)</f>
        <v>#DIV/0!</v>
      </c>
      <c r="EM209" s="4"/>
      <c r="EN209" s="4"/>
      <c r="EO209" s="4"/>
      <c r="EP209" s="4"/>
      <c r="EQ209" s="31"/>
      <c r="ER209" s="14"/>
      <c r="ES209" s="132">
        <f>C209</f>
        <v>17941</v>
      </c>
      <c r="ET209" s="133">
        <v>75</v>
      </c>
      <c r="EU209" s="133"/>
      <c r="EV209" s="133">
        <v>4000</v>
      </c>
      <c r="EW209" s="133">
        <v>40560</v>
      </c>
      <c r="EX209" s="133"/>
      <c r="EY209" s="134">
        <f>EX209/EV209*EW209/ET209</f>
        <v>0</v>
      </c>
      <c r="EZ209" s="39">
        <f>L209*EY209</f>
        <v>0</v>
      </c>
      <c r="FA209" s="9"/>
      <c r="FE209" s="135"/>
      <c r="FF209" s="135"/>
      <c r="FH209" s="136"/>
      <c r="FK209" s="138"/>
      <c r="FL209" s="139"/>
      <c r="FM209" s="9"/>
      <c r="FN209" s="1"/>
      <c r="FO209" s="41" t="e">
        <f>#REF!/1000</f>
        <v>#REF!</v>
      </c>
      <c r="FQ209" s="121" t="e">
        <f>EX209*100/EU209</f>
        <v>#DIV/0!</v>
      </c>
      <c r="FR209" s="140">
        <f>EY209/1000</f>
        <v>0</v>
      </c>
      <c r="FS209" s="9"/>
      <c r="FV209" s="212"/>
      <c r="FX209" s="212"/>
      <c r="GI209" s="8"/>
      <c r="GO209" s="10"/>
      <c r="GP209" s="10"/>
      <c r="GQ209" s="20"/>
      <c r="KB209" s="22"/>
      <c r="KC209" s="22"/>
      <c r="KD209" s="22"/>
      <c r="KE209" s="20">
        <f>FR209*AO209/100*1000</f>
        <v>0</v>
      </c>
      <c r="KF209" s="20">
        <f>FR209*AP209/100*1000</f>
        <v>0</v>
      </c>
      <c r="KG209" s="20">
        <f>FR209*AQ209/100*1000</f>
        <v>0</v>
      </c>
      <c r="KH209" s="20">
        <f>FR209*AX209/100*1000</f>
        <v>0</v>
      </c>
      <c r="KI209" s="20">
        <f>FR209*BM209/100*1000</f>
        <v>0</v>
      </c>
      <c r="KJ209" s="20">
        <f>FR209*BY209/100*1000</f>
        <v>0</v>
      </c>
      <c r="KK209" s="20">
        <f>FR209*CA209/100*1000</f>
        <v>0</v>
      </c>
      <c r="KL209" s="20">
        <f>FR209*CC209/100*1000</f>
        <v>0</v>
      </c>
      <c r="KM209" s="1"/>
      <c r="KN209" s="1"/>
      <c r="KP209" s="22"/>
      <c r="KQ209" s="22"/>
      <c r="KR209" s="22"/>
      <c r="KS209" s="19"/>
      <c r="KY209" s="11"/>
      <c r="KZ209" s="11"/>
      <c r="LA209" s="11"/>
    </row>
    <row r="210" spans="1:313" ht="14.4" customHeight="1">
      <c r="A210" s="1">
        <v>129</v>
      </c>
      <c r="B210" s="219">
        <f>COUNTIFS($D$3:D210,D210,$F$3:F210,F210)</f>
        <v>1</v>
      </c>
      <c r="C210" s="34">
        <v>12778</v>
      </c>
      <c r="D210" s="21" t="s">
        <v>1300</v>
      </c>
      <c r="E210" s="2" t="s">
        <v>552</v>
      </c>
      <c r="F210" s="12">
        <v>6204300608</v>
      </c>
      <c r="G210" s="1">
        <f>LEFT(H210,4)-CONCATENATE(IF(LEFT(F210, 2)&lt;MID(H210, 3, 4), 20, 19),LEFT(F210,2))</f>
        <v>58</v>
      </c>
      <c r="H210" s="247" t="s">
        <v>1295</v>
      </c>
      <c r="I210" s="29" t="s">
        <v>442</v>
      </c>
      <c r="J210" s="24" t="s">
        <v>487</v>
      </c>
      <c r="K210" s="2" t="s">
        <v>430</v>
      </c>
      <c r="L210" s="1">
        <v>14</v>
      </c>
      <c r="M210" s="2" t="s">
        <v>664</v>
      </c>
      <c r="N210" s="2" t="s">
        <v>431</v>
      </c>
      <c r="P210" s="1" t="s">
        <v>1261</v>
      </c>
      <c r="S210" s="2"/>
      <c r="T210" s="52" t="s">
        <v>1103</v>
      </c>
      <c r="U210" s="52"/>
      <c r="V210" s="57" t="s">
        <v>1245</v>
      </c>
      <c r="X210" s="59"/>
      <c r="Y210" s="59"/>
      <c r="Z210" s="29"/>
      <c r="AA210" s="1" t="s">
        <v>812</v>
      </c>
      <c r="AC210" s="115">
        <v>135</v>
      </c>
      <c r="AD210" s="115">
        <v>1900</v>
      </c>
      <c r="AE210" s="11"/>
      <c r="AF210" s="11"/>
      <c r="AG210" s="11" t="s">
        <v>483</v>
      </c>
      <c r="AH210" s="115">
        <v>150</v>
      </c>
      <c r="AI210" s="11"/>
      <c r="AJ210" s="11"/>
      <c r="AM210" s="11"/>
      <c r="AO210" s="116">
        <v>53.3</v>
      </c>
      <c r="AP210" s="117">
        <v>43.5</v>
      </c>
      <c r="AQ210" s="118">
        <v>2</v>
      </c>
      <c r="AR210" s="119">
        <f>AO210+AP210+AQ210</f>
        <v>98.8</v>
      </c>
      <c r="AS210" s="120">
        <f>AO210/AP210</f>
        <v>1.2252873563218389</v>
      </c>
      <c r="AT210" s="121">
        <f>AO210/AP210*AQ210</f>
        <v>2.4505747126436779</v>
      </c>
      <c r="AU210" s="122">
        <f>AO210/(AP210+AQ210)</f>
        <v>1.1714285714285713</v>
      </c>
      <c r="AV210" s="19">
        <f>AW210*AO210/100</f>
        <v>43.753999999999998</v>
      </c>
      <c r="AW210" s="19">
        <f>98-AY210-(CD210*100/AO210)</f>
        <v>82.090056285178235</v>
      </c>
      <c r="AX210" s="123">
        <v>6.78</v>
      </c>
      <c r="AY210" s="19">
        <f>AX210*100/AO210</f>
        <v>12.720450281425892</v>
      </c>
      <c r="AZ210" s="1" t="s">
        <v>432</v>
      </c>
      <c r="BA210" s="58">
        <v>17.600000000000001</v>
      </c>
      <c r="BB210" s="1" t="s">
        <v>432</v>
      </c>
      <c r="BC210" s="6">
        <v>3.7999999999999999E-2</v>
      </c>
      <c r="BD210" s="6"/>
      <c r="BE210" s="19"/>
      <c r="BF210" s="19"/>
      <c r="BG210" s="67">
        <v>5340</v>
      </c>
      <c r="BH210" s="67">
        <v>523.73500000000001</v>
      </c>
      <c r="BI210" s="19">
        <v>0.42</v>
      </c>
      <c r="BJ210" s="19">
        <v>40.200000000000003</v>
      </c>
      <c r="BK210" s="1">
        <v>59.8</v>
      </c>
      <c r="BL210" s="124">
        <f>BJ210/BK210</f>
        <v>0.67224080267558539</v>
      </c>
      <c r="BM210" s="125">
        <v>0.46</v>
      </c>
      <c r="BN210" s="6">
        <f>BM210*100/AO210</f>
        <v>0.8630393996247655</v>
      </c>
      <c r="BO210" s="1" t="s">
        <v>432</v>
      </c>
      <c r="BP210" s="19">
        <v>56.5</v>
      </c>
      <c r="BQ210" s="19">
        <v>75.370999999999995</v>
      </c>
      <c r="BR210" s="4">
        <v>77019</v>
      </c>
      <c r="BS210" s="6">
        <f>BX210+BZ210</f>
        <v>31.240000000000002</v>
      </c>
      <c r="BT210" s="4">
        <v>95.9</v>
      </c>
      <c r="BU210" s="43">
        <v>5356.46</v>
      </c>
      <c r="BV210" s="6">
        <f>100-BT210</f>
        <v>4.0999999999999943</v>
      </c>
      <c r="BW210" s="6">
        <f>BY210+CA210+CC210</f>
        <v>43.4739</v>
      </c>
      <c r="BX210" s="2">
        <v>3.64</v>
      </c>
      <c r="BY210" s="22">
        <f>BX210*AP210/100</f>
        <v>1.5834000000000001</v>
      </c>
      <c r="BZ210" s="4">
        <v>27.6</v>
      </c>
      <c r="CA210" s="22">
        <f>BZ210*AP210/100</f>
        <v>12.006000000000002</v>
      </c>
      <c r="CB210" s="4">
        <v>68.7</v>
      </c>
      <c r="CC210" s="22">
        <f>CB210*AP210/100</f>
        <v>29.884500000000003</v>
      </c>
      <c r="CD210" s="22">
        <v>1.7</v>
      </c>
      <c r="CE210" s="126">
        <v>90.5</v>
      </c>
      <c r="CF210" s="127">
        <v>7163.8</v>
      </c>
      <c r="CG210" s="126">
        <v>80.8</v>
      </c>
      <c r="CH210" s="127">
        <v>5582.4000000000005</v>
      </c>
      <c r="CI210" s="126">
        <v>58.1</v>
      </c>
      <c r="CJ210" s="126">
        <v>65.599999999999994</v>
      </c>
      <c r="CK210" s="127">
        <v>4374.0999999999995</v>
      </c>
      <c r="CL210" s="146">
        <f>BX210/BZ210</f>
        <v>0.13188405797101449</v>
      </c>
      <c r="CM210" s="22"/>
      <c r="CN210" s="22"/>
      <c r="CO210" s="22"/>
      <c r="CP210" s="6">
        <v>0.32</v>
      </c>
      <c r="CQ210" s="19"/>
      <c r="CR210" s="19"/>
      <c r="CS210" s="19"/>
      <c r="CT210" s="22"/>
      <c r="CU210" s="142"/>
      <c r="CV210" s="142"/>
      <c r="CW210" s="22"/>
      <c r="CX210" s="22"/>
      <c r="CZ210" s="22"/>
      <c r="DA210" s="16">
        <v>3</v>
      </c>
      <c r="DB210" s="129" t="s">
        <v>447</v>
      </c>
      <c r="DC210" s="130"/>
      <c r="DD210" s="131" t="s">
        <v>1301</v>
      </c>
      <c r="DI210" s="1" t="s">
        <v>434</v>
      </c>
      <c r="DJ210" s="209" t="s">
        <v>483</v>
      </c>
      <c r="DK210" s="4">
        <v>2</v>
      </c>
      <c r="DL210" s="4" t="s">
        <v>457</v>
      </c>
      <c r="DM210" s="4" t="s">
        <v>442</v>
      </c>
      <c r="DN210" s="16">
        <v>0</v>
      </c>
      <c r="DR210" s="1" t="s">
        <v>431</v>
      </c>
      <c r="DS210" s="1" t="s">
        <v>431</v>
      </c>
      <c r="DT210" s="22">
        <v>236</v>
      </c>
      <c r="DU210" s="22">
        <v>22</v>
      </c>
      <c r="DV210" s="22">
        <v>78</v>
      </c>
      <c r="DW210" s="1" t="s">
        <v>431</v>
      </c>
      <c r="DX210" s="1" t="s">
        <v>431</v>
      </c>
      <c r="DY210" s="1" t="s">
        <v>431</v>
      </c>
      <c r="DZ210" s="1" t="s">
        <v>431</v>
      </c>
      <c r="EA210" s="1">
        <v>0</v>
      </c>
      <c r="EB210" s="2"/>
      <c r="EC210" s="36"/>
      <c r="ED210" s="36"/>
      <c r="EE210" s="4">
        <v>14</v>
      </c>
      <c r="EF210" s="4">
        <v>35</v>
      </c>
      <c r="EG210" s="4">
        <v>3</v>
      </c>
      <c r="EH210" s="4"/>
      <c r="EI210" s="4"/>
      <c r="EJ210" s="4">
        <v>173</v>
      </c>
      <c r="EK210" s="4">
        <v>109</v>
      </c>
      <c r="EL210" s="6">
        <f>EK210/(EJ210*EJ210*0.01*0.01)</f>
        <v>36.419526212035152</v>
      </c>
      <c r="EM210" s="4">
        <v>3</v>
      </c>
      <c r="EN210" s="1">
        <v>1</v>
      </c>
      <c r="EO210" s="4">
        <v>2</v>
      </c>
      <c r="EP210" s="4">
        <v>1</v>
      </c>
      <c r="EQ210" s="31"/>
      <c r="ER210" s="14"/>
      <c r="ES210" s="132">
        <v>12778</v>
      </c>
      <c r="ET210" s="133">
        <v>75</v>
      </c>
      <c r="EU210" s="133">
        <v>12917</v>
      </c>
      <c r="EV210" s="133">
        <v>8139</v>
      </c>
      <c r="EW210" s="133">
        <v>40560</v>
      </c>
      <c r="EX210" s="133">
        <v>2134</v>
      </c>
      <c r="EY210" s="134">
        <f>EX210/EV210*EW210/ET210</f>
        <v>141.79471679567516</v>
      </c>
      <c r="EZ210" s="39">
        <f>L210*EY210</f>
        <v>1985.1260351394521</v>
      </c>
      <c r="FA210" s="9"/>
      <c r="FE210" s="135"/>
      <c r="FF210" s="135"/>
      <c r="FH210" s="136"/>
      <c r="FI210" s="11"/>
      <c r="FK210" s="138"/>
      <c r="FL210" s="139"/>
      <c r="FM210" s="9"/>
      <c r="FN210" s="1"/>
      <c r="FO210" s="41">
        <f>AC210/1000</f>
        <v>0.13500000000000001</v>
      </c>
      <c r="FQ210" s="121">
        <f>EX210*100/EU210</f>
        <v>16.520863977703801</v>
      </c>
      <c r="FR210" s="140">
        <f>EY210/1000</f>
        <v>0.14179471679567515</v>
      </c>
      <c r="FS210" s="143">
        <f>DT210/EY210</f>
        <v>1.6643779495682745</v>
      </c>
      <c r="FT210" s="43">
        <v>50</v>
      </c>
      <c r="FU210" s="16" t="s">
        <v>493</v>
      </c>
      <c r="FV210" s="213" t="s">
        <v>431</v>
      </c>
      <c r="FW210" s="2"/>
      <c r="FX210" s="213" t="s">
        <v>431</v>
      </c>
      <c r="FY210" s="11" t="s">
        <v>1111</v>
      </c>
      <c r="FZ210" s="1">
        <v>0</v>
      </c>
      <c r="GA210" s="2" t="s">
        <v>560</v>
      </c>
      <c r="GB210" s="11" t="s">
        <v>1302</v>
      </c>
      <c r="GC210" s="11"/>
      <c r="GG210" s="1">
        <v>1</v>
      </c>
      <c r="GH210" s="28">
        <v>43971</v>
      </c>
      <c r="GI210" s="1"/>
      <c r="GJ210" s="29" t="s">
        <v>1126</v>
      </c>
      <c r="GK210" s="1">
        <v>0</v>
      </c>
      <c r="GL210" s="8">
        <v>0</v>
      </c>
      <c r="GM210" s="11" t="s">
        <v>1107</v>
      </c>
      <c r="GO210" s="10">
        <v>43971</v>
      </c>
      <c r="GP210" s="10"/>
      <c r="GQ210" s="20"/>
      <c r="GR210" s="141" t="s">
        <v>1108</v>
      </c>
      <c r="GT210" s="19"/>
      <c r="GV210" s="11"/>
      <c r="GZ210" s="11">
        <v>1</v>
      </c>
      <c r="HA210" s="54">
        <v>0</v>
      </c>
      <c r="HB210" s="54">
        <v>0</v>
      </c>
      <c r="HC210" s="55">
        <v>314.76</v>
      </c>
      <c r="HD210" s="54">
        <v>0</v>
      </c>
      <c r="HE210" s="54">
        <v>0</v>
      </c>
      <c r="HF210" s="54">
        <v>0</v>
      </c>
      <c r="HG210" s="55">
        <v>0</v>
      </c>
      <c r="HH210" s="54">
        <v>0</v>
      </c>
      <c r="HI210" s="55">
        <v>0</v>
      </c>
      <c r="HJ210" s="54">
        <v>0</v>
      </c>
      <c r="HK210" s="54">
        <v>0</v>
      </c>
      <c r="HL210" s="54">
        <v>0</v>
      </c>
      <c r="HM210" s="54">
        <v>240.98</v>
      </c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20"/>
      <c r="IC210" s="20"/>
      <c r="ID210" s="11"/>
      <c r="IE210" s="11"/>
      <c r="IF210" s="20"/>
      <c r="KE210" s="20">
        <f>FR210*AO210/100*1000</f>
        <v>75.576584052094859</v>
      </c>
      <c r="KF210" s="20">
        <f>FR210*AP210/100*1000</f>
        <v>61.680701806118691</v>
      </c>
      <c r="KG210" s="20">
        <f>FR210*AQ210/100*1000</f>
        <v>2.8358943359135029</v>
      </c>
      <c r="KH210" s="20">
        <f>FR210*AX210/100*1000</f>
        <v>9.6136817987467751</v>
      </c>
      <c r="KI210" s="20">
        <f>FR210*BM210/100*1000</f>
        <v>0.65225569726010568</v>
      </c>
      <c r="KJ210" s="20">
        <f>FR210*BY210/100*1000</f>
        <v>2.2451775457427208</v>
      </c>
      <c r="KK210" s="20">
        <f>FR210*CA210/100*1000</f>
        <v>17.02387369848876</v>
      </c>
      <c r="KL210" s="20">
        <f>FR210*CC210/100*1000</f>
        <v>42.374642140803545</v>
      </c>
      <c r="KS210" s="1" t="s">
        <v>431</v>
      </c>
      <c r="KT210" s="1" t="s">
        <v>431</v>
      </c>
      <c r="KV210" s="11" t="s">
        <v>1107</v>
      </c>
    </row>
    <row r="211" spans="1:313" ht="14.4" customHeight="1">
      <c r="A211" s="1">
        <v>268</v>
      </c>
      <c r="B211" s="1">
        <f>COUNTIFS($D$3:D211,D211,$F$3:F211,F211)</f>
        <v>1</v>
      </c>
      <c r="C211" s="34">
        <v>16139</v>
      </c>
      <c r="D211" s="21" t="s">
        <v>2187</v>
      </c>
      <c r="E211" s="2" t="s">
        <v>616</v>
      </c>
      <c r="F211" s="2">
        <v>6912105090</v>
      </c>
      <c r="G211" s="1">
        <f>LEFT(H211,4)-CONCATENATE(IF(LEFT(F211, 2)&lt;MID(H211, 3, 4), 20, 19),LEFT(F211,2))</f>
        <v>52</v>
      </c>
      <c r="H211" s="247" t="s">
        <v>2183</v>
      </c>
      <c r="I211" s="29" t="s">
        <v>451</v>
      </c>
      <c r="J211" s="24" t="s">
        <v>487</v>
      </c>
      <c r="K211" s="2" t="s">
        <v>430</v>
      </c>
      <c r="L211" s="2">
        <v>5</v>
      </c>
      <c r="M211" s="2">
        <v>2</v>
      </c>
      <c r="N211" s="2" t="s">
        <v>431</v>
      </c>
      <c r="O211" s="11"/>
      <c r="P211" s="2" t="s">
        <v>2143</v>
      </c>
      <c r="Q211" s="11"/>
      <c r="R211" s="11"/>
      <c r="S211" s="11"/>
      <c r="T211" s="42"/>
      <c r="U211" s="42"/>
      <c r="V211" s="64" t="s">
        <v>1609</v>
      </c>
      <c r="W211" s="42"/>
      <c r="X211" s="42"/>
      <c r="Y211" s="66"/>
      <c r="Z211" s="11"/>
      <c r="AA211" s="1" t="s">
        <v>2166</v>
      </c>
      <c r="AC211" s="115">
        <v>45</v>
      </c>
      <c r="AD211" s="115">
        <v>200</v>
      </c>
      <c r="AE211" s="11"/>
      <c r="AF211" s="11"/>
      <c r="AG211" s="11" t="s">
        <v>491</v>
      </c>
      <c r="AH211" s="115">
        <v>50</v>
      </c>
      <c r="AI211" s="11"/>
      <c r="AJ211" s="11"/>
      <c r="AM211" s="11"/>
      <c r="AO211" s="116">
        <v>46.4</v>
      </c>
      <c r="AP211" s="117">
        <v>52.5</v>
      </c>
      <c r="AQ211" s="118">
        <v>0.43</v>
      </c>
      <c r="AR211" s="119">
        <f>AO211+AP211+AQ211</f>
        <v>99.330000000000013</v>
      </c>
      <c r="AS211" s="120">
        <f>AO211/AP211</f>
        <v>0.88380952380952382</v>
      </c>
      <c r="AT211" s="121">
        <f>AO211/AP211*AQ211</f>
        <v>0.38003809523809523</v>
      </c>
      <c r="AU211" s="122">
        <f>AO211/(AP211+AQ211)</f>
        <v>0.8766295106744757</v>
      </c>
      <c r="AV211" s="19">
        <f>AW211*AO211/100</f>
        <v>33.951999999999998</v>
      </c>
      <c r="AW211" s="19">
        <f>98-AY211-(CD211*100/AO211)</f>
        <v>73.172413793103445</v>
      </c>
      <c r="AX211" s="123">
        <v>10.1</v>
      </c>
      <c r="AY211" s="19">
        <f>AX211*100/AO211</f>
        <v>21.767241379310345</v>
      </c>
      <c r="AZ211" s="1" t="s">
        <v>432</v>
      </c>
      <c r="BA211" s="58">
        <v>16.900000000000002</v>
      </c>
      <c r="BB211" s="1" t="s">
        <v>432</v>
      </c>
      <c r="BC211" s="6">
        <v>0</v>
      </c>
      <c r="BD211" s="6"/>
      <c r="BE211" s="19"/>
      <c r="BF211" s="19"/>
      <c r="BG211" s="67">
        <v>8919.1666666666679</v>
      </c>
      <c r="BH211" s="67" t="s">
        <v>432</v>
      </c>
      <c r="BI211" s="19">
        <v>0</v>
      </c>
      <c r="BJ211" s="19">
        <v>32.5</v>
      </c>
      <c r="BK211" s="19">
        <f>100-BJ211</f>
        <v>67.5</v>
      </c>
      <c r="BL211" s="124">
        <f>BJ211/BK211</f>
        <v>0.48148148148148145</v>
      </c>
      <c r="BM211" s="125">
        <v>0.94</v>
      </c>
      <c r="BN211" s="6">
        <f>BM211*100/AO211</f>
        <v>2.0258620689655173</v>
      </c>
      <c r="BO211" s="1" t="s">
        <v>432</v>
      </c>
      <c r="BP211" s="19">
        <v>61.009</v>
      </c>
      <c r="BQ211" s="19">
        <v>57.06</v>
      </c>
      <c r="BR211" s="43">
        <v>83998.080000000002</v>
      </c>
      <c r="BS211" s="6">
        <f>BX211+BZ211</f>
        <v>40.5</v>
      </c>
      <c r="BT211" s="4">
        <v>91.1</v>
      </c>
      <c r="BU211" s="43">
        <v>9668.75</v>
      </c>
      <c r="BV211" s="6">
        <f>100-BT211</f>
        <v>8.9000000000000057</v>
      </c>
      <c r="BW211" s="6">
        <f>BY211+CA211+CC211</f>
        <v>52.027500000000003</v>
      </c>
      <c r="BX211" s="22">
        <v>13.4</v>
      </c>
      <c r="BY211" s="22">
        <f>BX211*AP211/100</f>
        <v>7.0350000000000001</v>
      </c>
      <c r="BZ211" s="6">
        <v>27.1</v>
      </c>
      <c r="CA211" s="22">
        <f>BZ211*AP211/100</f>
        <v>14.227499999999999</v>
      </c>
      <c r="CB211" s="6">
        <v>58.6</v>
      </c>
      <c r="CC211" s="22">
        <f>CB211*AP211/100</f>
        <v>30.765000000000001</v>
      </c>
      <c r="CD211" s="22">
        <v>1.42</v>
      </c>
      <c r="CE211" s="126">
        <v>96.2</v>
      </c>
      <c r="CF211" s="127">
        <v>11102</v>
      </c>
      <c r="CG211" s="126">
        <v>97.2</v>
      </c>
      <c r="CH211" s="127">
        <v>9389</v>
      </c>
      <c r="CI211" s="126">
        <v>91.5</v>
      </c>
      <c r="CJ211" s="126">
        <v>93.6</v>
      </c>
      <c r="CK211" s="127">
        <v>6966</v>
      </c>
      <c r="CL211" s="19">
        <f>BX211/BZ211</f>
        <v>0.49446494464944646</v>
      </c>
      <c r="CM211" s="19"/>
      <c r="CN211" s="19"/>
      <c r="CO211" s="19"/>
      <c r="CP211" s="6"/>
      <c r="CQ211" s="19"/>
      <c r="CR211" s="19"/>
      <c r="CS211" s="20"/>
      <c r="CZ211" s="22"/>
      <c r="DA211" s="16"/>
      <c r="DB211" s="129" t="s">
        <v>441</v>
      </c>
      <c r="DC211" s="130"/>
      <c r="DD211" s="131" t="s">
        <v>2188</v>
      </c>
      <c r="DI211" s="1" t="s">
        <v>434</v>
      </c>
      <c r="DJ211" s="210" t="s">
        <v>491</v>
      </c>
      <c r="DK211" s="4">
        <v>2</v>
      </c>
      <c r="DN211" s="16">
        <v>0</v>
      </c>
      <c r="DR211" s="22" t="s">
        <v>431</v>
      </c>
      <c r="DS211" s="22" t="s">
        <v>431</v>
      </c>
      <c r="DT211" s="22">
        <v>60</v>
      </c>
      <c r="DU211" s="22">
        <v>13.3</v>
      </c>
      <c r="DV211" s="22">
        <v>86.7</v>
      </c>
      <c r="DW211" s="40" t="s">
        <v>431</v>
      </c>
      <c r="DX211" s="40" t="s">
        <v>431</v>
      </c>
      <c r="DY211" s="40" t="s">
        <v>431</v>
      </c>
      <c r="DZ211" s="40" t="s">
        <v>431</v>
      </c>
      <c r="EA211" s="2">
        <v>0</v>
      </c>
      <c r="EB211" s="2"/>
      <c r="EC211" s="36"/>
      <c r="ED211" s="36"/>
      <c r="EE211" s="4">
        <f>L211</f>
        <v>5</v>
      </c>
      <c r="EF211" s="4"/>
      <c r="EG211" s="4"/>
      <c r="EH211" s="4"/>
      <c r="EI211" s="4"/>
      <c r="EJ211" s="4"/>
      <c r="EK211" s="4"/>
      <c r="EL211" s="6" t="e">
        <f>EK211/(EJ211*EJ211*0.01*0.01)</f>
        <v>#DIV/0!</v>
      </c>
      <c r="EM211" s="4"/>
      <c r="EN211" s="4"/>
      <c r="EO211" s="4"/>
      <c r="EP211" s="4"/>
      <c r="EQ211" s="31"/>
      <c r="ER211" s="14"/>
      <c r="ES211" s="132">
        <f>C211</f>
        <v>16139</v>
      </c>
      <c r="ET211" s="133">
        <v>75</v>
      </c>
      <c r="EU211" s="133">
        <v>32000</v>
      </c>
      <c r="EV211" s="133">
        <v>23788</v>
      </c>
      <c r="EW211" s="133">
        <v>37440</v>
      </c>
      <c r="EX211" s="133">
        <v>2347</v>
      </c>
      <c r="EY211" s="134">
        <f>EX211/EV211*EW211/ET211</f>
        <v>49.252665209349253</v>
      </c>
      <c r="EZ211" s="39">
        <f>L211*EY211</f>
        <v>246.26332604674627</v>
      </c>
      <c r="FA211" s="9"/>
      <c r="FE211" s="135"/>
      <c r="FF211" s="135"/>
      <c r="FH211" s="136"/>
      <c r="FK211" s="138"/>
      <c r="FL211" s="139"/>
      <c r="FM211" s="9"/>
      <c r="FN211" s="1"/>
      <c r="FO211" s="41">
        <f>AC211/1000</f>
        <v>4.4999999999999998E-2</v>
      </c>
      <c r="FQ211" s="121">
        <f>EX211*100/EU211</f>
        <v>7.3343749999999996</v>
      </c>
      <c r="FR211" s="140">
        <f>EY211/1000</f>
        <v>4.9252665209349254E-2</v>
      </c>
      <c r="FS211" s="9"/>
      <c r="FU211" s="214"/>
      <c r="FW211" s="214"/>
      <c r="GI211" s="8"/>
      <c r="GO211" s="10"/>
      <c r="GP211" s="10"/>
      <c r="GQ211" s="20"/>
      <c r="KB211" s="22">
        <v>81.2</v>
      </c>
      <c r="KC211" s="22">
        <v>26.8</v>
      </c>
      <c r="KD211" s="22">
        <v>22.8</v>
      </c>
      <c r="KE211" s="20">
        <f>FR211*AO211/100*1000</f>
        <v>22.853236657138055</v>
      </c>
      <c r="KF211" s="20">
        <f>FR211*AP211/100*1000</f>
        <v>25.857649234908362</v>
      </c>
      <c r="KG211" s="20">
        <f>FR211*AQ211/100*1000</f>
        <v>0.21178646040020183</v>
      </c>
      <c r="KH211" s="20">
        <f>FR211*AX211/100*1000</f>
        <v>4.974519186144275</v>
      </c>
      <c r="KI211" s="20">
        <f>FR211*BM211/100*1000</f>
        <v>0.46297505296788299</v>
      </c>
      <c r="KJ211" s="20">
        <f>FR211*BY211/100*1000</f>
        <v>3.4649249974777199</v>
      </c>
      <c r="KK211" s="20">
        <f>FR211*CA211/100*1000</f>
        <v>7.0074229426601642</v>
      </c>
      <c r="KL211" s="20">
        <f>FR211*CC211/100*1000</f>
        <v>15.152582451656299</v>
      </c>
    </row>
    <row r="212" spans="1:313" ht="14.4" customHeight="1">
      <c r="A212" s="1">
        <v>21</v>
      </c>
      <c r="B212" s="1">
        <f>COUNTIFS($D$3:D212,D212,$F$3:F212,F212)</f>
        <v>1</v>
      </c>
      <c r="C212" s="34">
        <v>16848</v>
      </c>
      <c r="D212" s="21" t="s">
        <v>2353</v>
      </c>
      <c r="E212" s="2" t="s">
        <v>496</v>
      </c>
      <c r="F212" s="2">
        <v>6408212052</v>
      </c>
      <c r="G212" s="1">
        <v>58</v>
      </c>
      <c r="H212" s="247" t="s">
        <v>2352</v>
      </c>
      <c r="I212" s="29" t="s">
        <v>451</v>
      </c>
      <c r="J212" s="24" t="s">
        <v>487</v>
      </c>
      <c r="K212" s="2" t="s">
        <v>430</v>
      </c>
      <c r="L212" s="2">
        <v>7</v>
      </c>
      <c r="M212" s="2">
        <v>2</v>
      </c>
      <c r="N212" s="2" t="s">
        <v>431</v>
      </c>
      <c r="O212" s="11"/>
      <c r="P212" s="2" t="s">
        <v>1670</v>
      </c>
      <c r="Q212" s="11"/>
      <c r="R212" s="11"/>
      <c r="S212" s="11"/>
      <c r="T212" s="42"/>
      <c r="U212" s="42"/>
      <c r="V212" s="64" t="s">
        <v>1609</v>
      </c>
      <c r="W212" s="42"/>
      <c r="X212" s="42"/>
      <c r="Y212" s="66" t="s">
        <v>2349</v>
      </c>
      <c r="Z212" s="11"/>
      <c r="AA212" s="1" t="s">
        <v>2166</v>
      </c>
      <c r="AC212" s="115">
        <v>318</v>
      </c>
      <c r="AD212" s="115">
        <v>2220</v>
      </c>
      <c r="AE212" s="11"/>
      <c r="AF212" s="11"/>
      <c r="AG212" s="11" t="s">
        <v>491</v>
      </c>
      <c r="AH212" s="115">
        <v>150</v>
      </c>
      <c r="AI212" s="11"/>
      <c r="AJ212" s="11"/>
      <c r="AM212" s="11"/>
      <c r="AO212" s="116">
        <v>14.2</v>
      </c>
      <c r="AP212" s="117">
        <v>80.8</v>
      </c>
      <c r="AQ212" s="118">
        <v>4.3</v>
      </c>
      <c r="AR212" s="119">
        <f>AO212+AP212+AQ212</f>
        <v>99.3</v>
      </c>
      <c r="AS212" s="120">
        <f>AO212/AP212</f>
        <v>0.17574257425742573</v>
      </c>
      <c r="AT212" s="121">
        <f>AO212/AP212*AQ212</f>
        <v>0.75569306930693059</v>
      </c>
      <c r="AU212" s="122">
        <f>AO212/(AP212+AQ212)</f>
        <v>0.16686251468860164</v>
      </c>
      <c r="AV212" s="19">
        <f>AW212*AO212/100</f>
        <v>11.015999999999998</v>
      </c>
      <c r="AW212" s="19">
        <f>98-AY212-(CD212*100/AO212)</f>
        <v>77.577464788732385</v>
      </c>
      <c r="AX212" s="123">
        <v>2.17</v>
      </c>
      <c r="AY212" s="19">
        <f>AX212*100/AO212</f>
        <v>15.281690140845072</v>
      </c>
      <c r="AZ212" s="1" t="s">
        <v>432</v>
      </c>
      <c r="BA212" s="58">
        <v>31.5</v>
      </c>
      <c r="BB212" s="1" t="s">
        <v>432</v>
      </c>
      <c r="BC212" s="6">
        <v>9.6399999999999993E-3</v>
      </c>
      <c r="BD212" s="6"/>
      <c r="BE212" s="19"/>
      <c r="BF212" s="19"/>
      <c r="BG212" s="67">
        <v>7075.652173913044</v>
      </c>
      <c r="BH212" s="67">
        <v>277</v>
      </c>
      <c r="BI212" s="19">
        <v>0.9</v>
      </c>
      <c r="BJ212" s="19">
        <v>60.5</v>
      </c>
      <c r="BK212" s="19">
        <f>100-BJ212</f>
        <v>39.5</v>
      </c>
      <c r="BL212" s="124">
        <f>BJ212/BK212</f>
        <v>1.5316455696202531</v>
      </c>
      <c r="BM212" s="125">
        <v>0.17</v>
      </c>
      <c r="BN212" s="6">
        <f>BM212*100/AO212</f>
        <v>1.1971830985915493</v>
      </c>
      <c r="BO212" s="1" t="s">
        <v>432</v>
      </c>
      <c r="BP212" s="19">
        <v>22.788</v>
      </c>
      <c r="BQ212" s="19">
        <v>43.6</v>
      </c>
      <c r="BR212" s="43">
        <v>40930.399999999994</v>
      </c>
      <c r="BS212" s="6">
        <f>BX212+BZ212</f>
        <v>62.2</v>
      </c>
      <c r="BT212" s="4">
        <v>92.2</v>
      </c>
      <c r="BU212" s="43">
        <v>11727</v>
      </c>
      <c r="BV212" s="6">
        <f>100-BT212</f>
        <v>7.7999999999999972</v>
      </c>
      <c r="BW212" s="6">
        <f>BY212+CA212+CC212</f>
        <v>79.830399999999997</v>
      </c>
      <c r="BX212" s="22">
        <v>40.5</v>
      </c>
      <c r="BY212" s="22">
        <f>BX212*AP212/100</f>
        <v>32.724000000000004</v>
      </c>
      <c r="BZ212" s="6">
        <v>21.7</v>
      </c>
      <c r="CA212" s="22">
        <f>BZ212*AP212/100</f>
        <v>17.5336</v>
      </c>
      <c r="CB212" s="6">
        <v>36.6</v>
      </c>
      <c r="CC212" s="22">
        <f>CB212*AP212/100</f>
        <v>29.572800000000001</v>
      </c>
      <c r="CD212" s="22">
        <v>0.73</v>
      </c>
      <c r="CE212" s="126">
        <v>99.6</v>
      </c>
      <c r="CF212" s="127">
        <v>9918</v>
      </c>
      <c r="CG212" s="126">
        <v>97.8</v>
      </c>
      <c r="CH212" s="127">
        <v>7517</v>
      </c>
      <c r="CI212" s="126">
        <v>83.5</v>
      </c>
      <c r="CJ212" s="126">
        <v>93.3</v>
      </c>
      <c r="CK212" s="127">
        <v>7472</v>
      </c>
      <c r="CL212" s="19">
        <f>BX212/BZ212</f>
        <v>1.8663594470046083</v>
      </c>
      <c r="CM212" s="19"/>
      <c r="CN212" s="19"/>
      <c r="CO212" s="19"/>
      <c r="CP212" s="6"/>
      <c r="CQ212" s="19"/>
      <c r="CR212" s="19"/>
      <c r="CS212" s="20"/>
      <c r="CZ212" s="22"/>
      <c r="DA212" s="16"/>
      <c r="DB212" s="129" t="s">
        <v>441</v>
      </c>
      <c r="DC212" s="130"/>
      <c r="DD212" s="131" t="s">
        <v>2000</v>
      </c>
      <c r="DI212" s="1" t="s">
        <v>434</v>
      </c>
      <c r="DJ212" s="210" t="s">
        <v>491</v>
      </c>
      <c r="DK212" s="4">
        <v>2</v>
      </c>
      <c r="DN212" s="16">
        <v>0</v>
      </c>
      <c r="DR212" s="58" t="s">
        <v>1692</v>
      </c>
      <c r="DS212" s="22" t="s">
        <v>431</v>
      </c>
      <c r="DT212" s="22">
        <v>621</v>
      </c>
      <c r="DU212" s="22">
        <v>3.9</v>
      </c>
      <c r="DV212" s="22">
        <v>96.1</v>
      </c>
      <c r="DW212" s="22" t="s">
        <v>431</v>
      </c>
      <c r="DX212" s="22" t="s">
        <v>431</v>
      </c>
      <c r="DY212" s="22" t="s">
        <v>431</v>
      </c>
      <c r="DZ212" s="22" t="s">
        <v>431</v>
      </c>
      <c r="EA212" s="2">
        <v>0</v>
      </c>
      <c r="EB212" s="2"/>
      <c r="EC212" s="36"/>
      <c r="ED212" s="36"/>
      <c r="EE212" s="4">
        <f>L212</f>
        <v>7</v>
      </c>
      <c r="EF212" s="4"/>
      <c r="EG212" s="4"/>
      <c r="EH212" s="4"/>
      <c r="EI212" s="4"/>
      <c r="EJ212" s="4"/>
      <c r="EK212" s="4"/>
      <c r="EL212" s="6" t="e">
        <f>EK212/(EJ212*EJ212*0.01*0.01)</f>
        <v>#DIV/0!</v>
      </c>
      <c r="EM212" s="4"/>
      <c r="EN212" s="4"/>
      <c r="EO212" s="4"/>
      <c r="EP212" s="4"/>
      <c r="EQ212" s="31"/>
      <c r="ER212" s="14"/>
      <c r="ES212" s="132">
        <f>C212</f>
        <v>16848</v>
      </c>
      <c r="ET212" s="133">
        <v>75</v>
      </c>
      <c r="EU212" s="133">
        <v>19382</v>
      </c>
      <c r="EV212" s="133">
        <v>8000</v>
      </c>
      <c r="EW212" s="133">
        <v>37440</v>
      </c>
      <c r="EX212" s="133">
        <v>6348</v>
      </c>
      <c r="EY212" s="134">
        <f>EX212/EV212*EW212/ET212</f>
        <v>396.11520000000002</v>
      </c>
      <c r="EZ212" s="39">
        <f>L212*EY212</f>
        <v>2772.8063999999999</v>
      </c>
      <c r="FA212" s="9"/>
      <c r="FE212" s="135"/>
      <c r="FF212" s="135"/>
      <c r="FH212" s="136"/>
      <c r="FK212" s="138"/>
      <c r="FL212" s="139"/>
      <c r="FM212" s="9"/>
      <c r="FN212" s="1"/>
      <c r="FO212" s="41">
        <f>AC212/1000</f>
        <v>0.318</v>
      </c>
      <c r="FQ212" s="121">
        <f>EX212*100/EU212</f>
        <v>32.752037973377362</v>
      </c>
      <c r="FR212" s="140">
        <f>EY212/1000</f>
        <v>0.3961152</v>
      </c>
      <c r="FS212" s="9"/>
      <c r="FU212" s="214"/>
      <c r="FW212" s="214"/>
      <c r="GI212" s="8"/>
      <c r="GO212" s="10"/>
      <c r="GP212" s="10"/>
      <c r="GQ212" s="20"/>
      <c r="KB212" s="22">
        <v>77.5</v>
      </c>
      <c r="KC212" s="22">
        <v>29.9</v>
      </c>
      <c r="KD212" s="22">
        <v>11.4</v>
      </c>
      <c r="KE212" s="20">
        <f>FR212*AO212/100*1000</f>
        <v>56.248358399999994</v>
      </c>
      <c r="KF212" s="20">
        <f>FR212*AP212/100*1000</f>
        <v>320.06108159999997</v>
      </c>
      <c r="KG212" s="20">
        <f>FR212*AQ212/100*1000</f>
        <v>17.032953600000003</v>
      </c>
      <c r="KH212" s="20">
        <f>FR212*AX212/100*1000</f>
        <v>8.59569984</v>
      </c>
      <c r="KI212" s="20">
        <f>FR212*BM212/100*1000</f>
        <v>0.67339584000000008</v>
      </c>
      <c r="KJ212" s="20">
        <f>FR212*BY212/100*1000</f>
        <v>129.62473804800001</v>
      </c>
      <c r="KK212" s="20">
        <f>FR212*CA212/100*1000</f>
        <v>69.453254707200003</v>
      </c>
      <c r="KL212" s="20">
        <f>FR212*CC212/100*1000</f>
        <v>117.14235586560001</v>
      </c>
    </row>
    <row r="213" spans="1:313" ht="14.4" customHeight="1">
      <c r="A213" s="1">
        <v>184</v>
      </c>
      <c r="B213" s="1">
        <f>COUNTIFS($D$3:D213,D213,$F$3:F213,F213)</f>
        <v>1</v>
      </c>
      <c r="C213" s="34">
        <v>17917</v>
      </c>
      <c r="D213" s="21" t="s">
        <v>2585</v>
      </c>
      <c r="E213" s="2" t="s">
        <v>492</v>
      </c>
      <c r="F213" s="2">
        <v>451020423</v>
      </c>
      <c r="G213" s="1">
        <v>77</v>
      </c>
      <c r="H213" s="247" t="s">
        <v>2586</v>
      </c>
      <c r="I213" s="29" t="s">
        <v>2587</v>
      </c>
      <c r="J213" s="24" t="s">
        <v>487</v>
      </c>
      <c r="K213" s="2" t="s">
        <v>430</v>
      </c>
      <c r="L213" s="2">
        <v>12</v>
      </c>
      <c r="M213" s="2" t="s">
        <v>652</v>
      </c>
      <c r="N213" s="2" t="s">
        <v>431</v>
      </c>
      <c r="O213" s="11"/>
      <c r="P213" s="2" t="s">
        <v>2571</v>
      </c>
      <c r="Q213" s="11" t="s">
        <v>2584</v>
      </c>
      <c r="R213" s="11"/>
      <c r="S213" s="11"/>
      <c r="T213" s="42"/>
      <c r="U213" s="42"/>
      <c r="V213" s="64" t="s">
        <v>2426</v>
      </c>
      <c r="W213" s="42"/>
      <c r="X213" s="42"/>
      <c r="Y213" s="42"/>
      <c r="Z213" s="29"/>
      <c r="AA213" s="1" t="s">
        <v>2166</v>
      </c>
      <c r="AC213" s="115">
        <v>1578</v>
      </c>
      <c r="AD213" s="115">
        <v>18000</v>
      </c>
      <c r="AG213" s="11" t="s">
        <v>483</v>
      </c>
      <c r="AH213" s="115">
        <v>1500</v>
      </c>
      <c r="AJ213" s="11"/>
      <c r="AM213" s="11"/>
      <c r="AO213" s="116"/>
      <c r="AP213" s="117"/>
      <c r="AQ213" s="118"/>
      <c r="AR213" s="119">
        <f>AO213+AP213+AQ213</f>
        <v>0</v>
      </c>
      <c r="AS213" s="120" t="e">
        <f>AO213/AP213</f>
        <v>#DIV/0!</v>
      </c>
      <c r="AT213" s="121" t="e">
        <f>AO213/AP213*AQ213</f>
        <v>#DIV/0!</v>
      </c>
      <c r="AU213" s="122" t="e">
        <f>AO213/(AP213+AQ213)</f>
        <v>#DIV/0!</v>
      </c>
      <c r="AV213" s="19" t="e">
        <f>AW213*AO213/100</f>
        <v>#DIV/0!</v>
      </c>
      <c r="AW213" s="19" t="e">
        <f>98-AY213</f>
        <v>#DIV/0!</v>
      </c>
      <c r="AX213" s="123"/>
      <c r="AY213" s="19" t="e">
        <f>AX213*100/AO213</f>
        <v>#DIV/0!</v>
      </c>
      <c r="AZ213" s="1" t="s">
        <v>432</v>
      </c>
      <c r="BA213" s="58"/>
      <c r="BB213" s="1" t="s">
        <v>432</v>
      </c>
      <c r="BC213" s="6"/>
      <c r="BD213" s="6"/>
      <c r="BE213" s="19"/>
      <c r="BF213" s="19"/>
      <c r="BG213" s="67"/>
      <c r="BH213" s="67"/>
      <c r="BI213" s="19"/>
      <c r="BJ213" s="19"/>
      <c r="BK213" s="19">
        <f>100-BJ213</f>
        <v>100</v>
      </c>
      <c r="BL213" s="124">
        <f>BJ213/BK213</f>
        <v>0</v>
      </c>
      <c r="BM213" s="125"/>
      <c r="BN213" s="6" t="e">
        <f>BM213*100/AO213</f>
        <v>#DIV/0!</v>
      </c>
      <c r="BO213" s="1" t="s">
        <v>432</v>
      </c>
      <c r="BP213" s="19"/>
      <c r="BQ213" s="19"/>
      <c r="BR213" s="43"/>
      <c r="BS213" s="6">
        <f>BX213+BZ213</f>
        <v>0</v>
      </c>
      <c r="BU213" s="43"/>
      <c r="BV213" s="6">
        <f>100-BT213</f>
        <v>100</v>
      </c>
      <c r="BW213" s="6">
        <f>BY213+CA213+CC213</f>
        <v>0</v>
      </c>
      <c r="BX213" s="22"/>
      <c r="BY213" s="22">
        <f>BX213*AP213/100</f>
        <v>0</v>
      </c>
      <c r="BZ213" s="6"/>
      <c r="CA213" s="22">
        <f>BZ213*AP213/100</f>
        <v>0</v>
      </c>
      <c r="CB213" s="6"/>
      <c r="CC213" s="22">
        <f>CB213*AP213/100</f>
        <v>0</v>
      </c>
      <c r="CD213" s="22" t="s">
        <v>432</v>
      </c>
      <c r="CE213" s="126"/>
      <c r="CF213" s="127"/>
      <c r="CG213" s="126"/>
      <c r="CH213" s="127"/>
      <c r="CI213" s="126"/>
      <c r="CJ213" s="126"/>
      <c r="CK213" s="127"/>
      <c r="CL213" s="19" t="e">
        <f>BX213/BZ213</f>
        <v>#DIV/0!</v>
      </c>
      <c r="CM213" s="19"/>
      <c r="CN213" s="19"/>
      <c r="CO213" s="19"/>
      <c r="CP213" s="6"/>
      <c r="CQ213" s="19"/>
      <c r="CR213" s="19"/>
      <c r="CS213" s="20"/>
      <c r="CZ213" s="22"/>
      <c r="DA213" s="16"/>
      <c r="DC213" s="130"/>
      <c r="DD213" s="131"/>
      <c r="DI213" s="1"/>
      <c r="DJ213" s="209" t="s">
        <v>483</v>
      </c>
      <c r="DN213" s="16"/>
      <c r="DR213" s="58"/>
      <c r="DS213" s="22"/>
      <c r="DT213" s="22"/>
      <c r="DU213" s="22"/>
      <c r="DV213" s="22"/>
      <c r="DW213" s="22"/>
      <c r="DX213" s="22"/>
      <c r="DY213" s="22"/>
      <c r="DZ213" s="22"/>
      <c r="EB213" s="2"/>
      <c r="EC213" s="36"/>
      <c r="ED213" s="36"/>
      <c r="EE213" s="4">
        <f>L213</f>
        <v>12</v>
      </c>
      <c r="EF213" s="4"/>
      <c r="EG213" s="4"/>
      <c r="EH213" s="4"/>
      <c r="EI213" s="4"/>
      <c r="EJ213" s="4"/>
      <c r="EK213" s="4"/>
      <c r="EL213" s="6" t="e">
        <f>EK213/(EJ213*EJ213*0.01*0.01)</f>
        <v>#DIV/0!</v>
      </c>
      <c r="EM213" s="4"/>
      <c r="EN213" s="4"/>
      <c r="EO213" s="4"/>
      <c r="EP213" s="4"/>
      <c r="EQ213" s="31"/>
      <c r="ER213" s="14"/>
      <c r="ES213" s="132">
        <f>C213</f>
        <v>17917</v>
      </c>
      <c r="ET213" s="133">
        <v>75</v>
      </c>
      <c r="EU213" s="133"/>
      <c r="EV213" s="133">
        <v>4000</v>
      </c>
      <c r="EW213" s="133">
        <v>40560</v>
      </c>
      <c r="EX213" s="133"/>
      <c r="EY213" s="134">
        <f>EX213/EV213*EW213/ET213</f>
        <v>0</v>
      </c>
      <c r="EZ213" s="39">
        <f>L213*EY213</f>
        <v>0</v>
      </c>
      <c r="FA213" s="9"/>
      <c r="FE213" s="135"/>
      <c r="FF213" s="135"/>
      <c r="FH213" s="136"/>
      <c r="FK213" s="138"/>
      <c r="FL213" s="139"/>
      <c r="FM213" s="9"/>
      <c r="FN213" s="1"/>
      <c r="FO213" s="41" t="e">
        <f>#REF!/1000</f>
        <v>#REF!</v>
      </c>
      <c r="FQ213" s="121" t="e">
        <f>EX213*100/EU213</f>
        <v>#DIV/0!</v>
      </c>
      <c r="FR213" s="140">
        <f>EY213/1000</f>
        <v>0</v>
      </c>
      <c r="FS213" s="9"/>
      <c r="FV213" s="212"/>
      <c r="FX213" s="212"/>
      <c r="GI213" s="8"/>
      <c r="GO213" s="10"/>
      <c r="GP213" s="10"/>
      <c r="GQ213" s="20"/>
      <c r="KB213" s="22"/>
      <c r="KC213" s="22"/>
      <c r="KD213" s="22"/>
      <c r="KE213" s="20">
        <f>FR213*AO213/100*1000</f>
        <v>0</v>
      </c>
      <c r="KF213" s="20">
        <f>FR213*AP213/100*1000</f>
        <v>0</v>
      </c>
      <c r="KG213" s="20">
        <f>FR213*AQ213/100*1000</f>
        <v>0</v>
      </c>
      <c r="KH213" s="20">
        <f>FR213*AX213/100*1000</f>
        <v>0</v>
      </c>
      <c r="KI213" s="20">
        <f>FR213*BM213/100*1000</f>
        <v>0</v>
      </c>
      <c r="KJ213" s="20">
        <f>FR213*BY213/100*1000</f>
        <v>0</v>
      </c>
      <c r="KK213" s="20">
        <f>FR213*CA213/100*1000</f>
        <v>0</v>
      </c>
      <c r="KL213" s="20">
        <f>FR213*CC213/100*1000</f>
        <v>0</v>
      </c>
      <c r="KM213" s="1"/>
      <c r="KN213" s="1"/>
      <c r="KP213" s="22"/>
      <c r="KQ213" s="22"/>
      <c r="KR213" s="22"/>
      <c r="KS213" s="19"/>
      <c r="KY213" s="11"/>
      <c r="KZ213" s="11"/>
      <c r="LA213" s="11"/>
    </row>
    <row r="214" spans="1:313" ht="14.4" customHeight="1">
      <c r="A214" s="1">
        <v>91</v>
      </c>
      <c r="B214" s="1">
        <f>COUNTIFS($D$3:D214,D214,$F$3:F214,F214)</f>
        <v>1</v>
      </c>
      <c r="C214" s="34">
        <v>14946</v>
      </c>
      <c r="D214" s="21" t="s">
        <v>1877</v>
      </c>
      <c r="E214" s="2" t="s">
        <v>1018</v>
      </c>
      <c r="F214" s="12">
        <v>7512315338</v>
      </c>
      <c r="G214" s="1">
        <f>LEFT(H214,4)-CONCATENATE(IF(LEFT(F214, 2)&lt;MID(H214, 3, 4), 20, 19),LEFT(F214,2))</f>
        <v>46</v>
      </c>
      <c r="H214" s="247" t="s">
        <v>1871</v>
      </c>
      <c r="I214" s="29" t="s">
        <v>538</v>
      </c>
      <c r="J214" s="24" t="s">
        <v>487</v>
      </c>
      <c r="K214" s="2" t="s">
        <v>430</v>
      </c>
      <c r="L214" s="2">
        <v>39</v>
      </c>
      <c r="M214" s="2">
        <v>2</v>
      </c>
      <c r="N214" s="2" t="s">
        <v>431</v>
      </c>
      <c r="O214" s="11"/>
      <c r="P214" s="2" t="s">
        <v>1852</v>
      </c>
      <c r="Q214" s="11"/>
      <c r="R214" s="11"/>
      <c r="S214" s="11"/>
      <c r="T214" s="42"/>
      <c r="U214" s="42"/>
      <c r="V214" s="64" t="s">
        <v>1609</v>
      </c>
      <c r="W214" s="42"/>
      <c r="X214" s="44" t="s">
        <v>1872</v>
      </c>
      <c r="Y214" s="71"/>
      <c r="Z214" s="11"/>
      <c r="AA214" s="1" t="s">
        <v>812</v>
      </c>
      <c r="AC214" s="115">
        <v>105</v>
      </c>
      <c r="AD214" s="115">
        <v>4000</v>
      </c>
      <c r="AE214" s="11"/>
      <c r="AF214" s="11"/>
      <c r="AG214" s="11" t="s">
        <v>483</v>
      </c>
      <c r="AH214" s="115">
        <v>250</v>
      </c>
      <c r="AI214" s="11"/>
      <c r="AJ214" s="11"/>
      <c r="AM214" s="11"/>
      <c r="AO214" s="116">
        <v>5.3</v>
      </c>
      <c r="AP214" s="117">
        <v>91.3</v>
      </c>
      <c r="AQ214" s="118">
        <v>3</v>
      </c>
      <c r="AR214" s="119">
        <f>AO214+AP214+AQ214</f>
        <v>99.6</v>
      </c>
      <c r="AS214" s="120">
        <f>AO214/AP214</f>
        <v>5.8050383351588172E-2</v>
      </c>
      <c r="AT214" s="121">
        <f>AO214/AP214*AQ214</f>
        <v>0.1741511500547645</v>
      </c>
      <c r="AU214" s="122">
        <f>AO214/(AP214+AQ214)</f>
        <v>5.620360551431601E-2</v>
      </c>
      <c r="AV214" s="19">
        <f>AW214*AO214/100</f>
        <v>3.4939999999999998</v>
      </c>
      <c r="AW214" s="19">
        <f>98-AY214-(CD214*100/AO214)</f>
        <v>65.924528301886795</v>
      </c>
      <c r="AX214" s="123">
        <v>0.86</v>
      </c>
      <c r="AY214" s="19">
        <f>AX214*100/AO214</f>
        <v>16.226415094339622</v>
      </c>
      <c r="AZ214" s="1" t="s">
        <v>432</v>
      </c>
      <c r="BA214" s="58">
        <v>12</v>
      </c>
      <c r="BB214" s="1" t="s">
        <v>432</v>
      </c>
      <c r="BC214" s="6">
        <v>9.9000000000000005E-2</v>
      </c>
      <c r="BD214" s="6"/>
      <c r="BE214" s="19"/>
      <c r="BF214" s="19"/>
      <c r="BG214" s="67">
        <v>3814.1509433962265</v>
      </c>
      <c r="BH214" s="67">
        <v>318.69639794168097</v>
      </c>
      <c r="BI214" s="19">
        <v>1.2</v>
      </c>
      <c r="BJ214" s="19">
        <v>53.1</v>
      </c>
      <c r="BK214" s="19">
        <v>46.9</v>
      </c>
      <c r="BL214" s="124">
        <f>BJ214/BK214</f>
        <v>1.1321961620469083</v>
      </c>
      <c r="BM214" s="125">
        <v>0.22</v>
      </c>
      <c r="BN214" s="6">
        <f>BM214*100/AO214</f>
        <v>4.1509433962264151</v>
      </c>
      <c r="BO214" s="1" t="s">
        <v>432</v>
      </c>
      <c r="BP214" s="19">
        <v>29.150000000000002</v>
      </c>
      <c r="BQ214" s="19">
        <v>26.5</v>
      </c>
      <c r="BR214" s="4">
        <v>28274</v>
      </c>
      <c r="BS214" s="6">
        <f>BX214+BZ214</f>
        <v>61.3</v>
      </c>
      <c r="BT214" s="4">
        <v>98.4</v>
      </c>
      <c r="BU214" s="43">
        <v>13109.599999999999</v>
      </c>
      <c r="BV214" s="6">
        <f>100-BT214</f>
        <v>1.5999999999999943</v>
      </c>
      <c r="BW214" s="6">
        <f>BY214+CA214+CC214</f>
        <v>91.208699999999993</v>
      </c>
      <c r="BX214" s="22">
        <v>27.9</v>
      </c>
      <c r="BY214" s="22">
        <f>BX214*AP214/100</f>
        <v>25.4727</v>
      </c>
      <c r="BZ214" s="6">
        <v>33.4</v>
      </c>
      <c r="CA214" s="22">
        <f>BZ214*AP214/100</f>
        <v>30.494199999999996</v>
      </c>
      <c r="CB214" s="6">
        <v>38.6</v>
      </c>
      <c r="CC214" s="22">
        <f>CB214*AP214/100</f>
        <v>35.241799999999998</v>
      </c>
      <c r="CD214" s="22">
        <v>0.84</v>
      </c>
      <c r="CE214" s="126">
        <v>100</v>
      </c>
      <c r="CF214" s="127">
        <v>21189</v>
      </c>
      <c r="CG214" s="126">
        <v>99.9</v>
      </c>
      <c r="CH214" s="127">
        <v>15462.999999999998</v>
      </c>
      <c r="CI214" s="126">
        <v>91.8</v>
      </c>
      <c r="CJ214" s="126">
        <v>94.8</v>
      </c>
      <c r="CK214" s="127">
        <v>13589.8</v>
      </c>
      <c r="CL214" s="19">
        <f>BX214/BZ214</f>
        <v>0.83532934131736525</v>
      </c>
      <c r="CM214" s="19">
        <v>1.57</v>
      </c>
      <c r="CN214" s="19" t="s">
        <v>432</v>
      </c>
      <c r="CO214" s="19" t="s">
        <v>432</v>
      </c>
      <c r="CP214" s="6"/>
      <c r="CQ214" s="19"/>
      <c r="CR214" s="19"/>
      <c r="CS214" s="20"/>
      <c r="CZ214" s="22"/>
      <c r="DA214" s="16"/>
      <c r="DB214" s="129" t="s">
        <v>441</v>
      </c>
      <c r="DC214" s="130"/>
      <c r="DD214" s="131" t="s">
        <v>1878</v>
      </c>
      <c r="DI214" s="1" t="s">
        <v>434</v>
      </c>
      <c r="DJ214" s="209" t="s">
        <v>483</v>
      </c>
      <c r="DK214" s="4">
        <v>2</v>
      </c>
      <c r="DN214" s="16">
        <v>0</v>
      </c>
      <c r="DR214" s="22" t="s">
        <v>431</v>
      </c>
      <c r="DS214" s="22" t="s">
        <v>431</v>
      </c>
      <c r="DT214" s="67">
        <v>155</v>
      </c>
      <c r="DU214" s="22">
        <v>11</v>
      </c>
      <c r="DV214" s="22">
        <v>89</v>
      </c>
      <c r="DW214" s="22" t="s">
        <v>431</v>
      </c>
      <c r="DX214" s="22" t="s">
        <v>431</v>
      </c>
      <c r="DY214" s="22" t="s">
        <v>431</v>
      </c>
      <c r="DZ214" s="22" t="s">
        <v>431</v>
      </c>
      <c r="EA214" s="2">
        <v>0</v>
      </c>
      <c r="EB214" s="68"/>
      <c r="EC214" s="36"/>
      <c r="ED214" s="36"/>
      <c r="EE214" s="4">
        <f>L214</f>
        <v>39</v>
      </c>
      <c r="EF214" s="4"/>
      <c r="EG214" s="4">
        <v>3</v>
      </c>
      <c r="EH214" s="4"/>
      <c r="EI214" s="4"/>
      <c r="EJ214" s="4"/>
      <c r="EK214" s="4"/>
      <c r="EL214" s="6" t="e">
        <f>EK214/(EJ214*EJ214*0.01*0.01)</f>
        <v>#DIV/0!</v>
      </c>
      <c r="EM214" s="4">
        <v>2</v>
      </c>
      <c r="EN214" s="1">
        <v>1</v>
      </c>
      <c r="EO214" s="4">
        <v>1</v>
      </c>
      <c r="EP214" s="4"/>
      <c r="EQ214" s="31"/>
      <c r="ER214" s="14"/>
      <c r="ES214" s="132">
        <v>14946</v>
      </c>
      <c r="ET214" s="133">
        <v>75</v>
      </c>
      <c r="EU214" s="133">
        <v>8655</v>
      </c>
      <c r="EV214" s="133">
        <v>12000</v>
      </c>
      <c r="EW214" s="133">
        <v>39780</v>
      </c>
      <c r="EX214" s="133">
        <v>2268</v>
      </c>
      <c r="EY214" s="134">
        <f>EX214/EV214*EW214/ET214</f>
        <v>100.2456</v>
      </c>
      <c r="EZ214" s="39">
        <f>L214*EY214</f>
        <v>3909.5783999999999</v>
      </c>
      <c r="FA214" s="9"/>
      <c r="FE214" s="135"/>
      <c r="FF214" s="135"/>
      <c r="FH214" s="136"/>
      <c r="FK214" s="138"/>
      <c r="FL214" s="139"/>
      <c r="FM214" s="9"/>
      <c r="FN214" s="1"/>
      <c r="FO214" s="41">
        <f>AC214/1000</f>
        <v>0.105</v>
      </c>
      <c r="FQ214" s="121">
        <f>EX214*100/EU214</f>
        <v>26.204506065857885</v>
      </c>
      <c r="FR214" s="140">
        <f>EY214/1000</f>
        <v>0.10024559999999999</v>
      </c>
      <c r="FS214" s="9"/>
      <c r="FV214" s="212"/>
      <c r="FX214" s="212"/>
      <c r="GI214" s="8"/>
      <c r="GO214" s="10">
        <v>44286</v>
      </c>
      <c r="GP214" s="10"/>
      <c r="GQ214" s="20"/>
      <c r="GT214" s="19">
        <v>0.43405504451999999</v>
      </c>
      <c r="GV214" s="148">
        <v>0.33241012000000003</v>
      </c>
      <c r="HA214" s="32">
        <v>1.49</v>
      </c>
      <c r="HB214" s="32">
        <v>2.0299999999999998</v>
      </c>
      <c r="HC214" s="33">
        <v>11120.3</v>
      </c>
      <c r="HD214" s="32">
        <v>3.14</v>
      </c>
      <c r="HE214" s="32">
        <v>2.7</v>
      </c>
      <c r="HF214" s="32">
        <v>0</v>
      </c>
      <c r="HG214" s="33">
        <v>2760.18</v>
      </c>
      <c r="HH214" s="32">
        <v>38.68</v>
      </c>
      <c r="HI214" s="33">
        <v>98.99</v>
      </c>
      <c r="HJ214" s="32">
        <v>113.77</v>
      </c>
      <c r="HK214" s="32">
        <v>5.8</v>
      </c>
      <c r="HL214" s="32">
        <v>0</v>
      </c>
      <c r="HM214" s="32">
        <v>182.71</v>
      </c>
      <c r="HN214" s="32">
        <v>53.89</v>
      </c>
      <c r="HO214" s="32">
        <v>207</v>
      </c>
      <c r="HP214" s="33">
        <v>2394.02</v>
      </c>
      <c r="HQ214" s="32">
        <v>18.809999999999999</v>
      </c>
      <c r="HR214" s="32">
        <v>0</v>
      </c>
      <c r="HS214" s="32">
        <v>518.38</v>
      </c>
      <c r="HT214" s="32">
        <v>8024.24</v>
      </c>
      <c r="HU214" s="32">
        <v>150.96</v>
      </c>
      <c r="HV214" s="32">
        <v>21.95</v>
      </c>
      <c r="HW214" s="32">
        <v>93.76</v>
      </c>
      <c r="HX214" s="32">
        <v>4.45</v>
      </c>
      <c r="HY214" s="32">
        <v>20.61</v>
      </c>
      <c r="HZ214" s="32">
        <v>383.83</v>
      </c>
      <c r="IA214" s="22">
        <f>HU214/HP214</f>
        <v>6.3057117317315642E-2</v>
      </c>
      <c r="KE214" s="20">
        <f>FR214*AO214/100*1000</f>
        <v>5.3130167999999989</v>
      </c>
      <c r="KF214" s="20">
        <f>FR214*AP214/100*1000</f>
        <v>91.524232799999993</v>
      </c>
      <c r="KG214" s="20">
        <f>FR214*AQ214/100*1000</f>
        <v>3.007368</v>
      </c>
      <c r="KH214" s="20">
        <f>FR214*AX214/100*1000</f>
        <v>0.86211215999999991</v>
      </c>
      <c r="KI214" s="20">
        <f>FR214*BM214/100*1000</f>
        <v>0.22054031999999996</v>
      </c>
      <c r="KJ214" s="20">
        <f>FR214*BY214/100*1000</f>
        <v>25.535260951199998</v>
      </c>
      <c r="KK214" s="20">
        <f>FR214*CA214/100*1000</f>
        <v>30.56909375519999</v>
      </c>
      <c r="KL214" s="20">
        <f>FR214*CC214/100*1000</f>
        <v>35.328353860799993</v>
      </c>
      <c r="KS214" s="23">
        <v>44307</v>
      </c>
      <c r="KT214" s="1">
        <v>1</v>
      </c>
    </row>
    <row r="215" spans="1:313" ht="14.4" customHeight="1">
      <c r="A215" s="1">
        <v>202</v>
      </c>
      <c r="B215" s="1">
        <f>COUNTIFS($D$3:D215,D215,$F$3:F215,F215)</f>
        <v>1</v>
      </c>
      <c r="C215" s="34">
        <v>18004</v>
      </c>
      <c r="D215" s="21" t="s">
        <v>1877</v>
      </c>
      <c r="E215" s="2" t="s">
        <v>452</v>
      </c>
      <c r="F215" s="2">
        <v>7411235326</v>
      </c>
      <c r="G215" s="1">
        <v>48</v>
      </c>
      <c r="H215" s="247" t="s">
        <v>2613</v>
      </c>
      <c r="I215" s="29" t="s">
        <v>457</v>
      </c>
      <c r="J215" s="24" t="s">
        <v>487</v>
      </c>
      <c r="K215" s="2" t="s">
        <v>430</v>
      </c>
      <c r="L215" s="2">
        <v>12</v>
      </c>
      <c r="M215" s="2">
        <v>2</v>
      </c>
      <c r="N215" s="2" t="s">
        <v>431</v>
      </c>
      <c r="O215" s="11"/>
      <c r="P215" s="2" t="s">
        <v>2609</v>
      </c>
      <c r="Q215" s="11" t="s">
        <v>2584</v>
      </c>
      <c r="R215" s="11"/>
      <c r="S215" s="11"/>
      <c r="T215" s="42"/>
      <c r="U215" s="42"/>
      <c r="V215" s="64" t="s">
        <v>2426</v>
      </c>
      <c r="W215" s="42"/>
      <c r="X215" s="42" t="s">
        <v>2294</v>
      </c>
      <c r="Y215" s="42"/>
      <c r="Z215" s="29"/>
      <c r="AA215" s="1" t="s">
        <v>2166</v>
      </c>
      <c r="AC215" s="115">
        <v>332</v>
      </c>
      <c r="AD215" s="115">
        <v>3900</v>
      </c>
      <c r="AG215" s="11" t="s">
        <v>483</v>
      </c>
      <c r="AH215" s="115">
        <v>250</v>
      </c>
      <c r="AJ215" s="11"/>
      <c r="AM215" s="11"/>
      <c r="AO215" s="116"/>
      <c r="AP215" s="117"/>
      <c r="AQ215" s="118"/>
      <c r="AR215" s="119">
        <f>AO215+AP215+AQ215</f>
        <v>0</v>
      </c>
      <c r="AS215" s="120" t="e">
        <f>AO215/AP215</f>
        <v>#DIV/0!</v>
      </c>
      <c r="AT215" s="121" t="e">
        <f>AO215/AP215*AQ215</f>
        <v>#DIV/0!</v>
      </c>
      <c r="AU215" s="122" t="e">
        <f>AO215/(AP215+AQ215)</f>
        <v>#DIV/0!</v>
      </c>
      <c r="AV215" s="19" t="e">
        <f>AW215*AO215/100</f>
        <v>#DIV/0!</v>
      </c>
      <c r="AW215" s="19" t="e">
        <f>98-AY215</f>
        <v>#DIV/0!</v>
      </c>
      <c r="AX215" s="123"/>
      <c r="AY215" s="19" t="e">
        <f>AX215*100/AO215</f>
        <v>#DIV/0!</v>
      </c>
      <c r="AZ215" s="1" t="s">
        <v>432</v>
      </c>
      <c r="BA215" s="58"/>
      <c r="BB215" s="1" t="s">
        <v>432</v>
      </c>
      <c r="BC215" s="6"/>
      <c r="BD215" s="6"/>
      <c r="BE215" s="19"/>
      <c r="BF215" s="19"/>
      <c r="BG215" s="67"/>
      <c r="BH215" s="67"/>
      <c r="BI215" s="19"/>
      <c r="BJ215" s="19"/>
      <c r="BK215" s="19">
        <f>100-BJ215</f>
        <v>100</v>
      </c>
      <c r="BL215" s="124">
        <f>BJ215/BK215</f>
        <v>0</v>
      </c>
      <c r="BM215" s="125"/>
      <c r="BN215" s="6" t="e">
        <f>BM215*100/AO215</f>
        <v>#DIV/0!</v>
      </c>
      <c r="BO215" s="1" t="s">
        <v>432</v>
      </c>
      <c r="BP215" s="19"/>
      <c r="BQ215" s="19"/>
      <c r="BR215" s="43"/>
      <c r="BS215" s="6">
        <f>BX215+BZ215</f>
        <v>0</v>
      </c>
      <c r="BU215" s="43"/>
      <c r="BV215" s="6">
        <f>100-BT215</f>
        <v>100</v>
      </c>
      <c r="BW215" s="6">
        <f>BY215+CA215+CC215</f>
        <v>0</v>
      </c>
      <c r="BX215" s="22"/>
      <c r="BY215" s="22">
        <f>BX215*AP215/100</f>
        <v>0</v>
      </c>
      <c r="BZ215" s="6"/>
      <c r="CA215" s="22">
        <f>BZ215*AP215/100</f>
        <v>0</v>
      </c>
      <c r="CB215" s="6"/>
      <c r="CC215" s="22">
        <f>CB215*AP215/100</f>
        <v>0</v>
      </c>
      <c r="CD215" s="22" t="s">
        <v>432</v>
      </c>
      <c r="CE215" s="126"/>
      <c r="CF215" s="127"/>
      <c r="CG215" s="126"/>
      <c r="CH215" s="127"/>
      <c r="CI215" s="126"/>
      <c r="CJ215" s="126"/>
      <c r="CK215" s="127"/>
      <c r="CL215" s="19" t="e">
        <f>BX215/BZ215</f>
        <v>#DIV/0!</v>
      </c>
      <c r="CM215" s="19"/>
      <c r="CN215" s="19"/>
      <c r="CO215" s="19"/>
      <c r="CP215" s="6"/>
      <c r="CQ215" s="19"/>
      <c r="CR215" s="19"/>
      <c r="CS215" s="20"/>
      <c r="CZ215" s="22"/>
      <c r="DA215" s="16"/>
      <c r="DC215" s="130"/>
      <c r="DD215" s="131"/>
      <c r="DI215" s="1"/>
      <c r="DJ215" s="209" t="s">
        <v>483</v>
      </c>
      <c r="DN215" s="16"/>
      <c r="DR215" s="58"/>
      <c r="DS215" s="22"/>
      <c r="DT215" s="22"/>
      <c r="DU215" s="22"/>
      <c r="DV215" s="22"/>
      <c r="DW215" s="22"/>
      <c r="DX215" s="22"/>
      <c r="DY215" s="22"/>
      <c r="DZ215" s="22"/>
      <c r="EB215" s="2"/>
      <c r="EC215" s="36"/>
      <c r="ED215" s="36"/>
      <c r="EE215" s="4">
        <f>L215</f>
        <v>12</v>
      </c>
      <c r="EF215" s="4"/>
      <c r="EG215" s="4"/>
      <c r="EH215" s="4"/>
      <c r="EI215" s="4"/>
      <c r="EJ215" s="4"/>
      <c r="EK215" s="4"/>
      <c r="EL215" s="6" t="e">
        <f>EK215/(EJ215*EJ215*0.01*0.01)</f>
        <v>#DIV/0!</v>
      </c>
      <c r="EM215" s="4"/>
      <c r="EN215" s="4"/>
      <c r="EO215" s="4"/>
      <c r="EP215" s="4"/>
      <c r="EQ215" s="31"/>
      <c r="ER215" s="14"/>
      <c r="ES215" s="132">
        <f>C215</f>
        <v>18004</v>
      </c>
      <c r="ET215" s="133">
        <v>75</v>
      </c>
      <c r="EU215" s="133"/>
      <c r="EV215" s="133">
        <v>4000</v>
      </c>
      <c r="EW215" s="133">
        <v>40560</v>
      </c>
      <c r="EX215" s="133"/>
      <c r="EY215" s="134">
        <f>EX215/EV215*EW215/ET215</f>
        <v>0</v>
      </c>
      <c r="EZ215" s="39">
        <f>L215*EY215</f>
        <v>0</v>
      </c>
      <c r="FA215" s="9"/>
      <c r="FE215" s="135"/>
      <c r="FF215" s="135"/>
      <c r="FH215" s="136"/>
      <c r="FK215" s="138"/>
      <c r="FL215" s="139"/>
      <c r="FM215" s="9"/>
      <c r="FN215" s="1"/>
      <c r="FO215" s="41" t="e">
        <f>#REF!/1000</f>
        <v>#REF!</v>
      </c>
      <c r="FQ215" s="121" t="e">
        <f>EX215*100/EU215</f>
        <v>#DIV/0!</v>
      </c>
      <c r="FR215" s="140">
        <f>EY215/1000</f>
        <v>0</v>
      </c>
      <c r="FS215" s="9"/>
      <c r="FV215" s="212"/>
      <c r="FX215" s="212"/>
      <c r="GI215" s="8"/>
      <c r="GO215" s="10"/>
      <c r="GP215" s="10"/>
      <c r="GQ215" s="20"/>
      <c r="KB215" s="22"/>
      <c r="KC215" s="22"/>
      <c r="KD215" s="22"/>
      <c r="KE215" s="20">
        <f>FR215*AO215/100*1000</f>
        <v>0</v>
      </c>
      <c r="KF215" s="20">
        <f>FR215*AP215/100*1000</f>
        <v>0</v>
      </c>
      <c r="KG215" s="20">
        <f>FR215*AQ215/100*1000</f>
        <v>0</v>
      </c>
      <c r="KH215" s="20">
        <f>FR215*AX215/100*1000</f>
        <v>0</v>
      </c>
      <c r="KI215" s="20">
        <f>FR215*BM215/100*1000</f>
        <v>0</v>
      </c>
      <c r="KJ215" s="20">
        <f>FR215*BY215/100*1000</f>
        <v>0</v>
      </c>
      <c r="KK215" s="20">
        <f>FR215*CA215/100*1000</f>
        <v>0</v>
      </c>
      <c r="KL215" s="20">
        <f>FR215*CC215/100*1000</f>
        <v>0</v>
      </c>
      <c r="KM215" s="1"/>
      <c r="KN215" s="1"/>
      <c r="KP215" s="22"/>
      <c r="KQ215" s="22"/>
      <c r="KR215" s="22"/>
      <c r="KS215" s="19"/>
      <c r="KY215" s="11"/>
      <c r="KZ215" s="11"/>
      <c r="LA215" s="11"/>
    </row>
    <row r="216" spans="1:313" ht="14.4" customHeight="1">
      <c r="A216" s="1">
        <v>170</v>
      </c>
      <c r="B216" s="1">
        <f>COUNTIFS($D$3:D216,D216,$F$3:F216,F216)</f>
        <v>1</v>
      </c>
      <c r="C216" s="34">
        <v>15574</v>
      </c>
      <c r="D216" s="21" t="s">
        <v>2001</v>
      </c>
      <c r="E216" s="2" t="s">
        <v>549</v>
      </c>
      <c r="F216" s="12">
        <v>7359185364</v>
      </c>
      <c r="G216" s="1">
        <v>48</v>
      </c>
      <c r="H216" s="247" t="s">
        <v>2002</v>
      </c>
      <c r="I216" s="29" t="s">
        <v>471</v>
      </c>
      <c r="J216" s="24" t="s">
        <v>487</v>
      </c>
      <c r="K216" s="2" t="s">
        <v>430</v>
      </c>
      <c r="L216" s="2">
        <v>11</v>
      </c>
      <c r="M216" s="2" t="s">
        <v>664</v>
      </c>
      <c r="N216" s="2" t="s">
        <v>647</v>
      </c>
      <c r="O216" s="11"/>
      <c r="P216" s="2" t="s">
        <v>1994</v>
      </c>
      <c r="Q216" s="11"/>
      <c r="R216" s="11"/>
      <c r="S216" s="11"/>
      <c r="T216" s="42"/>
      <c r="U216" s="42"/>
      <c r="V216" s="64" t="s">
        <v>1609</v>
      </c>
      <c r="W216" s="11"/>
      <c r="X216" s="11"/>
      <c r="Y216" s="66"/>
      <c r="Z216" s="11"/>
      <c r="AA216" s="1" t="s">
        <v>812</v>
      </c>
      <c r="AC216" s="115">
        <v>120</v>
      </c>
      <c r="AD216" s="115">
        <v>1300</v>
      </c>
      <c r="AE216" s="11"/>
      <c r="AF216" s="11"/>
      <c r="AG216" s="11" t="s">
        <v>491</v>
      </c>
      <c r="AH216" s="115">
        <v>150</v>
      </c>
      <c r="AI216" s="11"/>
      <c r="AJ216" s="11"/>
      <c r="AM216" s="11"/>
      <c r="AO216" s="116">
        <v>31.5</v>
      </c>
      <c r="AP216" s="117">
        <v>65.2</v>
      </c>
      <c r="AQ216" s="118">
        <v>2.5499999999999998</v>
      </c>
      <c r="AR216" s="119">
        <f>AO216+AP216+AQ216</f>
        <v>99.25</v>
      </c>
      <c r="AS216" s="120">
        <f>AO216/AP216</f>
        <v>0.48312883435582821</v>
      </c>
      <c r="AT216" s="121">
        <f>AO216/AP216*AQ216</f>
        <v>1.2319785276073618</v>
      </c>
      <c r="AU216" s="122">
        <f>AO216/(AP216+AQ216)</f>
        <v>0.46494464944649444</v>
      </c>
      <c r="AV216" s="19">
        <f>AW216*AO216/100</f>
        <v>29.26</v>
      </c>
      <c r="AW216" s="19">
        <f>98-AY216-(CD216*100/AO216)</f>
        <v>92.888888888888886</v>
      </c>
      <c r="AX216" s="123">
        <v>0.75</v>
      </c>
      <c r="AY216" s="19">
        <f>AX216*100/AO216</f>
        <v>2.3809523809523809</v>
      </c>
      <c r="AZ216" s="1" t="s">
        <v>432</v>
      </c>
      <c r="BA216" s="58">
        <v>36.14</v>
      </c>
      <c r="BB216" s="1" t="s">
        <v>432</v>
      </c>
      <c r="BC216" s="6">
        <v>0.01</v>
      </c>
      <c r="BD216" s="6"/>
      <c r="BE216" s="19"/>
      <c r="BF216" s="19"/>
      <c r="BG216" s="67">
        <v>3739.2784206943502</v>
      </c>
      <c r="BH216" s="67">
        <v>321.31</v>
      </c>
      <c r="BI216" s="19">
        <v>0</v>
      </c>
      <c r="BJ216" s="19">
        <v>49.7</v>
      </c>
      <c r="BK216" s="19">
        <f>100-BJ216</f>
        <v>50.3</v>
      </c>
      <c r="BL216" s="124">
        <f>BJ216/BK216</f>
        <v>0.98807157057654083</v>
      </c>
      <c r="BM216" s="125">
        <v>0.12</v>
      </c>
      <c r="BN216" s="6">
        <f>BM216*100/AO216</f>
        <v>0.38095238095238093</v>
      </c>
      <c r="BO216" s="1" t="s">
        <v>432</v>
      </c>
      <c r="BP216" s="19">
        <v>10.807</v>
      </c>
      <c r="BQ216" s="19">
        <v>19.079999999999998</v>
      </c>
      <c r="BR216" s="43">
        <v>35336</v>
      </c>
      <c r="BS216" s="6">
        <f>BX216+BZ216</f>
        <v>38.799999999999997</v>
      </c>
      <c r="BT216" s="4">
        <v>94.6</v>
      </c>
      <c r="BU216" s="43">
        <v>5228.2083333333339</v>
      </c>
      <c r="BV216" s="6">
        <f>100-BT216</f>
        <v>5.4000000000000057</v>
      </c>
      <c r="BW216" s="6">
        <f>BY216+CA216+CC216</f>
        <v>64.613200000000006</v>
      </c>
      <c r="BX216" s="22">
        <v>15.1</v>
      </c>
      <c r="BY216" s="22">
        <f>BX216*AP216/100</f>
        <v>9.8452000000000002</v>
      </c>
      <c r="BZ216" s="6">
        <v>23.7</v>
      </c>
      <c r="CA216" s="22">
        <f>BZ216*AP216/100</f>
        <v>15.452400000000001</v>
      </c>
      <c r="CB216" s="6">
        <v>60.3</v>
      </c>
      <c r="CC216" s="22">
        <f>CB216*AP216/100</f>
        <v>39.315599999999996</v>
      </c>
      <c r="CD216" s="22">
        <v>0.86</v>
      </c>
      <c r="CE216" s="126">
        <v>95.7</v>
      </c>
      <c r="CF216" s="127">
        <v>7563</v>
      </c>
      <c r="CG216" s="126">
        <v>85.1</v>
      </c>
      <c r="CH216" s="127">
        <v>5493</v>
      </c>
      <c r="CI216" s="126">
        <v>44</v>
      </c>
      <c r="CJ216" s="126">
        <v>61.9</v>
      </c>
      <c r="CK216" s="127">
        <v>4717</v>
      </c>
      <c r="CL216" s="19">
        <f>BX216/BZ216</f>
        <v>0.6371308016877637</v>
      </c>
      <c r="CM216" s="19">
        <v>11.1</v>
      </c>
      <c r="CN216" s="19">
        <v>18.8</v>
      </c>
      <c r="CO216" s="19">
        <v>12.4</v>
      </c>
      <c r="CP216" s="6"/>
      <c r="CQ216" s="19"/>
      <c r="CR216" s="19"/>
      <c r="CS216" s="20"/>
      <c r="CZ216" s="22"/>
      <c r="DA216" s="16"/>
      <c r="DB216" s="129" t="s">
        <v>257</v>
      </c>
      <c r="DC216" s="130"/>
      <c r="DD216" s="131" t="s">
        <v>2003</v>
      </c>
      <c r="DI216" s="1" t="s">
        <v>436</v>
      </c>
      <c r="DJ216" s="210" t="s">
        <v>491</v>
      </c>
      <c r="DK216" s="4">
        <v>2</v>
      </c>
      <c r="DN216" s="16">
        <v>0</v>
      </c>
      <c r="DR216" s="22" t="s">
        <v>431</v>
      </c>
      <c r="DS216" s="22" t="s">
        <v>431</v>
      </c>
      <c r="DT216" s="67">
        <v>236</v>
      </c>
      <c r="DU216" s="22">
        <v>6.3</v>
      </c>
      <c r="DV216" s="22">
        <v>93.7</v>
      </c>
      <c r="DW216" s="22" t="s">
        <v>431</v>
      </c>
      <c r="DX216" s="22" t="s">
        <v>431</v>
      </c>
      <c r="DY216" s="22" t="s">
        <v>431</v>
      </c>
      <c r="DZ216" s="22" t="s">
        <v>431</v>
      </c>
      <c r="EA216" s="2">
        <v>0</v>
      </c>
      <c r="EB216" s="68"/>
      <c r="EC216" s="36"/>
      <c r="ED216" s="36"/>
      <c r="EE216" s="4">
        <f>L216</f>
        <v>11</v>
      </c>
      <c r="EF216" s="4"/>
      <c r="EG216" s="4"/>
      <c r="EH216" s="4"/>
      <c r="EI216" s="4"/>
      <c r="EJ216" s="4"/>
      <c r="EK216" s="4"/>
      <c r="EL216" s="6" t="e">
        <f>EK216/(EJ216*EJ216*0.01*0.01)</f>
        <v>#DIV/0!</v>
      </c>
      <c r="EM216" s="4"/>
      <c r="EN216" s="4"/>
      <c r="EO216" s="4"/>
      <c r="EP216" s="4"/>
      <c r="EQ216" s="31"/>
      <c r="ER216" s="14"/>
      <c r="ES216" s="132">
        <f>C216</f>
        <v>15574</v>
      </c>
      <c r="ET216" s="133">
        <v>75</v>
      </c>
      <c r="EU216" s="133">
        <v>48259</v>
      </c>
      <c r="EV216" s="133">
        <v>12000</v>
      </c>
      <c r="EW216" s="133">
        <v>39780</v>
      </c>
      <c r="EX216" s="133">
        <v>2712</v>
      </c>
      <c r="EY216" s="134">
        <f>EX216/EV216*EW216/ET216</f>
        <v>119.8704</v>
      </c>
      <c r="EZ216" s="39">
        <f>L216*EY216</f>
        <v>1318.5744</v>
      </c>
      <c r="FA216" s="9"/>
      <c r="FE216" s="135"/>
      <c r="FF216" s="135"/>
      <c r="FH216" s="136"/>
      <c r="FK216" s="138"/>
      <c r="FL216" s="139"/>
      <c r="FM216" s="9"/>
      <c r="FN216" s="1"/>
      <c r="FO216" s="41">
        <f>AC216/1000</f>
        <v>0.12</v>
      </c>
      <c r="FQ216" s="121">
        <f>EX216*100/EU216</f>
        <v>5.6196771586647047</v>
      </c>
      <c r="FR216" s="140">
        <f>EY216/1000</f>
        <v>0.1198704</v>
      </c>
      <c r="FS216" s="9"/>
      <c r="FU216" s="214"/>
      <c r="FW216" s="214"/>
      <c r="GI216" s="8"/>
      <c r="GO216" s="10"/>
      <c r="GP216" s="10"/>
      <c r="GQ216" s="20"/>
      <c r="KE216" s="20">
        <f>FR216*AO216/100*1000</f>
        <v>37.759175999999997</v>
      </c>
      <c r="KF216" s="20">
        <f>FR216*AP216/100*1000</f>
        <v>78.155500799999999</v>
      </c>
      <c r="KG216" s="20">
        <f>FR216*AQ216/100*1000</f>
        <v>3.0566951999999996</v>
      </c>
      <c r="KH216" s="20">
        <f>FR216*AX216/100*1000</f>
        <v>0.89902800000000005</v>
      </c>
      <c r="KI216" s="20">
        <f>FR216*BM216/100*1000</f>
        <v>0.14384448</v>
      </c>
      <c r="KJ216" s="20">
        <f>FR216*BY216/100*1000</f>
        <v>11.8014806208</v>
      </c>
      <c r="KK216" s="20">
        <f>FR216*CA216/100*1000</f>
        <v>18.522853689600002</v>
      </c>
      <c r="KL216" s="20">
        <f>FR216*CC216/100*1000</f>
        <v>47.127766982399997</v>
      </c>
    </row>
    <row r="217" spans="1:313" ht="14.4" customHeight="1">
      <c r="A217" s="1">
        <v>258</v>
      </c>
      <c r="B217" s="219">
        <f>COUNTIFS($D$3:D217,D217,$F$3:F217,F217)</f>
        <v>1</v>
      </c>
      <c r="C217" s="34">
        <v>16074</v>
      </c>
      <c r="D217" s="75" t="s">
        <v>2164</v>
      </c>
      <c r="E217" s="76" t="s">
        <v>526</v>
      </c>
      <c r="F217" s="76">
        <v>6055110391</v>
      </c>
      <c r="G217" s="77">
        <f>LEFT(H217,4)-CONCATENATE(IF(LEFT(F217, 2)&lt;MID(H217, 3, 4), 20, 19),LEFT(F217,2))</f>
        <v>61</v>
      </c>
      <c r="H217" s="248" t="s">
        <v>2165</v>
      </c>
      <c r="I217" s="29" t="s">
        <v>442</v>
      </c>
      <c r="J217" s="24" t="s">
        <v>487</v>
      </c>
      <c r="K217" s="2" t="s">
        <v>430</v>
      </c>
      <c r="L217" s="2">
        <v>12</v>
      </c>
      <c r="M217" s="2">
        <v>2</v>
      </c>
      <c r="N217" s="2" t="s">
        <v>431</v>
      </c>
      <c r="O217" s="11"/>
      <c r="P217" s="2" t="s">
        <v>2143</v>
      </c>
      <c r="Q217" s="11"/>
      <c r="R217" s="11"/>
      <c r="S217" s="11"/>
      <c r="T217" s="42"/>
      <c r="U217" s="42"/>
      <c r="V217" s="64" t="s">
        <v>1609</v>
      </c>
      <c r="W217" s="42"/>
      <c r="X217" s="42"/>
      <c r="Y217" s="66"/>
      <c r="Z217" s="11"/>
      <c r="AA217" s="1" t="s">
        <v>2166</v>
      </c>
      <c r="AC217" s="115">
        <v>257</v>
      </c>
      <c r="AD217" s="115">
        <v>3000</v>
      </c>
      <c r="AE217" s="11"/>
      <c r="AF217" s="11"/>
      <c r="AG217" s="11" t="s">
        <v>491</v>
      </c>
      <c r="AH217" s="115">
        <v>250</v>
      </c>
      <c r="AI217" s="11"/>
      <c r="AJ217" s="11"/>
      <c r="AM217" s="11"/>
      <c r="AO217" s="116">
        <v>17.3</v>
      </c>
      <c r="AP217" s="117">
        <v>75.5</v>
      </c>
      <c r="AQ217" s="118">
        <v>6.7</v>
      </c>
      <c r="AR217" s="119">
        <f>AO217+AP217+AQ217</f>
        <v>99.5</v>
      </c>
      <c r="AS217" s="120">
        <f>AO217/AP217</f>
        <v>0.22913907284768212</v>
      </c>
      <c r="AT217" s="121">
        <f>AO217/AP217*AQ217</f>
        <v>1.5352317880794701</v>
      </c>
      <c r="AU217" s="122">
        <f>AO217/(AP217+AQ217)</f>
        <v>0.21046228710462286</v>
      </c>
      <c r="AV217" s="19">
        <f>AW217*AO217/100</f>
        <v>11.324000000000003</v>
      </c>
      <c r="AW217" s="19">
        <f>98-AY217-(CD217*100/AO217)</f>
        <v>65.456647398843941</v>
      </c>
      <c r="AX217" s="123">
        <v>2.66</v>
      </c>
      <c r="AY217" s="19">
        <f>AX217*100/AO217</f>
        <v>15.3757225433526</v>
      </c>
      <c r="AZ217" s="1" t="s">
        <v>432</v>
      </c>
      <c r="BA217" s="58">
        <v>18.2</v>
      </c>
      <c r="BB217" s="1" t="s">
        <v>432</v>
      </c>
      <c r="BC217" s="6">
        <v>0.36</v>
      </c>
      <c r="BD217" s="6"/>
      <c r="BE217" s="19"/>
      <c r="BF217" s="19"/>
      <c r="BG217" s="67">
        <v>6652.2123893805319</v>
      </c>
      <c r="BH217" s="67">
        <v>551.03399999999999</v>
      </c>
      <c r="BI217" s="19">
        <v>0.18</v>
      </c>
      <c r="BJ217" s="19">
        <v>56.7</v>
      </c>
      <c r="BK217" s="19">
        <f>100-BJ217</f>
        <v>43.3</v>
      </c>
      <c r="BL217" s="124">
        <f>BJ217/BK217</f>
        <v>1.3094688221709008</v>
      </c>
      <c r="BM217" s="125">
        <v>0.35</v>
      </c>
      <c r="BN217" s="6">
        <f>BM217*100/AO217</f>
        <v>2.0231213872832368</v>
      </c>
      <c r="BO217" s="1" t="s">
        <v>432</v>
      </c>
      <c r="BP217" s="19">
        <v>62.53</v>
      </c>
      <c r="BQ217" s="19">
        <v>38.28</v>
      </c>
      <c r="BR217" s="43">
        <v>61772.76</v>
      </c>
      <c r="BS217" s="6">
        <f>BX217+BZ217</f>
        <v>50.2</v>
      </c>
      <c r="BT217" s="4">
        <v>92.4</v>
      </c>
      <c r="BU217" s="43">
        <v>10245.049999999999</v>
      </c>
      <c r="BV217" s="6">
        <f>100-BT217</f>
        <v>7.5999999999999943</v>
      </c>
      <c r="BW217" s="6">
        <f>BY217+CA217+CC217</f>
        <v>75.424500000000023</v>
      </c>
      <c r="BX217" s="22">
        <v>21.6</v>
      </c>
      <c r="BY217" s="22">
        <f>BX217*AP217/100</f>
        <v>16.308000000000003</v>
      </c>
      <c r="BZ217" s="6">
        <v>28.6</v>
      </c>
      <c r="CA217" s="22">
        <f>BZ217*AP217/100</f>
        <v>21.593000000000004</v>
      </c>
      <c r="CB217" s="6">
        <v>49.7</v>
      </c>
      <c r="CC217" s="22">
        <f>CB217*AP217/100</f>
        <v>37.523500000000006</v>
      </c>
      <c r="CD217" s="22">
        <v>2.97</v>
      </c>
      <c r="CE217" s="126">
        <v>98.9</v>
      </c>
      <c r="CF217" s="127">
        <v>9504</v>
      </c>
      <c r="CG217" s="126">
        <v>94.6</v>
      </c>
      <c r="CH217" s="127">
        <v>7269</v>
      </c>
      <c r="CI217" s="126">
        <v>85.1</v>
      </c>
      <c r="CJ217" s="126">
        <v>90.8</v>
      </c>
      <c r="CK217" s="127">
        <v>6396</v>
      </c>
      <c r="CL217" s="19">
        <f>BX217/BZ217</f>
        <v>0.75524475524475521</v>
      </c>
      <c r="CM217" s="19"/>
      <c r="CN217" s="19"/>
      <c r="CO217" s="19"/>
      <c r="CP217" s="6"/>
      <c r="CQ217" s="19"/>
      <c r="CR217" s="19"/>
      <c r="CS217" s="20"/>
      <c r="CZ217" s="22"/>
      <c r="DA217" s="16"/>
      <c r="DB217" s="129" t="s">
        <v>257</v>
      </c>
      <c r="DC217" s="130"/>
      <c r="DD217" s="131" t="s">
        <v>1313</v>
      </c>
      <c r="DI217" s="1" t="s">
        <v>436</v>
      </c>
      <c r="DJ217" s="210" t="s">
        <v>491</v>
      </c>
      <c r="DK217" s="4">
        <v>2</v>
      </c>
      <c r="DN217" s="16">
        <v>0</v>
      </c>
      <c r="DR217" s="22" t="s">
        <v>431</v>
      </c>
      <c r="DS217" s="22" t="s">
        <v>431</v>
      </c>
      <c r="DT217" s="22">
        <v>166</v>
      </c>
      <c r="DU217" s="22">
        <v>13.8</v>
      </c>
      <c r="DV217" s="22">
        <v>86.2</v>
      </c>
      <c r="DW217" s="40" t="s">
        <v>431</v>
      </c>
      <c r="DX217" s="40" t="s">
        <v>431</v>
      </c>
      <c r="DY217" s="40" t="s">
        <v>431</v>
      </c>
      <c r="DZ217" s="40" t="s">
        <v>431</v>
      </c>
      <c r="EA217" s="2">
        <v>0</v>
      </c>
      <c r="EB217" s="2"/>
      <c r="EC217" s="36"/>
      <c r="ED217" s="36"/>
      <c r="EE217" s="4">
        <f>L217</f>
        <v>12</v>
      </c>
      <c r="EF217" s="4"/>
      <c r="EG217" s="4"/>
      <c r="EH217" s="4"/>
      <c r="EI217" s="4"/>
      <c r="EJ217" s="4"/>
      <c r="EK217" s="4"/>
      <c r="EL217" s="6" t="e">
        <f>EK217/(EJ217*EJ217*0.01*0.01)</f>
        <v>#DIV/0!</v>
      </c>
      <c r="EM217" s="4"/>
      <c r="EN217" s="4"/>
      <c r="EO217" s="4"/>
      <c r="EP217" s="4"/>
      <c r="EQ217" s="31"/>
      <c r="ER217" s="14"/>
      <c r="ES217" s="132">
        <f>C217</f>
        <v>16074</v>
      </c>
      <c r="ET217" s="133">
        <v>75</v>
      </c>
      <c r="EU217" s="133">
        <v>5186</v>
      </c>
      <c r="EV217" s="133">
        <v>4000</v>
      </c>
      <c r="EW217" s="133">
        <v>37440</v>
      </c>
      <c r="EX217" s="133">
        <v>2059</v>
      </c>
      <c r="EY217" s="134">
        <f>EX217/EV217*EW217/ET217</f>
        <v>256.96320000000003</v>
      </c>
      <c r="EZ217" s="39">
        <f>L217*EY217</f>
        <v>3083.5584000000003</v>
      </c>
      <c r="FA217" s="9"/>
      <c r="FE217" s="135"/>
      <c r="FF217" s="135"/>
      <c r="FH217" s="136"/>
      <c r="FK217" s="138"/>
      <c r="FL217" s="139"/>
      <c r="FM217" s="9"/>
      <c r="FN217" s="1"/>
      <c r="FO217" s="41">
        <f>AC217/1000</f>
        <v>0.25700000000000001</v>
      </c>
      <c r="FQ217" s="121">
        <f>EX217*100/EU217</f>
        <v>39.703046664095645</v>
      </c>
      <c r="FR217" s="140">
        <f>EY217/1000</f>
        <v>0.2569632</v>
      </c>
      <c r="FS217" s="9"/>
      <c r="FU217" s="214"/>
      <c r="FW217" s="214"/>
      <c r="GI217" s="8"/>
      <c r="GO217" s="10"/>
      <c r="GP217" s="10"/>
      <c r="GQ217" s="20"/>
      <c r="KE217" s="20">
        <f>FR217*AO217/100*1000</f>
        <v>44.454633600000008</v>
      </c>
      <c r="KF217" s="20">
        <f>FR217*AP217/100*1000</f>
        <v>194.007216</v>
      </c>
      <c r="KG217" s="20">
        <f>FR217*AQ217/100*1000</f>
        <v>17.2165344</v>
      </c>
      <c r="KH217" s="20">
        <f>FR217*AX217/100*1000</f>
        <v>6.8352211199999999</v>
      </c>
      <c r="KI217" s="20">
        <f>FR217*BM217/100*1000</f>
        <v>0.89937120000000004</v>
      </c>
      <c r="KJ217" s="20">
        <f>FR217*BY217/100*1000</f>
        <v>41.905558656000011</v>
      </c>
      <c r="KK217" s="20">
        <f>FR217*CA217/100*1000</f>
        <v>55.486063776000002</v>
      </c>
      <c r="KL217" s="20">
        <f>FR217*CC217/100*1000</f>
        <v>96.42158635200002</v>
      </c>
    </row>
    <row r="218" spans="1:313" ht="14.4" customHeight="1">
      <c r="A218" s="1">
        <v>293</v>
      </c>
      <c r="B218" s="1">
        <f>COUNTIFS($D$3:D218,D218,$F$3:F218,F218)</f>
        <v>2</v>
      </c>
      <c r="C218" s="34">
        <v>16236</v>
      </c>
      <c r="D218" s="75" t="s">
        <v>2164</v>
      </c>
      <c r="E218" s="76" t="s">
        <v>526</v>
      </c>
      <c r="F218" s="76">
        <v>6055110391</v>
      </c>
      <c r="G218" s="77">
        <f>LEFT(H218,4)-CONCATENATE(IF(LEFT(F218, 2)&lt;MID(H218, 3, 4), 20, 19),LEFT(F218,2))</f>
        <v>61</v>
      </c>
      <c r="H218" s="248" t="s">
        <v>2232</v>
      </c>
      <c r="I218" s="29" t="s">
        <v>442</v>
      </c>
      <c r="J218" s="24" t="s">
        <v>487</v>
      </c>
      <c r="K218" s="2" t="s">
        <v>430</v>
      </c>
      <c r="L218" s="2">
        <v>12</v>
      </c>
      <c r="M218" s="2" t="s">
        <v>664</v>
      </c>
      <c r="N218" s="2" t="s">
        <v>647</v>
      </c>
      <c r="O218" s="11"/>
      <c r="P218" s="2" t="s">
        <v>2200</v>
      </c>
      <c r="Q218" s="11"/>
      <c r="R218" s="11"/>
      <c r="S218" s="11"/>
      <c r="T218" s="42"/>
      <c r="U218" s="42"/>
      <c r="V218" s="64" t="s">
        <v>1609</v>
      </c>
      <c r="W218" s="42"/>
      <c r="X218" s="42"/>
      <c r="Y218" s="66"/>
      <c r="Z218" s="11"/>
      <c r="AA218" s="1" t="s">
        <v>2172</v>
      </c>
      <c r="AC218" s="115">
        <v>144</v>
      </c>
      <c r="AD218" s="115">
        <v>1700</v>
      </c>
      <c r="AE218" s="11"/>
      <c r="AF218" s="11"/>
      <c r="AG218" s="11" t="s">
        <v>483</v>
      </c>
      <c r="AH218" s="115">
        <v>150</v>
      </c>
      <c r="AI218" s="11"/>
      <c r="AJ218" s="11"/>
      <c r="AM218" s="11"/>
      <c r="AO218" s="116">
        <v>37</v>
      </c>
      <c r="AP218" s="117">
        <v>55.7</v>
      </c>
      <c r="AQ218" s="118">
        <v>6.31</v>
      </c>
      <c r="AR218" s="119">
        <f>AO218+AP218+AQ218</f>
        <v>99.01</v>
      </c>
      <c r="AS218" s="120">
        <f>AO218/AP218</f>
        <v>0.6642728904847397</v>
      </c>
      <c r="AT218" s="121">
        <f>AO218/AP218*AQ218</f>
        <v>4.1915619389587073</v>
      </c>
      <c r="AU218" s="122">
        <f>AO218/(AP218+AQ218)</f>
        <v>0.59667795516852118</v>
      </c>
      <c r="AV218" s="19">
        <f>AW218*AO218/100</f>
        <v>23.69</v>
      </c>
      <c r="AW218" s="19">
        <f>98-AY218-(CD218*100/AO218)</f>
        <v>64.027027027027032</v>
      </c>
      <c r="AX218" s="123">
        <v>8.16</v>
      </c>
      <c r="AY218" s="19">
        <f>AX218*100/AO218</f>
        <v>22.054054054054053</v>
      </c>
      <c r="AZ218" s="1" t="s">
        <v>432</v>
      </c>
      <c r="BA218" s="58">
        <v>67.08</v>
      </c>
      <c r="BB218" s="1" t="s">
        <v>432</v>
      </c>
      <c r="BC218" s="6">
        <v>4.3999999999999997E-2</v>
      </c>
      <c r="BD218" s="6"/>
      <c r="BE218" s="19"/>
      <c r="BF218" s="19"/>
      <c r="BG218" s="67">
        <v>4190</v>
      </c>
      <c r="BH218" s="67">
        <v>349.69</v>
      </c>
      <c r="BI218" s="19">
        <v>0.37</v>
      </c>
      <c r="BJ218" s="19">
        <v>45.5</v>
      </c>
      <c r="BK218" s="19">
        <f>100-BJ218</f>
        <v>54.5</v>
      </c>
      <c r="BL218" s="124">
        <f>BJ218/BK218</f>
        <v>0.83486238532110091</v>
      </c>
      <c r="BM218" s="125">
        <v>0.35</v>
      </c>
      <c r="BN218" s="6">
        <f>BM218*100/AO218</f>
        <v>0.94594594594594594</v>
      </c>
      <c r="BO218" s="1" t="s">
        <v>432</v>
      </c>
      <c r="BP218" s="19">
        <v>46.024999999999999</v>
      </c>
      <c r="BQ218" s="19">
        <v>38.06</v>
      </c>
      <c r="BR218" s="43">
        <v>47418.48</v>
      </c>
      <c r="BS218" s="6">
        <f>BX218+BZ218</f>
        <v>46.6</v>
      </c>
      <c r="BT218" s="4">
        <v>89.1</v>
      </c>
      <c r="BU218" s="43">
        <v>9211.5</v>
      </c>
      <c r="BV218" s="6">
        <f>100-BT218</f>
        <v>10.900000000000006</v>
      </c>
      <c r="BW218" s="6">
        <f>BY218+CA218+CC218</f>
        <v>55.644300000000001</v>
      </c>
      <c r="BX218" s="22">
        <v>21.6</v>
      </c>
      <c r="BY218" s="22">
        <f>BX218*AP218/100</f>
        <v>12.031200000000002</v>
      </c>
      <c r="BZ218" s="6">
        <v>25</v>
      </c>
      <c r="CA218" s="22">
        <f>BZ218*AP218/100</f>
        <v>13.925000000000001</v>
      </c>
      <c r="CB218" s="6">
        <v>53.3</v>
      </c>
      <c r="CC218" s="22">
        <f>CB218*AP218/100</f>
        <v>29.688099999999999</v>
      </c>
      <c r="CD218" s="22">
        <v>4.41</v>
      </c>
      <c r="CE218" s="126">
        <v>98.9</v>
      </c>
      <c r="CF218" s="127">
        <v>9591</v>
      </c>
      <c r="CG218" s="126">
        <v>96.4</v>
      </c>
      <c r="CH218" s="127">
        <v>7051</v>
      </c>
      <c r="CI218" s="126">
        <v>84.3</v>
      </c>
      <c r="CJ218" s="126">
        <v>90.5</v>
      </c>
      <c r="CK218" s="127">
        <v>5874</v>
      </c>
      <c r="CL218" s="19">
        <f>BX218/BZ218</f>
        <v>0.8640000000000001</v>
      </c>
      <c r="CM218" s="19"/>
      <c r="CN218" s="19"/>
      <c r="CO218" s="19"/>
      <c r="CP218" s="6"/>
      <c r="CQ218" s="19"/>
      <c r="CR218" s="19"/>
      <c r="CS218" s="20"/>
      <c r="CZ218" s="22"/>
      <c r="DA218" s="16"/>
      <c r="DB218" s="129" t="s">
        <v>257</v>
      </c>
      <c r="DC218" s="130"/>
      <c r="DD218" s="131" t="s">
        <v>2248</v>
      </c>
      <c r="DI218" s="1" t="s">
        <v>436</v>
      </c>
      <c r="DJ218" s="209" t="s">
        <v>483</v>
      </c>
      <c r="DK218" s="4">
        <v>2</v>
      </c>
      <c r="DN218" s="16">
        <v>0</v>
      </c>
      <c r="DR218" s="22" t="s">
        <v>431</v>
      </c>
      <c r="DS218" s="22" t="s">
        <v>431</v>
      </c>
      <c r="DT218" s="22">
        <v>290</v>
      </c>
      <c r="DU218" s="22">
        <v>3.4</v>
      </c>
      <c r="DV218" s="22">
        <v>96.6</v>
      </c>
      <c r="DW218" s="40" t="s">
        <v>431</v>
      </c>
      <c r="DX218" s="40" t="s">
        <v>431</v>
      </c>
      <c r="DY218" s="40" t="s">
        <v>431</v>
      </c>
      <c r="DZ218" s="40" t="s">
        <v>431</v>
      </c>
      <c r="EA218" s="2">
        <v>0</v>
      </c>
      <c r="EB218" s="2"/>
      <c r="EC218" s="36"/>
      <c r="ED218" s="36"/>
      <c r="EE218" s="4">
        <f>L218</f>
        <v>12</v>
      </c>
      <c r="EF218" s="4"/>
      <c r="EG218" s="4"/>
      <c r="EH218" s="4"/>
      <c r="EI218" s="4"/>
      <c r="EJ218" s="4"/>
      <c r="EK218" s="4"/>
      <c r="EL218" s="6" t="e">
        <f>EK218/(EJ218*EJ218*0.01*0.01)</f>
        <v>#DIV/0!</v>
      </c>
      <c r="EM218" s="4"/>
      <c r="EN218" s="4"/>
      <c r="EO218" s="4"/>
      <c r="EP218" s="4"/>
      <c r="EQ218" s="31"/>
      <c r="ER218" s="14"/>
      <c r="ES218" s="132">
        <f>C218</f>
        <v>16236</v>
      </c>
      <c r="ET218" s="133">
        <v>75</v>
      </c>
      <c r="EU218" s="133">
        <v>7583</v>
      </c>
      <c r="EV218" s="133">
        <v>8354</v>
      </c>
      <c r="EW218" s="133">
        <v>37440</v>
      </c>
      <c r="EX218" s="133">
        <v>2433</v>
      </c>
      <c r="EY218" s="134">
        <f>EX218/EV218*EW218/ET218</f>
        <v>145.38587502992578</v>
      </c>
      <c r="EZ218" s="39">
        <f>L218*EY218</f>
        <v>1744.6305003591094</v>
      </c>
      <c r="FA218" s="9"/>
      <c r="FE218" s="135"/>
      <c r="FF218" s="135"/>
      <c r="FH218" s="136"/>
      <c r="FK218" s="138"/>
      <c r="FL218" s="139"/>
      <c r="FM218" s="9"/>
      <c r="FN218" s="1"/>
      <c r="FO218" s="41">
        <f>AC218/1000</f>
        <v>0.14399999999999999</v>
      </c>
      <c r="FQ218" s="121">
        <f>EX218*100/EU218</f>
        <v>32.084926809969666</v>
      </c>
      <c r="FR218" s="140">
        <f>EY218/1000</f>
        <v>0.14538587502992578</v>
      </c>
      <c r="FS218" s="9"/>
      <c r="FV218" s="212"/>
      <c r="FX218" s="212"/>
      <c r="GI218" s="8"/>
      <c r="GO218" s="10"/>
      <c r="GP218" s="10"/>
      <c r="GQ218" s="20"/>
      <c r="KB218" s="22">
        <v>81.3</v>
      </c>
      <c r="KC218" s="22">
        <v>33.700000000000003</v>
      </c>
      <c r="KD218" s="22">
        <v>18.600000000000001</v>
      </c>
      <c r="KE218" s="20">
        <f>FR218*AO218/100*1000</f>
        <v>53.792773761072539</v>
      </c>
      <c r="KF218" s="20">
        <f>FR218*AP218/100*1000</f>
        <v>80.979932391668655</v>
      </c>
      <c r="KG218" s="20">
        <f>FR218*AQ218/100*1000</f>
        <v>9.1738487143883152</v>
      </c>
      <c r="KH218" s="20">
        <f>FR218*AX218/100*1000</f>
        <v>11.863487402441944</v>
      </c>
      <c r="KI218" s="20">
        <f>FR218*BM218/100*1000</f>
        <v>0.50885056260474015</v>
      </c>
      <c r="KJ218" s="20">
        <f>FR218*BY218/100*1000</f>
        <v>17.491665396600432</v>
      </c>
      <c r="KK218" s="20">
        <f>FR218*CA218/100*1000</f>
        <v>20.244983097917164</v>
      </c>
      <c r="KL218" s="20">
        <f>FR218*CC218/100*1000</f>
        <v>43.162303964759388</v>
      </c>
    </row>
    <row r="219" spans="1:313" ht="14.4" customHeight="1">
      <c r="A219" s="1">
        <v>143</v>
      </c>
      <c r="B219" s="1">
        <f>COUNTIFS($D$3:D219,D219,$F$3:F219,F219)</f>
        <v>1</v>
      </c>
      <c r="C219" s="34">
        <v>12831</v>
      </c>
      <c r="D219" s="21" t="s">
        <v>1327</v>
      </c>
      <c r="E219" s="2" t="s">
        <v>452</v>
      </c>
      <c r="F219" s="12">
        <v>460526496</v>
      </c>
      <c r="G219" s="1">
        <v>74</v>
      </c>
      <c r="H219" s="247" t="s">
        <v>1321</v>
      </c>
      <c r="I219" s="29" t="s">
        <v>1328</v>
      </c>
      <c r="J219" s="24" t="s">
        <v>487</v>
      </c>
      <c r="K219" s="2" t="s">
        <v>430</v>
      </c>
      <c r="L219" s="1">
        <v>10</v>
      </c>
      <c r="M219" s="2">
        <v>2</v>
      </c>
      <c r="N219" s="2" t="s">
        <v>431</v>
      </c>
      <c r="P219" s="1" t="s">
        <v>1323</v>
      </c>
      <c r="S219" s="2"/>
      <c r="T219" s="42"/>
      <c r="U219" s="42"/>
      <c r="V219" s="57" t="s">
        <v>1322</v>
      </c>
      <c r="X219" s="59"/>
      <c r="Y219" s="59"/>
      <c r="Z219" s="29"/>
      <c r="AA219" s="1" t="s">
        <v>781</v>
      </c>
      <c r="AC219" s="115">
        <v>77</v>
      </c>
      <c r="AD219" s="115">
        <v>770</v>
      </c>
      <c r="AE219" s="11"/>
      <c r="AF219" s="11"/>
      <c r="AG219" s="11" t="s">
        <v>483</v>
      </c>
      <c r="AH219" s="115">
        <v>50</v>
      </c>
      <c r="AI219" s="11"/>
      <c r="AJ219" s="11"/>
      <c r="AM219" s="11"/>
      <c r="AO219" s="116">
        <v>49</v>
      </c>
      <c r="AP219" s="117">
        <v>45.8</v>
      </c>
      <c r="AQ219" s="118">
        <v>4.2699999999999996</v>
      </c>
      <c r="AR219" s="119">
        <f>AO219+AP219+AQ219</f>
        <v>99.07</v>
      </c>
      <c r="AS219" s="120">
        <f>AO219/AP219</f>
        <v>1.0698689956331879</v>
      </c>
      <c r="AT219" s="121">
        <f>AO219/AP219*AQ219</f>
        <v>4.5683406113537117</v>
      </c>
      <c r="AU219" s="122">
        <f>AO219/(AP219+AQ219)</f>
        <v>0.97862991811463962</v>
      </c>
      <c r="AV219" s="19">
        <f>AW219*AO219/100</f>
        <v>32.83</v>
      </c>
      <c r="AW219" s="19">
        <f>98-AY219-(CD219*100/AO219)</f>
        <v>67</v>
      </c>
      <c r="AX219" s="151">
        <v>13.4</v>
      </c>
      <c r="AY219" s="19">
        <f>AX219*100/AO219</f>
        <v>27.346938775510203</v>
      </c>
      <c r="AZ219" s="1" t="s">
        <v>432</v>
      </c>
      <c r="BA219" s="58">
        <v>15.9</v>
      </c>
      <c r="BB219" s="1" t="s">
        <v>432</v>
      </c>
      <c r="BC219" s="6">
        <v>0.15</v>
      </c>
      <c r="BD219" s="6"/>
      <c r="BE219" s="19"/>
      <c r="BF219" s="19"/>
      <c r="BG219" s="67">
        <v>6300</v>
      </c>
      <c r="BH219" s="67">
        <v>330.59999999999997</v>
      </c>
      <c r="BI219" s="19">
        <v>0.56000000000000005</v>
      </c>
      <c r="BJ219" s="19">
        <v>34.200000000000003</v>
      </c>
      <c r="BK219" s="19">
        <f>100-BJ219</f>
        <v>65.8</v>
      </c>
      <c r="BL219" s="147">
        <f>BJ219/BK219</f>
        <v>0.51975683890577518</v>
      </c>
      <c r="BM219" s="125">
        <v>1.03</v>
      </c>
      <c r="BN219" s="6">
        <f>BM219*100/AO219</f>
        <v>2.1020408163265305</v>
      </c>
      <c r="BO219" s="1" t="s">
        <v>432</v>
      </c>
      <c r="BP219" s="19">
        <v>46.1</v>
      </c>
      <c r="BQ219" s="19">
        <v>37.604999999999997</v>
      </c>
      <c r="BR219" s="4">
        <v>51898</v>
      </c>
      <c r="BS219" s="6">
        <f>BX219+BZ219</f>
        <v>63.7</v>
      </c>
      <c r="BT219" s="4">
        <v>95</v>
      </c>
      <c r="BU219" s="43">
        <v>8468.34</v>
      </c>
      <c r="BV219" s="6">
        <f>100-BT219</f>
        <v>5</v>
      </c>
      <c r="BW219" s="6">
        <f>BY219+CA219+CC219</f>
        <v>45.525199999999998</v>
      </c>
      <c r="BX219" s="2">
        <v>18.600000000000001</v>
      </c>
      <c r="BY219" s="22">
        <f>BX219*AP219/100</f>
        <v>8.5188000000000006</v>
      </c>
      <c r="BZ219" s="4">
        <v>45.1</v>
      </c>
      <c r="CA219" s="22">
        <f>BZ219*AP219/100</f>
        <v>20.655799999999999</v>
      </c>
      <c r="CB219" s="4">
        <v>35.700000000000003</v>
      </c>
      <c r="CC219" s="22">
        <f>CB219*AP219/100</f>
        <v>16.3506</v>
      </c>
      <c r="CD219" s="22">
        <v>1.79</v>
      </c>
      <c r="CE219" s="126">
        <v>98.5</v>
      </c>
      <c r="CF219" s="126">
        <v>6416</v>
      </c>
      <c r="CG219" s="126">
        <v>97.5</v>
      </c>
      <c r="CH219" s="126">
        <v>4688</v>
      </c>
      <c r="CI219" s="126">
        <v>81</v>
      </c>
      <c r="CJ219" s="126">
        <v>91.7</v>
      </c>
      <c r="CK219" s="126">
        <v>4051</v>
      </c>
      <c r="CL219" s="19">
        <f>BX219/BZ219</f>
        <v>0.41241685144124168</v>
      </c>
      <c r="CM219" s="22"/>
      <c r="CN219" s="22"/>
      <c r="CO219" s="22"/>
      <c r="CP219" s="6">
        <v>1.57</v>
      </c>
      <c r="CQ219" s="19"/>
      <c r="CR219" s="19"/>
      <c r="CS219" s="19"/>
      <c r="CT219" s="22"/>
      <c r="CU219" s="142"/>
      <c r="CV219" s="142"/>
      <c r="CW219" s="22"/>
      <c r="CX219" s="22"/>
      <c r="CZ219" s="22"/>
      <c r="DA219" s="16"/>
      <c r="DB219" s="129" t="s">
        <v>447</v>
      </c>
      <c r="DC219" s="130"/>
      <c r="DD219" s="131" t="s">
        <v>1329</v>
      </c>
      <c r="DI219" s="1" t="s">
        <v>434</v>
      </c>
      <c r="DJ219" s="209" t="s">
        <v>483</v>
      </c>
      <c r="DK219" s="4">
        <v>2</v>
      </c>
      <c r="DN219" s="16">
        <v>0</v>
      </c>
      <c r="DR219" s="1" t="s">
        <v>431</v>
      </c>
      <c r="DS219" s="1" t="s">
        <v>431</v>
      </c>
      <c r="DT219" s="22">
        <v>188</v>
      </c>
      <c r="DU219" s="22">
        <v>17</v>
      </c>
      <c r="DV219" s="22">
        <v>83</v>
      </c>
      <c r="DW219" s="1" t="s">
        <v>431</v>
      </c>
      <c r="DX219" s="1" t="s">
        <v>431</v>
      </c>
      <c r="DY219" s="1" t="s">
        <v>431</v>
      </c>
      <c r="DZ219" s="1" t="s">
        <v>431</v>
      </c>
      <c r="EA219" s="1">
        <v>0</v>
      </c>
      <c r="EB219" s="2"/>
      <c r="EC219" s="36"/>
      <c r="ED219" s="36"/>
      <c r="EE219" s="4">
        <v>10</v>
      </c>
      <c r="EF219" s="4"/>
      <c r="EG219" s="4"/>
      <c r="EH219" s="4"/>
      <c r="EI219" s="4"/>
      <c r="EJ219" s="4"/>
      <c r="EK219" s="4"/>
      <c r="EL219" s="6" t="e">
        <f>EK219/(EJ219*EJ219*0.01*0.01)</f>
        <v>#DIV/0!</v>
      </c>
      <c r="EM219" s="4"/>
      <c r="EN219" s="4"/>
      <c r="EO219" s="4"/>
      <c r="EP219" s="4"/>
      <c r="EQ219" s="31"/>
      <c r="ER219" s="14"/>
      <c r="ES219" s="132">
        <v>12831</v>
      </c>
      <c r="ET219" s="133">
        <v>75</v>
      </c>
      <c r="EU219" s="133">
        <v>10140</v>
      </c>
      <c r="EV219" s="133">
        <v>15627</v>
      </c>
      <c r="EW219" s="133">
        <v>40560</v>
      </c>
      <c r="EX219" s="133">
        <v>1750</v>
      </c>
      <c r="EY219" s="134">
        <f>EX219/EV219*EW219/ET219</f>
        <v>60.561848083445319</v>
      </c>
      <c r="EZ219" s="39">
        <f>L219*EY219</f>
        <v>605.61848083445318</v>
      </c>
      <c r="FA219" s="9"/>
      <c r="FE219" s="135"/>
      <c r="FF219" s="135"/>
      <c r="FH219" s="136"/>
      <c r="FI219" s="11"/>
      <c r="FK219" s="138"/>
      <c r="FL219" s="139"/>
      <c r="FM219" s="9"/>
      <c r="FN219" s="1"/>
      <c r="FO219" s="41">
        <f>AC219/1000</f>
        <v>7.6999999999999999E-2</v>
      </c>
      <c r="FQ219" s="121">
        <f>EX219*100/EU219</f>
        <v>17.258382642998029</v>
      </c>
      <c r="FR219" s="140">
        <f>EY219/1000</f>
        <v>6.0561848083445322E-2</v>
      </c>
      <c r="FS219" s="143">
        <f>DT219/EY219</f>
        <v>3.104264581572274</v>
      </c>
      <c r="FT219" s="143"/>
      <c r="FV219" s="212"/>
      <c r="FX219" s="212"/>
      <c r="GI219" s="8"/>
      <c r="GO219" s="10">
        <v>43978</v>
      </c>
      <c r="GP219" s="10"/>
      <c r="GQ219" s="20"/>
      <c r="KE219" s="20">
        <f>FR219*AO219/100*1000</f>
        <v>29.675305560888205</v>
      </c>
      <c r="KF219" s="20">
        <f>FR219*AP219/100*1000</f>
        <v>27.737326422217954</v>
      </c>
      <c r="KG219" s="20">
        <f>FR219*AQ219/100*1000</f>
        <v>2.5859909131631147</v>
      </c>
      <c r="KH219" s="20">
        <f>FR219*AX219/100*1000</f>
        <v>8.1152876431816736</v>
      </c>
      <c r="KI219" s="20">
        <f>FR219*BM219/100*1000</f>
        <v>0.62378703525948687</v>
      </c>
      <c r="KJ219" s="20">
        <f>FR219*BY219/100*1000</f>
        <v>5.1591427145325408</v>
      </c>
      <c r="KK219" s="20">
        <f>FR219*CA219/100*1000</f>
        <v>12.509534216420299</v>
      </c>
      <c r="KL219" s="20">
        <f>FR219*CC219/100*1000</f>
        <v>9.9022255327318103</v>
      </c>
    </row>
    <row r="220" spans="1:313" ht="14.4" customHeight="1">
      <c r="A220" s="1">
        <v>249</v>
      </c>
      <c r="B220" s="1">
        <f>COUNTIFS($D$3:D220,D220,$F$3:F220,F220)</f>
        <v>1</v>
      </c>
      <c r="C220" s="34">
        <v>16047</v>
      </c>
      <c r="D220" s="21" t="s">
        <v>2149</v>
      </c>
      <c r="E220" s="2" t="s">
        <v>620</v>
      </c>
      <c r="F220" s="2">
        <v>5459202562</v>
      </c>
      <c r="G220" s="1">
        <f>LEFT(H220,4)-CONCATENATE(IF(LEFT(F220, 2)&lt;MID(H220, 3, 4), 20, 19),LEFT(F220,2))</f>
        <v>67</v>
      </c>
      <c r="H220" s="247" t="s">
        <v>2148</v>
      </c>
      <c r="I220" s="29" t="s">
        <v>2150</v>
      </c>
      <c r="J220" s="24" t="s">
        <v>487</v>
      </c>
      <c r="K220" s="2" t="s">
        <v>430</v>
      </c>
      <c r="L220" s="2">
        <v>9</v>
      </c>
      <c r="M220" s="2" t="s">
        <v>542</v>
      </c>
      <c r="N220" s="2" t="s">
        <v>647</v>
      </c>
      <c r="O220" s="11"/>
      <c r="P220" s="2" t="s">
        <v>2143</v>
      </c>
      <c r="Q220" s="11"/>
      <c r="R220" s="11"/>
      <c r="S220" s="11"/>
      <c r="T220" s="42"/>
      <c r="U220" s="42"/>
      <c r="V220" s="64" t="s">
        <v>1609</v>
      </c>
      <c r="W220" s="42"/>
      <c r="X220" s="42"/>
      <c r="Y220" s="66"/>
      <c r="Z220" s="11"/>
      <c r="AA220" s="1" t="s">
        <v>812</v>
      </c>
      <c r="AC220" s="115">
        <v>41</v>
      </c>
      <c r="AD220" s="115">
        <v>300</v>
      </c>
      <c r="AE220" s="11"/>
      <c r="AF220" s="11"/>
      <c r="AG220" s="11" t="s">
        <v>483</v>
      </c>
      <c r="AH220" s="115">
        <v>50</v>
      </c>
      <c r="AI220" s="11"/>
      <c r="AJ220" s="11"/>
      <c r="AM220" s="11"/>
      <c r="AO220" s="116">
        <v>39.5</v>
      </c>
      <c r="AP220" s="117">
        <v>40</v>
      </c>
      <c r="AQ220" s="118">
        <v>19.100000000000001</v>
      </c>
      <c r="AR220" s="119">
        <f>AO220+AP220+AQ220</f>
        <v>98.6</v>
      </c>
      <c r="AS220" s="120">
        <f>AO220/AP220</f>
        <v>0.98750000000000004</v>
      </c>
      <c r="AT220" s="121">
        <f>AO220/AP220*AQ220</f>
        <v>18.861250000000002</v>
      </c>
      <c r="AU220" s="122">
        <f>AO220/(AP220+AQ220)</f>
        <v>0.66835871404399316</v>
      </c>
      <c r="AV220" s="19">
        <f>AW220*AO220/100</f>
        <v>34.29</v>
      </c>
      <c r="AW220" s="19">
        <f>98-AY220-(CD220*100/AO220)</f>
        <v>86.810126582278485</v>
      </c>
      <c r="AX220" s="123">
        <v>4.04</v>
      </c>
      <c r="AY220" s="19">
        <f>AX220*100/AO220</f>
        <v>10.227848101265822</v>
      </c>
      <c r="AZ220" s="1" t="s">
        <v>432</v>
      </c>
      <c r="BA220" s="58">
        <v>4.8879999999999999</v>
      </c>
      <c r="BB220" s="1" t="s">
        <v>432</v>
      </c>
      <c r="BC220" s="6">
        <v>0.1</v>
      </c>
      <c r="BD220" s="6"/>
      <c r="BE220" s="19"/>
      <c r="BF220" s="19"/>
      <c r="BG220" s="67">
        <v>4225.6637168141597</v>
      </c>
      <c r="BH220" s="67">
        <v>392.03999999999996</v>
      </c>
      <c r="BI220" s="19">
        <v>0.36</v>
      </c>
      <c r="BJ220" s="19">
        <v>67</v>
      </c>
      <c r="BK220" s="19">
        <f>100-BJ220</f>
        <v>33</v>
      </c>
      <c r="BL220" s="124">
        <f>BJ220/BK220</f>
        <v>2.0303030303030303</v>
      </c>
      <c r="BM220" s="125">
        <v>1.92</v>
      </c>
      <c r="BN220" s="6">
        <f>BM220*100/AO220</f>
        <v>4.8607594936708862</v>
      </c>
      <c r="BO220" s="1" t="s">
        <v>432</v>
      </c>
      <c r="BP220" s="19">
        <v>36.4</v>
      </c>
      <c r="BQ220" s="19">
        <v>27.317999999999998</v>
      </c>
      <c r="BR220" s="43">
        <v>30317.760000000002</v>
      </c>
      <c r="BS220" s="6">
        <f>BX220+BZ220</f>
        <v>62.4</v>
      </c>
      <c r="BT220" s="4">
        <v>85.5</v>
      </c>
      <c r="BU220" s="43">
        <v>9321.9499999999989</v>
      </c>
      <c r="BV220" s="6">
        <f>100-BT220</f>
        <v>14.5</v>
      </c>
      <c r="BW220" s="6">
        <f>BY220+CA220+CC220</f>
        <v>39.880000000000003</v>
      </c>
      <c r="BX220" s="22">
        <v>22.5</v>
      </c>
      <c r="BY220" s="22">
        <f>BX220*AP220/100</f>
        <v>9</v>
      </c>
      <c r="BZ220" s="6">
        <v>39.9</v>
      </c>
      <c r="CA220" s="22">
        <f>BZ220*AP220/100</f>
        <v>15.96</v>
      </c>
      <c r="CB220" s="6">
        <v>37.299999999999997</v>
      </c>
      <c r="CC220" s="22">
        <f>CB220*AP220/100</f>
        <v>14.92</v>
      </c>
      <c r="CD220" s="22">
        <v>0.38</v>
      </c>
      <c r="CE220" s="126">
        <v>91.7</v>
      </c>
      <c r="CF220" s="127">
        <v>6377</v>
      </c>
      <c r="CG220" s="126">
        <v>74.7</v>
      </c>
      <c r="CH220" s="127">
        <v>5264</v>
      </c>
      <c r="CI220" s="126">
        <v>22.1</v>
      </c>
      <c r="CJ220" s="126">
        <v>58.7</v>
      </c>
      <c r="CK220" s="127">
        <v>5328</v>
      </c>
      <c r="CL220" s="19">
        <f>BX220/BZ220</f>
        <v>0.56390977443609025</v>
      </c>
      <c r="CM220" s="19"/>
      <c r="CN220" s="19"/>
      <c r="CO220" s="19"/>
      <c r="CP220" s="6"/>
      <c r="CQ220" s="19"/>
      <c r="CR220" s="19"/>
      <c r="CS220" s="20"/>
      <c r="CZ220" s="22"/>
      <c r="DA220" s="16"/>
      <c r="DB220" s="129" t="s">
        <v>257</v>
      </c>
      <c r="DC220" s="130"/>
      <c r="DD220" s="131" t="s">
        <v>2151</v>
      </c>
      <c r="DI220" s="1" t="s">
        <v>436</v>
      </c>
      <c r="DJ220" s="209" t="s">
        <v>483</v>
      </c>
      <c r="DK220" s="4">
        <v>2</v>
      </c>
      <c r="DN220" s="16">
        <v>0</v>
      </c>
      <c r="DR220" s="22" t="s">
        <v>431</v>
      </c>
      <c r="DS220" s="22" t="s">
        <v>431</v>
      </c>
      <c r="DT220" s="22">
        <v>29</v>
      </c>
      <c r="DU220" s="22">
        <v>31</v>
      </c>
      <c r="DV220" s="22">
        <v>69</v>
      </c>
      <c r="DW220" s="40" t="s">
        <v>431</v>
      </c>
      <c r="DX220" s="40" t="s">
        <v>431</v>
      </c>
      <c r="DY220" s="40" t="s">
        <v>431</v>
      </c>
      <c r="DZ220" s="40" t="s">
        <v>431</v>
      </c>
      <c r="EA220" s="2">
        <v>0</v>
      </c>
      <c r="EB220" s="2"/>
      <c r="EC220" s="36"/>
      <c r="ED220" s="36"/>
      <c r="EE220" s="4">
        <f>L220</f>
        <v>9</v>
      </c>
      <c r="EF220" s="4"/>
      <c r="EG220" s="4"/>
      <c r="EH220" s="4"/>
      <c r="EI220" s="4"/>
      <c r="EJ220" s="4"/>
      <c r="EK220" s="4"/>
      <c r="EL220" s="6" t="e">
        <f>EK220/(EJ220*EJ220*0.01*0.01)</f>
        <v>#DIV/0!</v>
      </c>
      <c r="EM220" s="4"/>
      <c r="EN220" s="4"/>
      <c r="EO220" s="4"/>
      <c r="EP220" s="4"/>
      <c r="EQ220" s="31"/>
      <c r="ER220" s="14"/>
      <c r="ES220" s="132">
        <f>C220</f>
        <v>16047</v>
      </c>
      <c r="ET220" s="133">
        <v>75</v>
      </c>
      <c r="EU220" s="133">
        <v>156628</v>
      </c>
      <c r="EV220" s="133">
        <v>20612</v>
      </c>
      <c r="EW220" s="133">
        <v>37440</v>
      </c>
      <c r="EX220" s="133">
        <v>1209</v>
      </c>
      <c r="EY220" s="134">
        <f>EX220/EV220*EW220/ET220</f>
        <v>29.280652047351055</v>
      </c>
      <c r="EZ220" s="39">
        <f>L220*EY220</f>
        <v>263.52586842615949</v>
      </c>
      <c r="FA220" s="9"/>
      <c r="FE220" s="135"/>
      <c r="FF220" s="135"/>
      <c r="FH220" s="136"/>
      <c r="FK220" s="138"/>
      <c r="FL220" s="139"/>
      <c r="FM220" s="9"/>
      <c r="FN220" s="1"/>
      <c r="FO220" s="41">
        <f>AC220/1000</f>
        <v>4.1000000000000002E-2</v>
      </c>
      <c r="FQ220" s="121">
        <f>EX220*100/EU220</f>
        <v>0.77189263733176694</v>
      </c>
      <c r="FR220" s="140">
        <f>EY220/1000</f>
        <v>2.9280652047351054E-2</v>
      </c>
      <c r="FS220" s="9"/>
      <c r="FV220" s="212"/>
      <c r="FX220" s="212"/>
      <c r="GI220" s="8"/>
      <c r="GO220" s="10"/>
      <c r="GP220" s="10"/>
      <c r="GQ220" s="20"/>
      <c r="KE220" s="20">
        <f>FR220*AO220/100*1000</f>
        <v>11.565857558703668</v>
      </c>
      <c r="KF220" s="20">
        <f>FR220*AP220/100*1000</f>
        <v>11.712260818940422</v>
      </c>
      <c r="KG220" s="20">
        <f>FR220*AQ220/100*1000</f>
        <v>5.5926045410440519</v>
      </c>
      <c r="KH220" s="20">
        <f>FR220*AX220/100*1000</f>
        <v>1.1829383427129827</v>
      </c>
      <c r="KI220" s="20">
        <f>FR220*BM220/100*1000</f>
        <v>0.56218851930914016</v>
      </c>
      <c r="KJ220" s="20">
        <f>FR220*BY220/100*1000</f>
        <v>2.6352586842615948</v>
      </c>
      <c r="KK220" s="20">
        <f>FR220*CA220/100*1000</f>
        <v>4.6731920667572284</v>
      </c>
      <c r="KL220" s="20">
        <f>FR220*CC220/100*1000</f>
        <v>4.3686732854647774</v>
      </c>
    </row>
    <row r="221" spans="1:313" ht="14.4" customHeight="1">
      <c r="A221" s="1">
        <v>198</v>
      </c>
      <c r="B221" s="1">
        <f>COUNTIFS($D$3:D221,D221,$F$3:F221,F221)</f>
        <v>1</v>
      </c>
      <c r="C221" s="34">
        <v>15818</v>
      </c>
      <c r="D221" s="21" t="s">
        <v>658</v>
      </c>
      <c r="E221" s="2" t="s">
        <v>924</v>
      </c>
      <c r="F221" s="12">
        <v>5862180995</v>
      </c>
      <c r="G221" s="1">
        <v>63</v>
      </c>
      <c r="H221" s="247" t="s">
        <v>2063</v>
      </c>
      <c r="I221" s="29" t="s">
        <v>657</v>
      </c>
      <c r="J221" s="24" t="s">
        <v>487</v>
      </c>
      <c r="K221" s="2" t="s">
        <v>430</v>
      </c>
      <c r="L221" s="2">
        <v>10</v>
      </c>
      <c r="M221" s="2">
        <v>1</v>
      </c>
      <c r="N221" s="2" t="s">
        <v>431</v>
      </c>
      <c r="O221" s="11"/>
      <c r="P221" s="2" t="s">
        <v>2046</v>
      </c>
      <c r="Q221" s="11"/>
      <c r="R221" s="11"/>
      <c r="S221" s="11"/>
      <c r="T221" s="42"/>
      <c r="U221" s="42"/>
      <c r="V221" s="64" t="s">
        <v>1609</v>
      </c>
      <c r="W221" s="11"/>
      <c r="X221" s="72" t="s">
        <v>2009</v>
      </c>
      <c r="Y221" s="66"/>
      <c r="Z221" s="11"/>
      <c r="AA221" s="1" t="s">
        <v>812</v>
      </c>
      <c r="AC221" s="115">
        <v>229</v>
      </c>
      <c r="AD221" s="115">
        <v>2200</v>
      </c>
      <c r="AE221" s="11"/>
      <c r="AF221" s="11"/>
      <c r="AG221" s="11" t="s">
        <v>491</v>
      </c>
      <c r="AH221" s="115">
        <v>150</v>
      </c>
      <c r="AI221" s="11"/>
      <c r="AJ221" s="11"/>
      <c r="AM221" s="11"/>
      <c r="AO221" s="116">
        <v>58.4</v>
      </c>
      <c r="AP221" s="117">
        <v>32</v>
      </c>
      <c r="AQ221" s="118">
        <v>8.93</v>
      </c>
      <c r="AR221" s="119">
        <f>AO221+AP221+AQ221</f>
        <v>99.330000000000013</v>
      </c>
      <c r="AS221" s="120">
        <f>AO221/AP221</f>
        <v>1.825</v>
      </c>
      <c r="AT221" s="121">
        <f>AO221/AP221*AQ221</f>
        <v>16.297249999999998</v>
      </c>
      <c r="AU221" s="122">
        <f>AO221/(AP221+AQ221)</f>
        <v>1.4268262887857317</v>
      </c>
      <c r="AV221" s="19">
        <f>AW221*AO221/100</f>
        <v>44.211999999999996</v>
      </c>
      <c r="AW221" s="19">
        <f>98-AY221-(CD221*100/AO221)</f>
        <v>75.705479452054789</v>
      </c>
      <c r="AX221" s="123">
        <v>8.8699999999999992</v>
      </c>
      <c r="AY221" s="19">
        <f>AX221*100/AO221</f>
        <v>15.18835616438356</v>
      </c>
      <c r="AZ221" s="1" t="s">
        <v>432</v>
      </c>
      <c r="BA221" s="58">
        <v>14.690000000000001</v>
      </c>
      <c r="BB221" s="1" t="s">
        <v>432</v>
      </c>
      <c r="BC221" s="6">
        <v>0.5</v>
      </c>
      <c r="BD221" s="6"/>
      <c r="BE221" s="19"/>
      <c r="BF221" s="19"/>
      <c r="BG221" s="67">
        <v>4905.3097345132746</v>
      </c>
      <c r="BH221" s="67">
        <v>549.91</v>
      </c>
      <c r="BI221" s="19">
        <v>0.56999999999999995</v>
      </c>
      <c r="BJ221" s="19">
        <v>52.4</v>
      </c>
      <c r="BK221" s="19">
        <f>100-BJ221</f>
        <v>47.6</v>
      </c>
      <c r="BL221" s="124">
        <f>BJ221/BK221</f>
        <v>1.1008403361344536</v>
      </c>
      <c r="BM221" s="125">
        <v>0.67</v>
      </c>
      <c r="BN221" s="6">
        <f>BM221*100/AO221</f>
        <v>1.1472602739726028</v>
      </c>
      <c r="BO221" s="1" t="s">
        <v>432</v>
      </c>
      <c r="BP221" s="19">
        <v>43.050000000000004</v>
      </c>
      <c r="BQ221" s="19">
        <v>34.08</v>
      </c>
      <c r="BR221" s="43">
        <v>45456</v>
      </c>
      <c r="BS221" s="6">
        <f>BX221+BZ221</f>
        <v>45.900000000000006</v>
      </c>
      <c r="BT221" s="4">
        <v>90</v>
      </c>
      <c r="BU221" s="43">
        <v>7350.8</v>
      </c>
      <c r="BV221" s="6">
        <f>100-BT221</f>
        <v>10</v>
      </c>
      <c r="BW221" s="6">
        <f>BY221+CA221+CC221</f>
        <v>31.968000000000004</v>
      </c>
      <c r="BX221" s="22">
        <v>27.3</v>
      </c>
      <c r="BY221" s="22">
        <f>BX221*AP221/100</f>
        <v>8.7360000000000007</v>
      </c>
      <c r="BZ221" s="6">
        <v>18.600000000000001</v>
      </c>
      <c r="CA221" s="22">
        <f>BZ221*AP221/100</f>
        <v>5.9520000000000008</v>
      </c>
      <c r="CB221" s="6">
        <v>54</v>
      </c>
      <c r="CC221" s="22">
        <f>CB221*AP221/100</f>
        <v>17.28</v>
      </c>
      <c r="CD221" s="144">
        <v>4.1500000000000004</v>
      </c>
      <c r="CE221" s="126">
        <v>99.2</v>
      </c>
      <c r="CF221" s="127">
        <v>9025</v>
      </c>
      <c r="CG221" s="126">
        <v>94.6</v>
      </c>
      <c r="CH221" s="127">
        <v>6514</v>
      </c>
      <c r="CI221" s="126">
        <v>56.9</v>
      </c>
      <c r="CJ221" s="126">
        <v>75.400000000000006</v>
      </c>
      <c r="CK221" s="127">
        <v>5856</v>
      </c>
      <c r="CL221" s="19">
        <f>BX221/BZ221</f>
        <v>1.467741935483871</v>
      </c>
      <c r="CM221" s="19"/>
      <c r="CN221" s="19"/>
      <c r="CO221" s="19"/>
      <c r="CP221" s="6">
        <v>0.28999999999999998</v>
      </c>
      <c r="CQ221" s="19"/>
      <c r="CR221" s="19"/>
      <c r="CS221" s="20"/>
      <c r="CZ221" s="22"/>
      <c r="DA221" s="16"/>
      <c r="DB221" s="129" t="s">
        <v>258</v>
      </c>
      <c r="DC221" s="130"/>
      <c r="DD221" s="131" t="s">
        <v>2065</v>
      </c>
      <c r="DI221" s="1" t="s">
        <v>436</v>
      </c>
      <c r="DJ221" s="210" t="s">
        <v>491</v>
      </c>
      <c r="DK221" s="4">
        <v>2</v>
      </c>
      <c r="DN221" s="16">
        <v>0</v>
      </c>
      <c r="DR221" s="22">
        <v>7.2</v>
      </c>
      <c r="DS221" s="22" t="s">
        <v>431</v>
      </c>
      <c r="DT221" s="67">
        <v>419</v>
      </c>
      <c r="DU221" s="22">
        <v>5.4</v>
      </c>
      <c r="DV221" s="22">
        <v>94.6</v>
      </c>
      <c r="DW221" s="22" t="s">
        <v>431</v>
      </c>
      <c r="DX221" s="22" t="s">
        <v>431</v>
      </c>
      <c r="DY221" s="22" t="s">
        <v>431</v>
      </c>
      <c r="DZ221" s="22" t="s">
        <v>431</v>
      </c>
      <c r="EA221" s="2">
        <v>0</v>
      </c>
      <c r="EB221" s="68"/>
      <c r="EC221" s="36"/>
      <c r="ED221" s="36"/>
      <c r="EE221" s="4">
        <f>L221</f>
        <v>10</v>
      </c>
      <c r="EF221" s="4"/>
      <c r="EG221" s="4"/>
      <c r="EH221" s="4"/>
      <c r="EI221" s="4"/>
      <c r="EJ221" s="4"/>
      <c r="EK221" s="4"/>
      <c r="EL221" s="6" t="e">
        <f>EK221/(EJ221*EJ221*0.01*0.01)</f>
        <v>#DIV/0!</v>
      </c>
      <c r="EM221" s="4"/>
      <c r="EN221" s="4"/>
      <c r="EO221" s="4"/>
      <c r="EP221" s="4"/>
      <c r="EQ221" s="31"/>
      <c r="ER221" s="14"/>
      <c r="ES221" s="132">
        <f>C221</f>
        <v>15818</v>
      </c>
      <c r="ET221" s="133">
        <v>75</v>
      </c>
      <c r="EU221" s="133">
        <v>16294</v>
      </c>
      <c r="EV221" s="133">
        <v>6000</v>
      </c>
      <c r="EW221" s="133">
        <v>39780</v>
      </c>
      <c r="EX221" s="133">
        <v>2481</v>
      </c>
      <c r="EY221" s="134">
        <f>EX221/EV221*EW221/ET221</f>
        <v>219.32039999999998</v>
      </c>
      <c r="EZ221" s="39">
        <f>L221*EY221</f>
        <v>2193.2039999999997</v>
      </c>
      <c r="FA221" s="9"/>
      <c r="FE221" s="135"/>
      <c r="FF221" s="135"/>
      <c r="FH221" s="136"/>
      <c r="FK221" s="138"/>
      <c r="FL221" s="139"/>
      <c r="FM221" s="9"/>
      <c r="FN221" s="1"/>
      <c r="FO221" s="41">
        <f>AC221/1000</f>
        <v>0.22900000000000001</v>
      </c>
      <c r="FQ221" s="121">
        <f>EX221*100/EU221</f>
        <v>15.226463728979992</v>
      </c>
      <c r="FR221" s="140">
        <f>EY221/1000</f>
        <v>0.21932039999999997</v>
      </c>
      <c r="FS221" s="9"/>
      <c r="FU221" s="214"/>
      <c r="FW221" s="214"/>
      <c r="GI221" s="8"/>
      <c r="GO221" s="10"/>
      <c r="GP221" s="10"/>
      <c r="GQ221" s="20"/>
      <c r="KE221" s="20">
        <f>FR221*AO221/100*1000</f>
        <v>128.08311359999996</v>
      </c>
      <c r="KF221" s="20">
        <f>FR221*AP221/100*1000</f>
        <v>70.182527999999991</v>
      </c>
      <c r="KG221" s="20">
        <f>FR221*AQ221/100*1000</f>
        <v>19.585311719999996</v>
      </c>
      <c r="KH221" s="20">
        <f>FR221*AX221/100*1000</f>
        <v>19.453719479999997</v>
      </c>
      <c r="KI221" s="20">
        <f>FR221*BM221/100*1000</f>
        <v>1.4694466799999999</v>
      </c>
      <c r="KJ221" s="20">
        <f>FR221*BY221/100*1000</f>
        <v>19.159830143999997</v>
      </c>
      <c r="KK221" s="20">
        <f>FR221*CA221/100*1000</f>
        <v>13.053950208000002</v>
      </c>
      <c r="KL221" s="20">
        <f>FR221*CC221/100*1000</f>
        <v>37.898565120000001</v>
      </c>
    </row>
    <row r="222" spans="1:313" ht="14.4" customHeight="1">
      <c r="A222" s="1">
        <v>222</v>
      </c>
      <c r="B222" s="219">
        <f>COUNTIFS($D$3:D222,D222,$F$3:F222,F222)</f>
        <v>1</v>
      </c>
      <c r="C222" s="34">
        <v>15942</v>
      </c>
      <c r="D222" s="21" t="s">
        <v>2106</v>
      </c>
      <c r="E222" s="2" t="s">
        <v>607</v>
      </c>
      <c r="F222" s="12">
        <v>5403250688</v>
      </c>
      <c r="G222" s="1">
        <v>67</v>
      </c>
      <c r="H222" s="247" t="s">
        <v>2104</v>
      </c>
      <c r="I222" s="29" t="s">
        <v>442</v>
      </c>
      <c r="J222" s="24" t="s">
        <v>487</v>
      </c>
      <c r="K222" s="2" t="s">
        <v>430</v>
      </c>
      <c r="L222" s="2">
        <v>6</v>
      </c>
      <c r="M222" s="2" t="s">
        <v>601</v>
      </c>
      <c r="N222" s="2" t="s">
        <v>647</v>
      </c>
      <c r="O222" s="11"/>
      <c r="P222" s="2" t="s">
        <v>2098</v>
      </c>
      <c r="Q222" s="11"/>
      <c r="R222" s="11"/>
      <c r="S222" s="11"/>
      <c r="T222" s="42"/>
      <c r="U222" s="42"/>
      <c r="V222" s="64" t="s">
        <v>1609</v>
      </c>
      <c r="W222" s="42"/>
      <c r="X222" s="42"/>
      <c r="Y222" s="66"/>
      <c r="Z222" s="11"/>
      <c r="AA222" s="1" t="s">
        <v>812</v>
      </c>
      <c r="AC222" s="115">
        <v>95</v>
      </c>
      <c r="AD222" s="115">
        <v>500</v>
      </c>
      <c r="AE222" s="11"/>
      <c r="AF222" s="11"/>
      <c r="AG222" s="11" t="s">
        <v>483</v>
      </c>
      <c r="AH222" s="115">
        <v>50</v>
      </c>
      <c r="AI222" s="11"/>
      <c r="AJ222" s="11"/>
      <c r="AM222" s="11"/>
      <c r="AO222" s="116">
        <v>30.6</v>
      </c>
      <c r="AP222" s="117">
        <v>36.799999999999997</v>
      </c>
      <c r="AQ222" s="118">
        <v>30.9</v>
      </c>
      <c r="AR222" s="119">
        <f>AO222+AP222+AQ222</f>
        <v>98.300000000000011</v>
      </c>
      <c r="AS222" s="120">
        <f>AO222/AP222</f>
        <v>0.83152173913043492</v>
      </c>
      <c r="AT222" s="121">
        <f>AO222/AP222*AQ222</f>
        <v>25.694021739130438</v>
      </c>
      <c r="AU222" s="122">
        <f>AO222/(AP222+AQ222)</f>
        <v>0.4519940915805023</v>
      </c>
      <c r="AV222" s="19">
        <f>AW222*AO222/100</f>
        <v>26.657999999999998</v>
      </c>
      <c r="AW222" s="19">
        <f>98-AY222-(CD222*100/AO222)</f>
        <v>87.117647058823522</v>
      </c>
      <c r="AX222" s="123">
        <v>2.65</v>
      </c>
      <c r="AY222" s="19">
        <f>AX222*100/AO222</f>
        <v>8.6601307189542478</v>
      </c>
      <c r="AZ222" s="1" t="s">
        <v>432</v>
      </c>
      <c r="BA222" s="58">
        <v>2.4569999999999999</v>
      </c>
      <c r="BB222" s="1" t="s">
        <v>432</v>
      </c>
      <c r="BC222" s="6">
        <v>0.88</v>
      </c>
      <c r="BD222" s="6"/>
      <c r="BE222" s="19"/>
      <c r="BF222" s="19"/>
      <c r="BG222" s="67">
        <v>4658.4070796460182</v>
      </c>
      <c r="BH222" s="67">
        <v>225.06</v>
      </c>
      <c r="BI222" s="19">
        <v>0</v>
      </c>
      <c r="BJ222" s="19">
        <v>38.299999999999997</v>
      </c>
      <c r="BK222" s="19">
        <f>100-BJ222</f>
        <v>61.7</v>
      </c>
      <c r="BL222" s="124">
        <f>BJ222/BK222</f>
        <v>0.62074554294975681</v>
      </c>
      <c r="BM222" s="125">
        <v>0.18</v>
      </c>
      <c r="BN222" s="6">
        <f>BM222*100/AO222</f>
        <v>0.58823529411764708</v>
      </c>
      <c r="BO222" s="1" t="s">
        <v>432</v>
      </c>
      <c r="BP222" s="19">
        <v>19.32</v>
      </c>
      <c r="BQ222" s="19">
        <v>16.8</v>
      </c>
      <c r="BR222" s="43">
        <v>54745.200000000004</v>
      </c>
      <c r="BS222" s="6">
        <f>BX222+BZ222</f>
        <v>41.5</v>
      </c>
      <c r="BT222" s="4">
        <v>73.900000000000006</v>
      </c>
      <c r="BU222" s="43">
        <v>6369.9</v>
      </c>
      <c r="BV222" s="6">
        <f>100-BT222</f>
        <v>26.099999999999994</v>
      </c>
      <c r="BW222" s="6">
        <f>BY222+CA222+CC222</f>
        <v>36.616</v>
      </c>
      <c r="BX222" s="22">
        <v>20.100000000000001</v>
      </c>
      <c r="BY222" s="22">
        <f>BX222*AP222/100</f>
        <v>7.3967999999999998</v>
      </c>
      <c r="BZ222" s="6">
        <v>21.4</v>
      </c>
      <c r="CA222" s="22">
        <f>BZ222*AP222/100</f>
        <v>7.8751999999999986</v>
      </c>
      <c r="CB222" s="6">
        <v>58</v>
      </c>
      <c r="CC222" s="22">
        <f>CB222*AP222/100</f>
        <v>21.343999999999998</v>
      </c>
      <c r="CD222" s="22">
        <v>0.68</v>
      </c>
      <c r="CE222" s="126">
        <v>96.3</v>
      </c>
      <c r="CF222" s="127">
        <v>5767</v>
      </c>
      <c r="CG222" s="126">
        <v>73.400000000000006</v>
      </c>
      <c r="CH222" s="127">
        <v>4344</v>
      </c>
      <c r="CI222" s="126">
        <v>21.7</v>
      </c>
      <c r="CJ222" s="126">
        <v>47.9</v>
      </c>
      <c r="CK222" s="127">
        <v>4561</v>
      </c>
      <c r="CL222" s="19">
        <f>BX222/BZ222</f>
        <v>0.93925233644859829</v>
      </c>
      <c r="CM222" s="19"/>
      <c r="CN222" s="19"/>
      <c r="CO222" s="19"/>
      <c r="CP222" s="6"/>
      <c r="CQ222" s="19"/>
      <c r="CR222" s="19"/>
      <c r="CS222" s="20"/>
      <c r="CZ222" s="22"/>
      <c r="DA222" s="16"/>
      <c r="DB222" s="129" t="s">
        <v>548</v>
      </c>
      <c r="DC222" s="130"/>
      <c r="DD222" s="131" t="s">
        <v>2107</v>
      </c>
      <c r="DI222" s="1" t="s">
        <v>434</v>
      </c>
      <c r="DJ222" s="209" t="s">
        <v>483</v>
      </c>
      <c r="DK222" s="4">
        <v>2</v>
      </c>
      <c r="DN222" s="16">
        <v>0</v>
      </c>
      <c r="DR222" s="22">
        <v>15.4</v>
      </c>
      <c r="DS222" s="22" t="s">
        <v>431</v>
      </c>
      <c r="DT222" s="67">
        <v>162</v>
      </c>
      <c r="DU222" s="22">
        <v>17.3</v>
      </c>
      <c r="DV222" s="22">
        <v>82.7</v>
      </c>
      <c r="DW222" s="22" t="s">
        <v>431</v>
      </c>
      <c r="DX222" s="22" t="s">
        <v>431</v>
      </c>
      <c r="DY222" s="22" t="s">
        <v>431</v>
      </c>
      <c r="DZ222" s="22" t="s">
        <v>431</v>
      </c>
      <c r="EA222" s="2">
        <v>0</v>
      </c>
      <c r="EB222" s="68"/>
      <c r="EC222" s="36"/>
      <c r="ED222" s="36"/>
      <c r="EE222" s="4">
        <f>L222</f>
        <v>6</v>
      </c>
      <c r="EF222" s="4"/>
      <c r="EG222" s="4"/>
      <c r="EH222" s="4"/>
      <c r="EI222" s="4"/>
      <c r="EJ222" s="4"/>
      <c r="EK222" s="4"/>
      <c r="EL222" s="6" t="e">
        <f>EK222/(EJ222*EJ222*0.01*0.01)</f>
        <v>#DIV/0!</v>
      </c>
      <c r="EM222" s="4"/>
      <c r="EN222" s="4"/>
      <c r="EO222" s="4"/>
      <c r="EP222" s="4"/>
      <c r="EQ222" s="31"/>
      <c r="ER222" s="14"/>
      <c r="ES222" s="132">
        <f>C222</f>
        <v>15942</v>
      </c>
      <c r="ET222" s="133">
        <v>75</v>
      </c>
      <c r="EU222" s="133">
        <v>262743</v>
      </c>
      <c r="EV222" s="133">
        <v>12000</v>
      </c>
      <c r="EW222" s="133">
        <v>37440</v>
      </c>
      <c r="EX222" s="133">
        <v>2110</v>
      </c>
      <c r="EY222" s="134">
        <f>EX222/EV222*EW222/ET222</f>
        <v>87.77600000000001</v>
      </c>
      <c r="EZ222" s="39">
        <f>L222*EY222</f>
        <v>526.65600000000006</v>
      </c>
      <c r="FA222" s="9"/>
      <c r="FE222" s="135"/>
      <c r="FF222" s="135"/>
      <c r="FH222" s="136"/>
      <c r="FK222" s="138"/>
      <c r="FL222" s="139"/>
      <c r="FM222" s="9"/>
      <c r="FN222" s="1"/>
      <c r="FO222" s="41">
        <f>AC222/1000</f>
        <v>9.5000000000000001E-2</v>
      </c>
      <c r="FQ222" s="121">
        <f>EX222*100/EU222</f>
        <v>0.80306611403538819</v>
      </c>
      <c r="FR222" s="140">
        <f>EY222/1000</f>
        <v>8.7776000000000007E-2</v>
      </c>
      <c r="FS222" s="9"/>
      <c r="FV222" s="212"/>
      <c r="FX222" s="212"/>
      <c r="GI222" s="8"/>
      <c r="GO222" s="10"/>
      <c r="GP222" s="10"/>
      <c r="GQ222" s="20"/>
      <c r="KE222" s="20">
        <f>FR222*AO222/100*1000</f>
        <v>26.859456000000002</v>
      </c>
      <c r="KF222" s="20">
        <f>FR222*AP222/100*1000</f>
        <v>32.301568000000003</v>
      </c>
      <c r="KG222" s="20">
        <f>FR222*AQ222/100*1000</f>
        <v>27.122783999999999</v>
      </c>
      <c r="KH222" s="20">
        <f>FR222*AX222/100*1000</f>
        <v>2.3260640000000001</v>
      </c>
      <c r="KI222" s="20">
        <f>FR222*BM222/100*1000</f>
        <v>0.15799680000000002</v>
      </c>
      <c r="KJ222" s="20">
        <f>FR222*BY222/100*1000</f>
        <v>6.4926151679999995</v>
      </c>
      <c r="KK222" s="20">
        <f>FR222*CA222/100*1000</f>
        <v>6.9125355519999996</v>
      </c>
      <c r="KL222" s="20">
        <f>FR222*CC222/100*1000</f>
        <v>18.734909439999999</v>
      </c>
    </row>
    <row r="223" spans="1:313" ht="14.4" customHeight="1">
      <c r="A223" s="1">
        <v>340</v>
      </c>
      <c r="B223" s="1">
        <f>COUNTIFS($D$3:D223,D223,$F$3:F223,F223)</f>
        <v>1</v>
      </c>
      <c r="C223" s="34">
        <v>16650</v>
      </c>
      <c r="D223" s="21" t="s">
        <v>2310</v>
      </c>
      <c r="E223" s="2" t="s">
        <v>589</v>
      </c>
      <c r="F223" s="2">
        <v>7611083667</v>
      </c>
      <c r="G223" s="1">
        <f>LEFT(H223,4)-CONCATENATE(IF(LEFT(F223, 2)&lt;MID(H223, 3, 4), 20, 19),LEFT(F223,2))</f>
        <v>45</v>
      </c>
      <c r="H223" s="247" t="s">
        <v>2307</v>
      </c>
      <c r="I223" s="29" t="s">
        <v>2311</v>
      </c>
      <c r="J223" s="24" t="s">
        <v>487</v>
      </c>
      <c r="K223" s="2" t="s">
        <v>430</v>
      </c>
      <c r="L223" s="2">
        <v>36</v>
      </c>
      <c r="M223" s="2" t="s">
        <v>631</v>
      </c>
      <c r="N223" s="2" t="s">
        <v>647</v>
      </c>
      <c r="O223" s="11"/>
      <c r="P223" s="2" t="s">
        <v>2293</v>
      </c>
      <c r="Q223" s="11"/>
      <c r="R223" s="11"/>
      <c r="S223" s="11"/>
      <c r="T223" s="42"/>
      <c r="U223" s="42"/>
      <c r="V223" s="64" t="s">
        <v>1609</v>
      </c>
      <c r="W223" s="42"/>
      <c r="X223" s="73" t="s">
        <v>2294</v>
      </c>
      <c r="Y223" s="66"/>
      <c r="Z223" s="11"/>
      <c r="AA223" s="1" t="s">
        <v>812</v>
      </c>
      <c r="AC223" s="115">
        <v>3879</v>
      </c>
      <c r="AD223" s="115">
        <v>140000</v>
      </c>
      <c r="AE223" s="11">
        <v>5</v>
      </c>
      <c r="AF223" s="11">
        <v>10000</v>
      </c>
      <c r="AG223" s="11" t="s">
        <v>491</v>
      </c>
      <c r="AH223" s="115">
        <v>10000</v>
      </c>
      <c r="AI223" s="11"/>
      <c r="AJ223" s="11"/>
      <c r="AM223" s="11"/>
      <c r="AO223" s="116">
        <v>65.8</v>
      </c>
      <c r="AP223" s="117">
        <v>33.299999999999997</v>
      </c>
      <c r="AQ223" s="118">
        <v>0.43</v>
      </c>
      <c r="AR223" s="119">
        <f>AO223+AP223+AQ223</f>
        <v>99.53</v>
      </c>
      <c r="AS223" s="120">
        <f>AO223/AP223</f>
        <v>1.9759759759759761</v>
      </c>
      <c r="AT223" s="121">
        <f>AO223/AP223*AQ223</f>
        <v>0.84966966966966972</v>
      </c>
      <c r="AU223" s="122">
        <f>AO223/(AP223+AQ223)</f>
        <v>1.9507856507560037</v>
      </c>
      <c r="AV223" s="19">
        <f>AW223*AO223/100</f>
        <v>63.413999999999994</v>
      </c>
      <c r="AW223" s="19">
        <f>98-AY223-(CD223*100/AO223)</f>
        <v>96.373860182370819</v>
      </c>
      <c r="AX223" s="123">
        <v>0.93</v>
      </c>
      <c r="AY223" s="19">
        <f>AX223*100/AO223</f>
        <v>1.4133738601823709</v>
      </c>
      <c r="AZ223" s="1" t="s">
        <v>432</v>
      </c>
      <c r="BA223" s="58">
        <v>14.040000000000001</v>
      </c>
      <c r="BB223" s="1" t="s">
        <v>432</v>
      </c>
      <c r="BC223" s="6">
        <v>4.1000000000000002E-2</v>
      </c>
      <c r="BD223" s="6"/>
      <c r="BE223" s="19"/>
      <c r="BF223" s="19"/>
      <c r="BG223" s="67">
        <v>8784.1666666666679</v>
      </c>
      <c r="BH223" s="67">
        <v>850.63</v>
      </c>
      <c r="BI223" s="19">
        <v>19.399999999999999</v>
      </c>
      <c r="BJ223" s="19">
        <v>74.099999999999994</v>
      </c>
      <c r="BK223" s="19">
        <f>100-BJ223</f>
        <v>25.900000000000006</v>
      </c>
      <c r="BL223" s="124">
        <f>BJ223/BK223</f>
        <v>2.8610038610038599</v>
      </c>
      <c r="BM223" s="125">
        <v>0.24</v>
      </c>
      <c r="BN223" s="6">
        <f>BM223*100/AO223</f>
        <v>0.36474164133738601</v>
      </c>
      <c r="BO223" s="1" t="s">
        <v>432</v>
      </c>
      <c r="BP223" s="19">
        <v>33.949999999999996</v>
      </c>
      <c r="BQ223" s="19">
        <v>51.3</v>
      </c>
      <c r="BR223" s="43">
        <v>82058.34</v>
      </c>
      <c r="BS223" s="6">
        <f>BX223+BZ223</f>
        <v>35.65</v>
      </c>
      <c r="BT223" s="4">
        <v>90.2</v>
      </c>
      <c r="BU223" s="43">
        <v>10217.200000000001</v>
      </c>
      <c r="BV223" s="6">
        <f>100-BT223</f>
        <v>9.7999999999999972</v>
      </c>
      <c r="BW223" s="6">
        <f>BY223+CA223+CC223</f>
        <v>31.41855</v>
      </c>
      <c r="BX223" s="22">
        <v>29.8</v>
      </c>
      <c r="BY223" s="22">
        <f>BX223*AP223/100</f>
        <v>9.9233999999999991</v>
      </c>
      <c r="BZ223" s="6">
        <v>5.85</v>
      </c>
      <c r="CA223" s="22">
        <f>BZ223*AP223/100</f>
        <v>1.9480499999999998</v>
      </c>
      <c r="CB223" s="6">
        <v>58.7</v>
      </c>
      <c r="CC223" s="22">
        <f>CB223*AP223/100</f>
        <v>19.5471</v>
      </c>
      <c r="CD223" s="22">
        <v>0.14000000000000001</v>
      </c>
      <c r="CE223" s="126">
        <v>99.6</v>
      </c>
      <c r="CF223" s="127">
        <v>10194</v>
      </c>
      <c r="CG223" s="126">
        <v>97.6</v>
      </c>
      <c r="CH223" s="127">
        <v>7797</v>
      </c>
      <c r="CI223" s="126">
        <v>89.7</v>
      </c>
      <c r="CJ223" s="126">
        <v>93.5</v>
      </c>
      <c r="CK223" s="127">
        <v>6300</v>
      </c>
      <c r="CL223" s="19">
        <f>BX223/BZ223</f>
        <v>5.0940170940170946</v>
      </c>
      <c r="CM223" s="19"/>
      <c r="CN223" s="19"/>
      <c r="CO223" s="19"/>
      <c r="CP223" s="6"/>
      <c r="CQ223" s="19"/>
      <c r="CR223" s="19"/>
      <c r="CS223" s="20"/>
      <c r="CZ223" s="22"/>
      <c r="DA223" s="16"/>
      <c r="DB223" s="129" t="s">
        <v>447</v>
      </c>
      <c r="DC223" s="130"/>
      <c r="DD223" s="131" t="s">
        <v>2312</v>
      </c>
      <c r="DI223" s="108" t="s">
        <v>434</v>
      </c>
      <c r="DJ223" s="210" t="s">
        <v>491</v>
      </c>
      <c r="DK223" s="4">
        <v>2</v>
      </c>
      <c r="DN223" s="16" t="s">
        <v>443</v>
      </c>
      <c r="DR223" s="22" t="s">
        <v>431</v>
      </c>
      <c r="DS223" s="22" t="s">
        <v>431</v>
      </c>
      <c r="DT223" s="22">
        <v>1468</v>
      </c>
      <c r="DU223" s="22">
        <v>7.9</v>
      </c>
      <c r="DV223" s="22">
        <v>92.1</v>
      </c>
      <c r="DW223" s="22" t="s">
        <v>431</v>
      </c>
      <c r="DX223" s="22" t="s">
        <v>431</v>
      </c>
      <c r="DY223" s="22" t="s">
        <v>431</v>
      </c>
      <c r="DZ223" s="40" t="s">
        <v>431</v>
      </c>
      <c r="EA223" s="2">
        <v>0</v>
      </c>
      <c r="EB223" s="2"/>
      <c r="EC223" s="36"/>
      <c r="ED223" s="36"/>
      <c r="EE223" s="4">
        <f>L223</f>
        <v>36</v>
      </c>
      <c r="EF223" s="4"/>
      <c r="EG223" s="4">
        <v>3</v>
      </c>
      <c r="EH223" s="4"/>
      <c r="EI223" s="4"/>
      <c r="EJ223" s="4"/>
      <c r="EK223" s="4"/>
      <c r="EL223" s="6" t="e">
        <f>EK223/(EJ223*EJ223*0.01*0.01)</f>
        <v>#DIV/0!</v>
      </c>
      <c r="EM223" s="4"/>
      <c r="EN223" s="4"/>
      <c r="EO223" s="4"/>
      <c r="EP223" s="4"/>
      <c r="EQ223" s="31"/>
      <c r="ER223" s="14"/>
      <c r="ES223" s="132">
        <f>C223</f>
        <v>16650</v>
      </c>
      <c r="ET223" s="133">
        <v>75</v>
      </c>
      <c r="EU223" s="133">
        <v>40318</v>
      </c>
      <c r="EV223" s="133">
        <v>4000</v>
      </c>
      <c r="EW223" s="133">
        <v>38064</v>
      </c>
      <c r="EX223" s="133">
        <v>28359</v>
      </c>
      <c r="EY223" s="134">
        <f>EX223/EV223*EW223/ET223</f>
        <v>3598.1899200000003</v>
      </c>
      <c r="EZ223" s="39">
        <f>L223*EY223</f>
        <v>129534.83712000001</v>
      </c>
      <c r="FA223" s="9"/>
      <c r="FE223" s="135"/>
      <c r="FF223" s="135"/>
      <c r="FH223" s="136"/>
      <c r="FK223" s="138"/>
      <c r="FL223" s="139"/>
      <c r="FM223" s="9"/>
      <c r="FN223" s="1"/>
      <c r="FO223" s="41">
        <f>AC223/1000</f>
        <v>3.879</v>
      </c>
      <c r="FQ223" s="121">
        <f>EX223*100/EU223</f>
        <v>70.338310432065086</v>
      </c>
      <c r="FR223" s="140">
        <f>EY223/1000</f>
        <v>3.5981899200000003</v>
      </c>
      <c r="FS223" s="9"/>
      <c r="FU223" s="214"/>
      <c r="FW223" s="214"/>
      <c r="GI223" s="8"/>
      <c r="GO223" s="10"/>
      <c r="GP223" s="10"/>
      <c r="GQ223" s="20"/>
      <c r="KB223" s="22">
        <v>88.5</v>
      </c>
      <c r="KC223" s="22">
        <v>43.3</v>
      </c>
      <c r="KD223" s="22">
        <v>26.1</v>
      </c>
      <c r="KE223" s="20">
        <f>FR223*AO223/100*1000</f>
        <v>2367.6089673600004</v>
      </c>
      <c r="KF223" s="20">
        <f>FR223*AP223/100*1000</f>
        <v>1198.1972433599999</v>
      </c>
      <c r="KG223" s="20">
        <f>FR223*AQ223/100*1000</f>
        <v>15.472216656000001</v>
      </c>
      <c r="KH223" s="20">
        <f>FR223*AX223/100*1000</f>
        <v>33.463166256000008</v>
      </c>
      <c r="KI223" s="20">
        <f>FR223*BM223/100*1000</f>
        <v>8.6356558079999992</v>
      </c>
      <c r="KJ223" s="20">
        <f>FR223*BY223/100*1000</f>
        <v>357.06277852127999</v>
      </c>
      <c r="KK223" s="20">
        <f>FR223*CA223/100*1000</f>
        <v>70.094538736559997</v>
      </c>
      <c r="KL223" s="20">
        <f>FR223*CC223/100*1000</f>
        <v>703.34178185232008</v>
      </c>
    </row>
    <row r="224" spans="1:313" ht="14.4" customHeight="1">
      <c r="A224" s="1">
        <v>166</v>
      </c>
      <c r="B224" s="1">
        <f>COUNTIFS($D$3:D224,D224,$F$3:F224,F224)</f>
        <v>1</v>
      </c>
      <c r="C224" s="34">
        <v>12973</v>
      </c>
      <c r="D224" s="21" t="s">
        <v>1366</v>
      </c>
      <c r="E224" s="2" t="s">
        <v>746</v>
      </c>
      <c r="F224" s="12">
        <v>6656270038</v>
      </c>
      <c r="G224" s="1">
        <f>LEFT(H224,4)-CONCATENATE(IF(LEFT(F224, 2)&lt;MID(H224, 3, 4), 20, 19),LEFT(F224,2))</f>
        <v>54</v>
      </c>
      <c r="H224" s="247" t="s">
        <v>1367</v>
      </c>
      <c r="I224" s="29" t="s">
        <v>457</v>
      </c>
      <c r="J224" s="24" t="s">
        <v>487</v>
      </c>
      <c r="K224" s="2" t="s">
        <v>430</v>
      </c>
      <c r="L224" s="1" t="s">
        <v>1372</v>
      </c>
      <c r="M224" s="2" t="s">
        <v>631</v>
      </c>
      <c r="N224" s="2" t="s">
        <v>647</v>
      </c>
      <c r="P224" s="1" t="s">
        <v>1323</v>
      </c>
      <c r="S224" s="2"/>
      <c r="T224" s="52" t="s">
        <v>1103</v>
      </c>
      <c r="U224" s="52"/>
      <c r="V224" s="57" t="s">
        <v>1245</v>
      </c>
      <c r="X224" s="59"/>
      <c r="Y224" s="59"/>
      <c r="Z224" s="29"/>
      <c r="AA224" s="1" t="s">
        <v>812</v>
      </c>
      <c r="AC224" s="115">
        <v>191</v>
      </c>
      <c r="AD224" s="115">
        <v>4500</v>
      </c>
      <c r="AE224" s="11"/>
      <c r="AF224" s="11"/>
      <c r="AG224" s="11" t="s">
        <v>483</v>
      </c>
      <c r="AH224" s="115">
        <v>350</v>
      </c>
      <c r="AI224" s="11"/>
      <c r="AJ224" s="11"/>
      <c r="AM224" s="11"/>
      <c r="AO224" s="116">
        <v>33.700000000000003</v>
      </c>
      <c r="AP224" s="117">
        <v>30.6</v>
      </c>
      <c r="AQ224" s="118">
        <v>34.1</v>
      </c>
      <c r="AR224" s="119">
        <f>AO224+AP224+AQ224</f>
        <v>98.4</v>
      </c>
      <c r="AS224" s="120">
        <f>AO224/AP224</f>
        <v>1.1013071895424837</v>
      </c>
      <c r="AT224" s="121">
        <f>AO224/AP224*AQ224</f>
        <v>37.554575163398695</v>
      </c>
      <c r="AU224" s="122">
        <f>AO224/(AP224+AQ224)</f>
        <v>0.52086553323029372</v>
      </c>
      <c r="AV224" s="19">
        <f>AW224*AO224/100</f>
        <v>29.296000000000003</v>
      </c>
      <c r="AW224" s="19">
        <f>98-AY224-(CD224*100/AO224)</f>
        <v>86.931750741839764</v>
      </c>
      <c r="AX224" s="123">
        <v>1.64</v>
      </c>
      <c r="AY224" s="19">
        <f>AX224*100/AO224</f>
        <v>4.8664688427299696</v>
      </c>
      <c r="AZ224" s="1" t="s">
        <v>432</v>
      </c>
      <c r="BA224" s="58">
        <v>37.200000000000003</v>
      </c>
      <c r="BB224" s="1" t="s">
        <v>432</v>
      </c>
      <c r="BC224" s="6">
        <v>2.11</v>
      </c>
      <c r="BD224" s="6"/>
      <c r="BE224" s="19"/>
      <c r="BF224" s="19"/>
      <c r="BG224" s="67">
        <v>6016.1538461538457</v>
      </c>
      <c r="BH224" s="67">
        <v>456</v>
      </c>
      <c r="BI224" s="19">
        <v>1.33</v>
      </c>
      <c r="BJ224" s="19">
        <v>48.5</v>
      </c>
      <c r="BK224" s="19">
        <f>100-BJ224</f>
        <v>51.5</v>
      </c>
      <c r="BL224" s="124">
        <f>BJ224/BK224</f>
        <v>0.94174757281553401</v>
      </c>
      <c r="BM224" s="125">
        <v>1.41</v>
      </c>
      <c r="BN224" s="6">
        <f>BM224*100/AO224</f>
        <v>4.1839762611275964</v>
      </c>
      <c r="BO224" s="1" t="s">
        <v>432</v>
      </c>
      <c r="BP224" s="19">
        <v>53.1</v>
      </c>
      <c r="BQ224" s="19">
        <v>69.574999999999989</v>
      </c>
      <c r="BR224" s="4">
        <v>61680</v>
      </c>
      <c r="BS224" s="6">
        <f>BX224+BZ224</f>
        <v>53.5</v>
      </c>
      <c r="BT224" s="4">
        <v>94.1</v>
      </c>
      <c r="BU224" s="43">
        <v>7726.2068965517246</v>
      </c>
      <c r="BV224" s="6">
        <f>100-BT224</f>
        <v>5.9000000000000057</v>
      </c>
      <c r="BW224" s="6">
        <f>BY224+CA224+CC224</f>
        <v>30.324600000000004</v>
      </c>
      <c r="BX224" s="2">
        <v>23.7</v>
      </c>
      <c r="BY224" s="22">
        <f>BX224*AP224/100</f>
        <v>7.2522000000000002</v>
      </c>
      <c r="BZ224" s="4">
        <v>29.8</v>
      </c>
      <c r="CA224" s="22">
        <f>BZ224*AP224/100</f>
        <v>9.1188000000000002</v>
      </c>
      <c r="CB224" s="4">
        <v>45.6</v>
      </c>
      <c r="CC224" s="22">
        <f>CB224*AP224/100</f>
        <v>13.953600000000002</v>
      </c>
      <c r="CD224" s="19">
        <v>2.09</v>
      </c>
      <c r="CE224" s="126">
        <v>99.4</v>
      </c>
      <c r="CF224" s="126">
        <v>8913</v>
      </c>
      <c r="CG224" s="126">
        <v>98.7</v>
      </c>
      <c r="CH224" s="126">
        <v>6200</v>
      </c>
      <c r="CI224" s="126">
        <v>79</v>
      </c>
      <c r="CJ224" s="126">
        <v>89.4</v>
      </c>
      <c r="CK224" s="126">
        <v>5404</v>
      </c>
      <c r="CL224" s="19">
        <f>BX224/BZ224</f>
        <v>0.7953020134228187</v>
      </c>
      <c r="CM224" s="22"/>
      <c r="CN224" s="22"/>
      <c r="CO224" s="22"/>
      <c r="CP224" s="6">
        <v>1.02</v>
      </c>
      <c r="CQ224" s="19"/>
      <c r="CR224" s="19"/>
      <c r="CS224" s="19"/>
      <c r="CT224" s="22"/>
      <c r="CU224" s="142"/>
      <c r="CV224" s="142"/>
      <c r="CW224" s="22"/>
      <c r="CX224" s="22"/>
      <c r="CZ224" s="22"/>
      <c r="DA224" s="16"/>
      <c r="DB224" s="129" t="s">
        <v>458</v>
      </c>
      <c r="DC224" s="130"/>
      <c r="DD224" s="131" t="s">
        <v>1373</v>
      </c>
      <c r="DI224" s="1" t="s">
        <v>436</v>
      </c>
      <c r="DJ224" s="209" t="s">
        <v>483</v>
      </c>
      <c r="DK224" s="4">
        <v>2</v>
      </c>
      <c r="DL224" s="4" t="s">
        <v>1368</v>
      </c>
      <c r="DM224" s="4" t="s">
        <v>1369</v>
      </c>
      <c r="DN224" s="16">
        <v>0</v>
      </c>
      <c r="DR224" s="22" t="s">
        <v>431</v>
      </c>
      <c r="DS224" s="22" t="s">
        <v>431</v>
      </c>
      <c r="DT224" s="22">
        <v>379</v>
      </c>
      <c r="DU224" s="22">
        <v>26.6</v>
      </c>
      <c r="DV224" s="22">
        <v>73.400000000000006</v>
      </c>
      <c r="DW224" s="22" t="s">
        <v>431</v>
      </c>
      <c r="DX224" s="22" t="s">
        <v>431</v>
      </c>
      <c r="DY224" s="22" t="s">
        <v>431</v>
      </c>
      <c r="DZ224" s="22" t="s">
        <v>431</v>
      </c>
      <c r="EA224" s="2">
        <v>0</v>
      </c>
      <c r="EB224" s="2"/>
      <c r="EC224" s="36"/>
      <c r="ED224" s="36"/>
      <c r="EE224" s="4">
        <v>36</v>
      </c>
      <c r="EF224" s="4">
        <v>50</v>
      </c>
      <c r="EG224" s="4">
        <v>3</v>
      </c>
      <c r="EH224" s="4"/>
      <c r="EI224" s="4"/>
      <c r="EJ224" s="4">
        <v>169</v>
      </c>
      <c r="EK224" s="4">
        <v>68</v>
      </c>
      <c r="EL224" s="6">
        <f>EK224/(EJ224*EJ224*0.01*0.01)</f>
        <v>23.808690171912748</v>
      </c>
      <c r="EM224" s="4">
        <v>2</v>
      </c>
      <c r="EN224" s="1">
        <v>1</v>
      </c>
      <c r="EO224" s="4">
        <v>2</v>
      </c>
      <c r="EP224" s="4">
        <v>2</v>
      </c>
      <c r="EQ224" s="31" t="s">
        <v>1374</v>
      </c>
      <c r="ER224" s="14"/>
      <c r="ES224" s="132">
        <v>12973</v>
      </c>
      <c r="ET224" s="133">
        <v>75</v>
      </c>
      <c r="EU224" s="133">
        <v>5442</v>
      </c>
      <c r="EV224" s="133">
        <v>8000</v>
      </c>
      <c r="EW224" s="133">
        <v>40560</v>
      </c>
      <c r="EX224" s="133">
        <v>2497</v>
      </c>
      <c r="EY224" s="134">
        <f>EX224/EV224*EW224/ET224</f>
        <v>168.79719999999998</v>
      </c>
      <c r="EZ224" s="39">
        <f>24*EY224</f>
        <v>4051.1327999999994</v>
      </c>
      <c r="FA224" s="9"/>
      <c r="FE224" s="135"/>
      <c r="FF224" s="135"/>
      <c r="FH224" s="136"/>
      <c r="FI224" s="11"/>
      <c r="FK224" s="138"/>
      <c r="FL224" s="139"/>
      <c r="FM224" s="9"/>
      <c r="FN224" s="1"/>
      <c r="FO224" s="41">
        <f>AC224/1000</f>
        <v>0.191</v>
      </c>
      <c r="FQ224" s="121">
        <f>EX224*100/EU224</f>
        <v>45.883866225652334</v>
      </c>
      <c r="FR224" s="140">
        <f>EY224/1000</f>
        <v>0.16879719999999998</v>
      </c>
      <c r="FS224" s="143">
        <f>DT224/EY224</f>
        <v>2.2452979077852007</v>
      </c>
      <c r="FT224" s="43">
        <v>10</v>
      </c>
      <c r="FU224" s="16" t="s">
        <v>1370</v>
      </c>
      <c r="FV224" s="212" t="s">
        <v>1370</v>
      </c>
      <c r="FW224" s="1" t="s">
        <v>1370</v>
      </c>
      <c r="FX224" s="212" t="s">
        <v>1370</v>
      </c>
      <c r="FY224" s="9" t="s">
        <v>1111</v>
      </c>
      <c r="FZ224" s="1">
        <v>0</v>
      </c>
      <c r="GA224" s="1" t="s">
        <v>560</v>
      </c>
      <c r="GB224" s="9" t="s">
        <v>501</v>
      </c>
      <c r="GG224" s="1">
        <v>1</v>
      </c>
      <c r="GH224" s="8" t="s">
        <v>1371</v>
      </c>
      <c r="GI224" s="1"/>
      <c r="GJ224" s="8" t="s">
        <v>1106</v>
      </c>
      <c r="GK224" s="1">
        <v>0</v>
      </c>
      <c r="GL224" s="8">
        <v>0</v>
      </c>
      <c r="GM224" s="11" t="s">
        <v>1375</v>
      </c>
      <c r="GO224" s="10">
        <v>44000</v>
      </c>
      <c r="GP224" s="10"/>
      <c r="GQ224" s="20"/>
      <c r="GR224" s="141" t="s">
        <v>1108</v>
      </c>
      <c r="GZ224" s="11"/>
      <c r="ID224" s="11"/>
      <c r="IE224" s="11"/>
      <c r="KE224" s="20">
        <f>FR224*AO224/100*1000</f>
        <v>56.884656399999997</v>
      </c>
      <c r="KF224" s="20">
        <f>FR224*AP224/100*1000</f>
        <v>51.651943199999991</v>
      </c>
      <c r="KG224" s="20">
        <f>FR224*AQ224/100*1000</f>
        <v>57.559845199999991</v>
      </c>
      <c r="KH224" s="20">
        <f>FR224*AX224/100*1000</f>
        <v>2.7682740799999994</v>
      </c>
      <c r="KI224" s="20">
        <f>FR224*BM224/100*1000</f>
        <v>2.3800405199999997</v>
      </c>
      <c r="KJ224" s="20">
        <f>FR224*BY224/100*1000</f>
        <v>12.2415105384</v>
      </c>
      <c r="KK224" s="20">
        <f>FR224*CA224/100*1000</f>
        <v>15.392279073599999</v>
      </c>
      <c r="KL224" s="20">
        <f>FR224*CC224/100*1000</f>
        <v>23.553286099199997</v>
      </c>
      <c r="KV224" s="11" t="s">
        <v>1375</v>
      </c>
    </row>
    <row r="225" spans="1:313" ht="14.4" customHeight="1">
      <c r="A225" s="1">
        <v>133</v>
      </c>
      <c r="B225" s="1">
        <f>COUNTIFS($D$3:D225,D225,$F$3:F225,F225)</f>
        <v>1</v>
      </c>
      <c r="C225" s="34">
        <v>17532</v>
      </c>
      <c r="D225" s="75" t="s">
        <v>2515</v>
      </c>
      <c r="E225" s="76" t="s">
        <v>916</v>
      </c>
      <c r="F225" s="76">
        <v>7258265322</v>
      </c>
      <c r="G225" s="77">
        <v>50</v>
      </c>
      <c r="H225" s="248" t="s">
        <v>2514</v>
      </c>
      <c r="I225" s="29" t="s">
        <v>457</v>
      </c>
      <c r="J225" s="24" t="s">
        <v>487</v>
      </c>
      <c r="K225" s="2" t="s">
        <v>430</v>
      </c>
      <c r="L225" s="2">
        <v>7</v>
      </c>
      <c r="M225" s="2">
        <v>1</v>
      </c>
      <c r="N225" s="2" t="s">
        <v>431</v>
      </c>
      <c r="O225" s="11"/>
      <c r="P225" s="2" t="s">
        <v>2485</v>
      </c>
      <c r="Q225" s="11"/>
      <c r="R225" s="11"/>
      <c r="S225" s="11"/>
      <c r="T225" s="42"/>
      <c r="U225" s="42"/>
      <c r="V225" s="64" t="s">
        <v>2426</v>
      </c>
      <c r="W225" s="42"/>
      <c r="X225" s="42"/>
      <c r="Y225" s="42"/>
      <c r="Z225" s="29"/>
      <c r="AA225" s="1" t="s">
        <v>812</v>
      </c>
      <c r="AC225" s="115">
        <v>115</v>
      </c>
      <c r="AD225" s="115">
        <v>800</v>
      </c>
      <c r="AE225" s="11"/>
      <c r="AF225" s="11"/>
      <c r="AG225" s="11" t="s">
        <v>491</v>
      </c>
      <c r="AH225" s="115">
        <v>50</v>
      </c>
      <c r="AJ225" s="11"/>
      <c r="AM225" s="11"/>
      <c r="AO225" s="116">
        <v>11.7</v>
      </c>
      <c r="AP225" s="117">
        <v>51</v>
      </c>
      <c r="AQ225" s="118">
        <v>35.6</v>
      </c>
      <c r="AR225" s="119">
        <f>AO225+AP225+AQ225</f>
        <v>98.300000000000011</v>
      </c>
      <c r="AS225" s="120">
        <f>AO225/AP225</f>
        <v>0.22941176470588234</v>
      </c>
      <c r="AT225" s="121">
        <f>AO225/AP225*AQ225</f>
        <v>8.1670588235294126</v>
      </c>
      <c r="AU225" s="122">
        <f>AO225/(AP225+AQ225)</f>
        <v>0.1351039260969977</v>
      </c>
      <c r="AV225" s="19">
        <f>AW225*AO225/100</f>
        <v>10.545999999999999</v>
      </c>
      <c r="AW225" s="19">
        <f>98-AY225</f>
        <v>90.136752136752136</v>
      </c>
      <c r="AX225" s="123">
        <v>0.92</v>
      </c>
      <c r="AY225" s="19">
        <f>AX225*100/AO225</f>
        <v>7.8632478632478637</v>
      </c>
      <c r="AZ225" s="1" t="s">
        <v>432</v>
      </c>
      <c r="BA225" s="58">
        <v>67.2</v>
      </c>
      <c r="BB225" s="1" t="s">
        <v>432</v>
      </c>
      <c r="BC225" s="6">
        <v>9.1999999999999998E-2</v>
      </c>
      <c r="BD225" s="6"/>
      <c r="BE225" s="19"/>
      <c r="BF225" s="19"/>
      <c r="BG225" s="67">
        <v>5835.3846153846152</v>
      </c>
      <c r="BH225" s="67">
        <v>306</v>
      </c>
      <c r="BI225" s="19">
        <v>0.41</v>
      </c>
      <c r="BJ225" s="19">
        <v>36.200000000000003</v>
      </c>
      <c r="BK225" s="19">
        <f>100-BJ225</f>
        <v>63.8</v>
      </c>
      <c r="BL225" s="124">
        <f>BJ225/BK225</f>
        <v>0.56739811912225713</v>
      </c>
      <c r="BM225" s="125">
        <v>0.17</v>
      </c>
      <c r="BN225" s="6">
        <f>BM225*100/AO225</f>
        <v>1.4529914529914532</v>
      </c>
      <c r="BO225" s="1" t="s">
        <v>432</v>
      </c>
      <c r="BP225" s="19">
        <v>31.271186440677965</v>
      </c>
      <c r="BQ225" s="19">
        <v>56.1</v>
      </c>
      <c r="BR225" s="43">
        <v>37602.559999999998</v>
      </c>
      <c r="BS225" s="6">
        <f>BX225+BZ225</f>
        <v>71.2</v>
      </c>
      <c r="BT225" s="4">
        <v>94.9</v>
      </c>
      <c r="BU225" s="43">
        <v>9279.3650793650795</v>
      </c>
      <c r="BV225" s="6">
        <f>100-BT225</f>
        <v>5.0999999999999943</v>
      </c>
      <c r="BW225" s="6">
        <f>BY225+CA225+CC225</f>
        <v>50.591999999999999</v>
      </c>
      <c r="BX225" s="22">
        <v>42.7</v>
      </c>
      <c r="BY225" s="22">
        <f>BX225*AP225/100</f>
        <v>21.777000000000001</v>
      </c>
      <c r="BZ225" s="6">
        <v>28.5</v>
      </c>
      <c r="CA225" s="22">
        <f>BZ225*AP225/100</f>
        <v>14.535</v>
      </c>
      <c r="CB225" s="6">
        <v>28</v>
      </c>
      <c r="CC225" s="22">
        <f>CB225*AP225/100</f>
        <v>14.28</v>
      </c>
      <c r="CD225" s="22" t="s">
        <v>432</v>
      </c>
      <c r="CE225" s="126">
        <v>94.4</v>
      </c>
      <c r="CF225" s="127">
        <v>8943</v>
      </c>
      <c r="CG225" s="126">
        <v>86.6</v>
      </c>
      <c r="CH225" s="127">
        <v>6396</v>
      </c>
      <c r="CI225" s="126">
        <v>53.5</v>
      </c>
      <c r="CJ225" s="126">
        <v>80.400000000000006</v>
      </c>
      <c r="CK225" s="127">
        <v>6945</v>
      </c>
      <c r="CL225" s="19">
        <f>BX225/BZ225</f>
        <v>1.4982456140350877</v>
      </c>
      <c r="CM225" s="19"/>
      <c r="CN225" s="19"/>
      <c r="CO225" s="19"/>
      <c r="CP225" s="6"/>
      <c r="CQ225" s="19"/>
      <c r="CR225" s="19"/>
      <c r="CS225" s="20"/>
      <c r="CZ225" s="22"/>
      <c r="DA225" s="16"/>
      <c r="DC225" s="130"/>
      <c r="DD225" s="131"/>
      <c r="DI225" s="1" t="s">
        <v>436</v>
      </c>
      <c r="DJ225" s="210" t="s">
        <v>491</v>
      </c>
      <c r="DK225" s="4">
        <v>2</v>
      </c>
      <c r="DN225" s="16">
        <v>0</v>
      </c>
      <c r="DO225" s="4">
        <v>0</v>
      </c>
      <c r="DR225" s="58" t="s">
        <v>431</v>
      </c>
      <c r="DS225" s="22" t="s">
        <v>431</v>
      </c>
      <c r="DT225" s="22">
        <v>154</v>
      </c>
      <c r="DU225" s="22">
        <v>60.4</v>
      </c>
      <c r="DV225" s="22">
        <v>39.6</v>
      </c>
      <c r="DW225" s="22" t="s">
        <v>431</v>
      </c>
      <c r="DX225" s="22" t="s">
        <v>431</v>
      </c>
      <c r="DY225" s="22" t="s">
        <v>431</v>
      </c>
      <c r="DZ225" s="22" t="s">
        <v>431</v>
      </c>
      <c r="EA225" s="2">
        <v>0</v>
      </c>
      <c r="EB225" s="2"/>
      <c r="EC225" s="36"/>
      <c r="ED225" s="36"/>
      <c r="EE225" s="4">
        <f>L225</f>
        <v>7</v>
      </c>
      <c r="EF225" s="4">
        <v>20</v>
      </c>
      <c r="EG225" s="4">
        <v>2</v>
      </c>
      <c r="EH225" s="4"/>
      <c r="EI225" s="4"/>
      <c r="EJ225" s="4"/>
      <c r="EK225" s="4"/>
      <c r="EL225" s="6" t="e">
        <f>EK225/(EJ225*EJ225*0.01*0.01)</f>
        <v>#DIV/0!</v>
      </c>
      <c r="EM225" s="4"/>
      <c r="EN225" s="4"/>
      <c r="EO225" s="4">
        <v>3</v>
      </c>
      <c r="EP225" s="4"/>
      <c r="EQ225" s="31"/>
      <c r="ER225" s="14"/>
      <c r="ES225" s="132">
        <f>C225</f>
        <v>17532</v>
      </c>
      <c r="ET225" s="133">
        <v>75</v>
      </c>
      <c r="EU225" s="133">
        <v>11539</v>
      </c>
      <c r="EV225" s="133">
        <v>8000</v>
      </c>
      <c r="EW225" s="133">
        <v>40560</v>
      </c>
      <c r="EX225" s="133">
        <v>1788</v>
      </c>
      <c r="EY225" s="134">
        <f>EX225/EV225*EW225/ET225</f>
        <v>120.86879999999999</v>
      </c>
      <c r="EZ225" s="39">
        <f>L225*EY225</f>
        <v>846.08159999999998</v>
      </c>
      <c r="FA225" s="9"/>
      <c r="FE225" s="135"/>
      <c r="FF225" s="135"/>
      <c r="FH225" s="136"/>
      <c r="FK225" s="138"/>
      <c r="FL225" s="139"/>
      <c r="FM225" s="9"/>
      <c r="FN225" s="1"/>
      <c r="FO225" s="41">
        <f>AC225/1000</f>
        <v>0.115</v>
      </c>
      <c r="FQ225" s="121">
        <f>EX225*100/EU225</f>
        <v>15.495276887078603</v>
      </c>
      <c r="FR225" s="140">
        <f>EY225/1000</f>
        <v>0.1208688</v>
      </c>
      <c r="FS225" s="9"/>
      <c r="FU225" s="214"/>
      <c r="FW225" s="214"/>
      <c r="FY225" s="9" t="s">
        <v>2516</v>
      </c>
      <c r="GI225" s="8"/>
      <c r="GM225" s="9" t="s">
        <v>2517</v>
      </c>
      <c r="GO225" s="10">
        <v>44720</v>
      </c>
      <c r="GP225" s="10"/>
      <c r="GQ225" s="20"/>
      <c r="KB225" s="22"/>
      <c r="KC225" s="22"/>
      <c r="KD225" s="22"/>
      <c r="KE225" s="20">
        <f>FR225*AO225/100*1000</f>
        <v>14.141649599999999</v>
      </c>
      <c r="KF225" s="20">
        <f>FR225*AP225/100*1000</f>
        <v>61.643087999999999</v>
      </c>
      <c r="KG225" s="20">
        <f>FR225*AQ225/100*1000</f>
        <v>43.0292928</v>
      </c>
      <c r="KH225" s="20">
        <f>FR225*AX225/100*1000</f>
        <v>1.11199296</v>
      </c>
      <c r="KI225" s="20">
        <f>FR225*BM225/100*1000</f>
        <v>0.20547695999999999</v>
      </c>
      <c r="KJ225" s="20">
        <f>FR225*BY225/100*1000</f>
        <v>26.321598576</v>
      </c>
      <c r="KK225" s="20">
        <f>FR225*CA225/100*1000</f>
        <v>17.568280080000001</v>
      </c>
      <c r="KL225" s="20">
        <f>FR225*CC225/100*1000</f>
        <v>17.26006464</v>
      </c>
      <c r="KM225" s="1">
        <v>91.6</v>
      </c>
      <c r="KN225" s="1">
        <v>94.7</v>
      </c>
      <c r="KP225" s="22"/>
      <c r="KQ225" s="22"/>
      <c r="KR225" s="22"/>
      <c r="KS225" s="19"/>
      <c r="KV225" s="9" t="s">
        <v>2517</v>
      </c>
      <c r="KY225" s="11"/>
      <c r="KZ225" s="11"/>
      <c r="LA225" s="11"/>
    </row>
    <row r="226" spans="1:313" ht="14.4" customHeight="1">
      <c r="A226" s="1">
        <v>134</v>
      </c>
      <c r="B226" s="1">
        <f>COUNTIFS($D$3:D226,D226,$F$3:F226,F226)</f>
        <v>2</v>
      </c>
      <c r="C226" s="34">
        <v>17533</v>
      </c>
      <c r="D226" s="75" t="s">
        <v>2515</v>
      </c>
      <c r="E226" s="76" t="s">
        <v>916</v>
      </c>
      <c r="F226" s="76">
        <v>7258265322</v>
      </c>
      <c r="G226" s="77">
        <v>50</v>
      </c>
      <c r="H226" s="248" t="s">
        <v>2514</v>
      </c>
      <c r="I226" s="29" t="s">
        <v>457</v>
      </c>
      <c r="J226" s="24" t="s">
        <v>487</v>
      </c>
      <c r="K226" s="2" t="s">
        <v>430</v>
      </c>
      <c r="L226" s="2">
        <v>17</v>
      </c>
      <c r="M226" s="2">
        <v>1</v>
      </c>
      <c r="N226" s="2" t="s">
        <v>647</v>
      </c>
      <c r="O226" s="11"/>
      <c r="P226" s="2" t="s">
        <v>2485</v>
      </c>
      <c r="Q226" s="11"/>
      <c r="R226" s="11"/>
      <c r="S226" s="11"/>
      <c r="T226" s="42"/>
      <c r="U226" s="42"/>
      <c r="V226" s="64" t="s">
        <v>2426</v>
      </c>
      <c r="W226" s="42"/>
      <c r="X226" s="42"/>
      <c r="Y226" s="42"/>
      <c r="Z226" s="29"/>
      <c r="AA226" s="1" t="s">
        <v>812</v>
      </c>
      <c r="AC226" s="115">
        <v>128</v>
      </c>
      <c r="AD226" s="115">
        <v>2100</v>
      </c>
      <c r="AE226" s="11"/>
      <c r="AF226" s="11"/>
      <c r="AG226" s="11" t="s">
        <v>483</v>
      </c>
      <c r="AH226" s="115">
        <v>150</v>
      </c>
      <c r="AJ226" s="11"/>
      <c r="AM226" s="11"/>
      <c r="AO226" s="116">
        <v>30</v>
      </c>
      <c r="AP226" s="117">
        <v>27.5</v>
      </c>
      <c r="AQ226" s="118">
        <v>39.9</v>
      </c>
      <c r="AR226" s="119">
        <f>AO226+AP226+AQ226</f>
        <v>97.4</v>
      </c>
      <c r="AS226" s="120">
        <f>AO226/AP226</f>
        <v>1.0909090909090908</v>
      </c>
      <c r="AT226" s="121">
        <f>AO226/AP226*AQ226</f>
        <v>43.527272727272724</v>
      </c>
      <c r="AU226" s="122">
        <f>AO226/(AP226+AQ226)</f>
        <v>0.44510385756676552</v>
      </c>
      <c r="AV226" s="19">
        <f>AW226*AO226/100</f>
        <v>28.46</v>
      </c>
      <c r="AW226" s="19">
        <f>98-AY226</f>
        <v>94.86666666666666</v>
      </c>
      <c r="AX226" s="123">
        <v>0.94</v>
      </c>
      <c r="AY226" s="19">
        <f>AX226*100/AO226</f>
        <v>3.1333333333333333</v>
      </c>
      <c r="AZ226" s="1" t="s">
        <v>432</v>
      </c>
      <c r="BA226" s="58">
        <v>55.9</v>
      </c>
      <c r="BB226" s="1" t="s">
        <v>432</v>
      </c>
      <c r="BC226" s="6">
        <v>0.36</v>
      </c>
      <c r="BD226" s="6"/>
      <c r="BE226" s="19"/>
      <c r="BF226" s="19"/>
      <c r="BG226" s="67">
        <v>6126.9230769230771</v>
      </c>
      <c r="BH226" s="67">
        <v>233</v>
      </c>
      <c r="BI226" s="19">
        <v>0.38</v>
      </c>
      <c r="BJ226" s="19">
        <v>39.6</v>
      </c>
      <c r="BK226" s="19">
        <f>100-BJ226</f>
        <v>60.4</v>
      </c>
      <c r="BL226" s="124">
        <f>BJ226/BK226</f>
        <v>0.6556291390728477</v>
      </c>
      <c r="BM226" s="125">
        <v>0.28000000000000003</v>
      </c>
      <c r="BN226" s="6">
        <f>BM226*100/AO226</f>
        <v>0.93333333333333346</v>
      </c>
      <c r="BO226" s="1" t="s">
        <v>432</v>
      </c>
      <c r="BP226" s="19">
        <v>46.694915254237294</v>
      </c>
      <c r="BQ226" s="19">
        <v>65.099999999999994</v>
      </c>
      <c r="BR226" s="43">
        <v>38054.400000000001</v>
      </c>
      <c r="BS226" s="6">
        <f>BX226+BZ226</f>
        <v>68.3</v>
      </c>
      <c r="BT226" s="4">
        <v>90.2</v>
      </c>
      <c r="BU226" s="43">
        <v>9279.3650793650795</v>
      </c>
      <c r="BV226" s="6">
        <f>100-BT226</f>
        <v>9.7999999999999972</v>
      </c>
      <c r="BW226" s="6">
        <f>BY226+CA226+CC226</f>
        <v>27.087499999999999</v>
      </c>
      <c r="BX226" s="22">
        <v>37</v>
      </c>
      <c r="BY226" s="22">
        <f>BX226*AP226/100</f>
        <v>10.175000000000001</v>
      </c>
      <c r="BZ226" s="6">
        <v>31.3</v>
      </c>
      <c r="CA226" s="22">
        <f>BZ226*AP226/100</f>
        <v>8.6074999999999999</v>
      </c>
      <c r="CB226" s="6">
        <v>30.2</v>
      </c>
      <c r="CC226" s="22">
        <f>CB226*AP226/100</f>
        <v>8.3049999999999997</v>
      </c>
      <c r="CD226" s="22" t="s">
        <v>432</v>
      </c>
      <c r="CE226" s="126">
        <v>96.7</v>
      </c>
      <c r="CF226" s="127">
        <v>12540</v>
      </c>
      <c r="CG226" s="126">
        <v>92.5</v>
      </c>
      <c r="CH226" s="127">
        <v>7869</v>
      </c>
      <c r="CI226" s="126">
        <v>65.7</v>
      </c>
      <c r="CJ226" s="126">
        <v>85.6</v>
      </c>
      <c r="CK226" s="127">
        <v>8262</v>
      </c>
      <c r="CL226" s="19">
        <f>BX226/BZ226</f>
        <v>1.1821086261980831</v>
      </c>
      <c r="CM226" s="19"/>
      <c r="CN226" s="19"/>
      <c r="CO226" s="19"/>
      <c r="CP226" s="6"/>
      <c r="CQ226" s="19"/>
      <c r="CR226" s="19"/>
      <c r="CS226" s="20"/>
      <c r="CZ226" s="22"/>
      <c r="DA226" s="16"/>
      <c r="DC226" s="130"/>
      <c r="DD226" s="131"/>
      <c r="DI226" s="1" t="s">
        <v>436</v>
      </c>
      <c r="DJ226" s="209" t="s">
        <v>483</v>
      </c>
      <c r="DK226" s="4">
        <v>2</v>
      </c>
      <c r="DN226" s="16">
        <v>0</v>
      </c>
      <c r="DO226" s="4">
        <v>0</v>
      </c>
      <c r="DR226" s="58" t="s">
        <v>431</v>
      </c>
      <c r="DS226" s="22" t="s">
        <v>431</v>
      </c>
      <c r="DT226" s="22">
        <v>158</v>
      </c>
      <c r="DU226" s="22">
        <v>51.3</v>
      </c>
      <c r="DV226" s="22">
        <v>48.7</v>
      </c>
      <c r="DW226" s="22" t="s">
        <v>431</v>
      </c>
      <c r="DX226" s="22" t="s">
        <v>431</v>
      </c>
      <c r="DY226" s="22" t="s">
        <v>431</v>
      </c>
      <c r="DZ226" s="22" t="s">
        <v>431</v>
      </c>
      <c r="EA226" s="2">
        <v>0</v>
      </c>
      <c r="EB226" s="2"/>
      <c r="EC226" s="36"/>
      <c r="ED226" s="36"/>
      <c r="EE226" s="4">
        <f>L226</f>
        <v>17</v>
      </c>
      <c r="EF226" s="4">
        <v>30</v>
      </c>
      <c r="EG226" s="4">
        <v>3</v>
      </c>
      <c r="EH226" s="4"/>
      <c r="EI226" s="4"/>
      <c r="EJ226" s="4"/>
      <c r="EK226" s="4"/>
      <c r="EL226" s="6" t="e">
        <f>EK226/(EJ226*EJ226*0.01*0.01)</f>
        <v>#DIV/0!</v>
      </c>
      <c r="EM226" s="4"/>
      <c r="EN226" s="4"/>
      <c r="EO226" s="4">
        <v>3</v>
      </c>
      <c r="EP226" s="4"/>
      <c r="EQ226" s="31"/>
      <c r="ER226" s="14"/>
      <c r="ES226" s="132">
        <f>C226</f>
        <v>17533</v>
      </c>
      <c r="ET226" s="133">
        <v>75</v>
      </c>
      <c r="EU226" s="133">
        <v>14029</v>
      </c>
      <c r="EV226" s="133">
        <v>8000</v>
      </c>
      <c r="EW226" s="133">
        <v>40560</v>
      </c>
      <c r="EX226" s="133">
        <v>2301</v>
      </c>
      <c r="EY226" s="134">
        <f>EX226/EV226*EW226/ET226</f>
        <v>155.54760000000002</v>
      </c>
      <c r="EZ226" s="39">
        <f>L226*EY226</f>
        <v>2644.3092000000001</v>
      </c>
      <c r="FA226" s="9"/>
      <c r="FE226" s="135"/>
      <c r="FF226" s="135"/>
      <c r="FH226" s="136"/>
      <c r="FK226" s="138"/>
      <c r="FL226" s="139"/>
      <c r="FM226" s="9"/>
      <c r="FN226" s="1"/>
      <c r="FO226" s="41">
        <f>AC226/1000</f>
        <v>0.128</v>
      </c>
      <c r="FQ226" s="121">
        <f>EX226*100/EU226</f>
        <v>16.401739254401598</v>
      </c>
      <c r="FR226" s="140">
        <f>EY226/1000</f>
        <v>0.15554760000000001</v>
      </c>
      <c r="FS226" s="9"/>
      <c r="FV226" s="212"/>
      <c r="FX226" s="212"/>
      <c r="FY226" s="9" t="s">
        <v>2516</v>
      </c>
      <c r="GI226" s="8"/>
      <c r="GM226" s="9" t="s">
        <v>2518</v>
      </c>
      <c r="GO226" s="10">
        <v>44720</v>
      </c>
      <c r="GP226" s="10"/>
      <c r="GQ226" s="20"/>
      <c r="KB226" s="22"/>
      <c r="KC226" s="22"/>
      <c r="KD226" s="22"/>
      <c r="KE226" s="20">
        <f>FR226*AO226/100*1000</f>
        <v>46.664279999999998</v>
      </c>
      <c r="KF226" s="20">
        <f>FR226*AP226/100*1000</f>
        <v>42.775590000000001</v>
      </c>
      <c r="KG226" s="20">
        <f>FR226*AQ226/100*1000</f>
        <v>62.063492399999994</v>
      </c>
      <c r="KH226" s="20">
        <f>FR226*AX226/100*1000</f>
        <v>1.4621474400000001</v>
      </c>
      <c r="KI226" s="20">
        <f>FR226*BM226/100*1000</f>
        <v>0.43553328000000008</v>
      </c>
      <c r="KJ226" s="20">
        <f>FR226*BY226/100*1000</f>
        <v>15.826968300000001</v>
      </c>
      <c r="KK226" s="20">
        <f>FR226*CA226/100*1000</f>
        <v>13.388759670000002</v>
      </c>
      <c r="KL226" s="20">
        <f>FR226*CC226/100*1000</f>
        <v>12.91822818</v>
      </c>
      <c r="KM226" s="1">
        <v>91.1</v>
      </c>
      <c r="KN226" s="1">
        <v>94</v>
      </c>
      <c r="KP226" s="22"/>
      <c r="KQ226" s="22"/>
      <c r="KR226" s="22"/>
      <c r="KS226" s="19"/>
      <c r="KV226" s="9" t="s">
        <v>2518</v>
      </c>
      <c r="KY226" s="11"/>
      <c r="KZ226" s="11"/>
      <c r="LA226" s="11"/>
    </row>
    <row r="227" spans="1:313" ht="14.4" customHeight="1">
      <c r="A227" s="1">
        <v>111</v>
      </c>
      <c r="B227" s="219">
        <f>COUNTIFS($D$3:D227,D227,$F$3:F227,F227)</f>
        <v>1</v>
      </c>
      <c r="C227" s="21">
        <v>10478</v>
      </c>
      <c r="D227" s="21" t="s">
        <v>2874</v>
      </c>
      <c r="E227" s="1" t="s">
        <v>563</v>
      </c>
      <c r="F227" s="12">
        <v>8809103765</v>
      </c>
      <c r="G227" s="1">
        <v>31</v>
      </c>
      <c r="H227" s="247" t="s">
        <v>2875</v>
      </c>
      <c r="DJ227" s="209" t="s">
        <v>483</v>
      </c>
      <c r="EL227" s="6" t="e">
        <f>EK227/((EJ227/100)*(EJ227/100))</f>
        <v>#DIV/0!</v>
      </c>
      <c r="FV227" s="212" t="s">
        <v>785</v>
      </c>
      <c r="FX227" s="212" t="s">
        <v>785</v>
      </c>
      <c r="GI227" s="8"/>
    </row>
    <row r="228" spans="1:313" ht="14.4" customHeight="1">
      <c r="A228" s="1">
        <v>85</v>
      </c>
      <c r="B228" s="1">
        <f>COUNTIFS($D$3:D228,D228,$F$3:F228,F228)</f>
        <v>1</v>
      </c>
      <c r="C228" s="34">
        <v>12493</v>
      </c>
      <c r="D228" s="21" t="s">
        <v>770</v>
      </c>
      <c r="E228" s="2" t="s">
        <v>544</v>
      </c>
      <c r="F228" s="2">
        <v>7562275336</v>
      </c>
      <c r="G228" s="1">
        <f>LEFT(H228,4)-CONCATENATE(IF(LEFT(F228, 2)&lt;MID(H228, 3, 4), 20, 19),LEFT(F228,2))</f>
        <v>45</v>
      </c>
      <c r="H228" s="247" t="s">
        <v>1186</v>
      </c>
      <c r="I228" s="29" t="s">
        <v>442</v>
      </c>
      <c r="J228" s="24" t="s">
        <v>487</v>
      </c>
      <c r="K228" s="2" t="s">
        <v>430</v>
      </c>
      <c r="L228" s="1">
        <v>15</v>
      </c>
      <c r="M228" s="2">
        <v>2</v>
      </c>
      <c r="N228" s="2" t="s">
        <v>431</v>
      </c>
      <c r="P228" s="1" t="s">
        <v>1187</v>
      </c>
      <c r="S228" s="2"/>
      <c r="T228" s="42"/>
      <c r="U228" s="42"/>
      <c r="V228" s="53" t="s">
        <v>1104</v>
      </c>
      <c r="X228" s="59"/>
      <c r="Y228" s="59"/>
      <c r="Z228" s="29" t="s">
        <v>1086</v>
      </c>
      <c r="AA228" s="1" t="s">
        <v>817</v>
      </c>
      <c r="AC228" s="115">
        <v>212</v>
      </c>
      <c r="AD228" s="115">
        <v>3100</v>
      </c>
      <c r="AE228" s="11"/>
      <c r="AF228" s="11"/>
      <c r="AG228" s="11" t="s">
        <v>491</v>
      </c>
      <c r="AH228" s="115">
        <v>250</v>
      </c>
      <c r="AI228" s="11"/>
      <c r="AJ228" s="11"/>
      <c r="AM228" s="11"/>
      <c r="AO228" s="116">
        <v>43.2</v>
      </c>
      <c r="AP228" s="117">
        <v>23.5</v>
      </c>
      <c r="AQ228" s="118">
        <v>31.9</v>
      </c>
      <c r="AR228" s="119">
        <f>AO228+AP228+AQ228</f>
        <v>98.6</v>
      </c>
      <c r="AS228" s="120">
        <f>AO228/AP228</f>
        <v>1.8382978723404257</v>
      </c>
      <c r="AT228" s="121">
        <f>AO228/AP228*AQ228</f>
        <v>58.641702127659578</v>
      </c>
      <c r="AU228" s="122">
        <f>AO228/(AP228+AQ228)</f>
        <v>0.77978339350180514</v>
      </c>
      <c r="AV228" s="19">
        <f>AW228*AO228/100</f>
        <v>30.543199999999999</v>
      </c>
      <c r="AW228" s="19">
        <f>97-AY228-(CD228*100/AO228)</f>
        <v>70.701851851851842</v>
      </c>
      <c r="AX228" s="151">
        <v>9.4608000000000008</v>
      </c>
      <c r="AY228" s="19">
        <v>21.9</v>
      </c>
      <c r="AZ228" s="1" t="s">
        <v>432</v>
      </c>
      <c r="BA228" s="58">
        <v>11.5</v>
      </c>
      <c r="BB228" s="1" t="s">
        <v>432</v>
      </c>
      <c r="BC228" s="6">
        <v>1.32</v>
      </c>
      <c r="BD228" s="6"/>
      <c r="BE228" s="22"/>
      <c r="BF228" s="19"/>
      <c r="BG228" s="2">
        <v>6358</v>
      </c>
      <c r="BH228" s="67">
        <v>536.5</v>
      </c>
      <c r="BI228" s="19">
        <v>0.3</v>
      </c>
      <c r="BJ228" s="19">
        <v>45.2</v>
      </c>
      <c r="BK228" s="1">
        <v>54.8</v>
      </c>
      <c r="BL228" s="124">
        <f>BJ228/BK228</f>
        <v>0.82481751824817529</v>
      </c>
      <c r="BM228" s="125">
        <v>0.51</v>
      </c>
      <c r="BN228" s="6">
        <f>BM228*100/AO228</f>
        <v>1.1805555555555556</v>
      </c>
      <c r="BO228" s="1" t="s">
        <v>432</v>
      </c>
      <c r="BP228" s="19">
        <v>71.940000000000012</v>
      </c>
      <c r="BQ228" s="19">
        <v>73.11099999999999</v>
      </c>
      <c r="BR228" s="43">
        <v>85795.5</v>
      </c>
      <c r="BS228" s="6">
        <f>BX228+BZ228</f>
        <v>34.799999999999997</v>
      </c>
      <c r="BT228" s="4">
        <v>85.8</v>
      </c>
      <c r="BU228" s="43">
        <v>8773.9349999999995</v>
      </c>
      <c r="BV228" s="6">
        <f>100-BT228</f>
        <v>14.200000000000003</v>
      </c>
      <c r="BW228" s="6">
        <f>BY228+CA228+CC228</f>
        <v>22.8185</v>
      </c>
      <c r="BX228" s="4">
        <v>17.100000000000001</v>
      </c>
      <c r="BY228" s="22">
        <f>BX228*AP228/100</f>
        <v>4.0185000000000004</v>
      </c>
      <c r="BZ228" s="4">
        <v>17.7</v>
      </c>
      <c r="CA228" s="22">
        <f>BZ228*AP228/100</f>
        <v>4.1594999999999995</v>
      </c>
      <c r="CB228" s="4">
        <v>62.3</v>
      </c>
      <c r="CC228" s="22">
        <f>CB228*AP228/100</f>
        <v>14.640499999999999</v>
      </c>
      <c r="CD228" s="22">
        <v>1.9</v>
      </c>
      <c r="CE228" s="126">
        <v>98.5</v>
      </c>
      <c r="CF228" s="127">
        <v>12739.8</v>
      </c>
      <c r="CG228" s="126">
        <v>99.3</v>
      </c>
      <c r="CH228" s="127">
        <v>8396.8000000000011</v>
      </c>
      <c r="CI228" s="126">
        <v>89</v>
      </c>
      <c r="CJ228" s="126">
        <v>92.1</v>
      </c>
      <c r="CK228" s="127">
        <v>5234.3</v>
      </c>
      <c r="CL228" s="19">
        <f>BX228/BZ228</f>
        <v>0.96610169491525433</v>
      </c>
      <c r="CM228" s="22"/>
      <c r="CN228" s="22"/>
      <c r="CO228" s="22"/>
      <c r="CP228" s="6"/>
      <c r="CQ228" s="22">
        <v>2.68</v>
      </c>
      <c r="CR228" s="19"/>
      <c r="CS228" s="19"/>
      <c r="CT228" s="22"/>
      <c r="CU228" s="142"/>
      <c r="CV228" s="142"/>
      <c r="CW228" s="22"/>
      <c r="CX228" s="22"/>
      <c r="CZ228" s="22"/>
      <c r="DA228" s="16">
        <v>3</v>
      </c>
      <c r="DB228" s="129" t="s">
        <v>458</v>
      </c>
      <c r="DC228" s="130"/>
      <c r="DD228" s="131" t="s">
        <v>1188</v>
      </c>
      <c r="DI228" s="1" t="s">
        <v>436</v>
      </c>
      <c r="DJ228" s="210" t="s">
        <v>491</v>
      </c>
      <c r="DK228" s="4">
        <v>2</v>
      </c>
      <c r="DL228" s="4" t="s">
        <v>442</v>
      </c>
      <c r="DM228" s="4" t="s">
        <v>442</v>
      </c>
      <c r="DN228" s="16">
        <v>0</v>
      </c>
      <c r="DO228" s="13">
        <v>0</v>
      </c>
      <c r="DP228" s="13">
        <v>0</v>
      </c>
      <c r="DQ228" s="4" t="s">
        <v>431</v>
      </c>
      <c r="DR228" s="1" t="s">
        <v>431</v>
      </c>
      <c r="DS228" s="1" t="s">
        <v>431</v>
      </c>
      <c r="DT228" s="1">
        <v>495</v>
      </c>
      <c r="DU228" s="1">
        <v>32.299999999999997</v>
      </c>
      <c r="DV228" s="1">
        <v>67.67</v>
      </c>
      <c r="DW228" s="1" t="s">
        <v>431</v>
      </c>
      <c r="DX228" s="1" t="s">
        <v>431</v>
      </c>
      <c r="DY228" s="1" t="s">
        <v>431</v>
      </c>
      <c r="DZ228" s="1" t="s">
        <v>431</v>
      </c>
      <c r="EA228" s="1" t="s">
        <v>1189</v>
      </c>
      <c r="EC228" s="36"/>
      <c r="ED228" s="36"/>
      <c r="EE228" s="4">
        <v>15</v>
      </c>
      <c r="EF228" s="4">
        <v>18</v>
      </c>
      <c r="EG228" s="4">
        <v>2</v>
      </c>
      <c r="EH228" s="4"/>
      <c r="EI228" s="4"/>
      <c r="EJ228" s="4" t="s">
        <v>431</v>
      </c>
      <c r="EK228" s="4" t="s">
        <v>431</v>
      </c>
      <c r="EL228" s="6" t="s">
        <v>431</v>
      </c>
      <c r="EM228" s="4">
        <v>1</v>
      </c>
      <c r="EN228" s="3">
        <v>0</v>
      </c>
      <c r="EO228" s="4">
        <v>2</v>
      </c>
      <c r="EP228" s="4">
        <v>1</v>
      </c>
      <c r="EQ228" s="31"/>
      <c r="ER228" s="14" t="s">
        <v>1128</v>
      </c>
      <c r="ES228" s="132">
        <v>12493</v>
      </c>
      <c r="ET228" s="133">
        <v>75</v>
      </c>
      <c r="EU228" s="133">
        <v>8305</v>
      </c>
      <c r="EV228" s="133">
        <v>8000</v>
      </c>
      <c r="EW228" s="133">
        <v>40560</v>
      </c>
      <c r="EX228" s="133">
        <v>3593</v>
      </c>
      <c r="EY228" s="134">
        <f>EX228/EV228*EW228/ET228</f>
        <v>242.88679999999997</v>
      </c>
      <c r="EZ228" s="39">
        <f>L228*EY228</f>
        <v>3643.3019999999997</v>
      </c>
      <c r="FA228" s="9"/>
      <c r="FE228" s="135"/>
      <c r="FF228" s="135"/>
      <c r="FH228" s="136"/>
      <c r="FI228" s="11"/>
      <c r="FK228" s="138"/>
      <c r="FL228" s="139"/>
      <c r="FM228" s="9"/>
      <c r="FN228" s="1"/>
      <c r="FO228" s="41">
        <f>AC228/1000</f>
        <v>0.21199999999999999</v>
      </c>
      <c r="FQ228" s="121">
        <f>EX228*100/EU228</f>
        <v>43.263094521372665</v>
      </c>
      <c r="FR228" s="140">
        <f>EY228/1000</f>
        <v>0.24288679999999996</v>
      </c>
      <c r="FS228" s="143">
        <f>DT228/EY228</f>
        <v>2.0379864200112978</v>
      </c>
      <c r="FT228" s="43">
        <v>2</v>
      </c>
      <c r="FU228" s="214" t="s">
        <v>644</v>
      </c>
      <c r="FW228" s="214" t="s">
        <v>644</v>
      </c>
      <c r="FY228" s="224" t="s">
        <v>1116</v>
      </c>
      <c r="FZ228" s="3">
        <v>0</v>
      </c>
      <c r="GA228" s="3" t="s">
        <v>560</v>
      </c>
      <c r="GB228" s="224" t="s">
        <v>1190</v>
      </c>
      <c r="GC228" s="224"/>
      <c r="GD228" s="3">
        <v>1</v>
      </c>
      <c r="GE228" s="225">
        <v>43874</v>
      </c>
      <c r="GF228" s="3" t="s">
        <v>1191</v>
      </c>
      <c r="GG228" s="3">
        <v>1</v>
      </c>
      <c r="GH228" s="227">
        <v>43894</v>
      </c>
      <c r="GI228" s="1"/>
      <c r="GJ228" s="223" t="s">
        <v>1192</v>
      </c>
      <c r="GK228" s="3">
        <v>0</v>
      </c>
      <c r="GL228" s="223">
        <v>0</v>
      </c>
      <c r="GM228" s="224" t="s">
        <v>1107</v>
      </c>
      <c r="GO228" s="10">
        <v>43894</v>
      </c>
      <c r="GP228" s="10"/>
      <c r="GQ228" s="20"/>
      <c r="KE228" s="20">
        <f>FR228*AO228/100*1000</f>
        <v>104.9270976</v>
      </c>
      <c r="KF228" s="20">
        <f>FR228*AP228/100*1000</f>
        <v>57.078397999999986</v>
      </c>
      <c r="KG228" s="20">
        <f>FR228*AQ228/100*1000</f>
        <v>77.480889199999993</v>
      </c>
      <c r="KH228" s="20">
        <f>FR228*AX228/100*1000</f>
        <v>22.979034374399998</v>
      </c>
      <c r="KI228" s="20">
        <f>FR228*BM228/100*1000</f>
        <v>1.2387226799999997</v>
      </c>
      <c r="KJ228" s="20">
        <f>FR228*BY228/100*1000</f>
        <v>9.7604060579999992</v>
      </c>
      <c r="KK228" s="20">
        <f>FR228*CA228/100*1000</f>
        <v>10.102876445999998</v>
      </c>
      <c r="KL228" s="20">
        <f>FR228*CC228/100*1000</f>
        <v>35.559841953999992</v>
      </c>
      <c r="KV228" s="224" t="s">
        <v>1107</v>
      </c>
    </row>
    <row r="229" spans="1:313" ht="14.4" customHeight="1">
      <c r="A229" s="1">
        <v>90</v>
      </c>
      <c r="B229" s="219">
        <f>COUNTIFS($D$3:D229,D229,$F$3:F229,F229)</f>
        <v>1</v>
      </c>
      <c r="C229" s="21">
        <v>10404</v>
      </c>
      <c r="D229" s="21" t="s">
        <v>2870</v>
      </c>
      <c r="E229" s="1" t="s">
        <v>504</v>
      </c>
      <c r="F229" s="12">
        <v>520630334</v>
      </c>
      <c r="G229" s="1">
        <v>67</v>
      </c>
      <c r="H229" s="247" t="s">
        <v>2869</v>
      </c>
      <c r="DJ229" s="209" t="s">
        <v>483</v>
      </c>
      <c r="EL229" s="6" t="e">
        <f>EK229/((EJ229/100)*(EJ229/100))</f>
        <v>#DIV/0!</v>
      </c>
      <c r="FV229" s="212" t="s">
        <v>785</v>
      </c>
      <c r="FX229" s="212" t="s">
        <v>785</v>
      </c>
      <c r="GI229" s="8"/>
    </row>
    <row r="230" spans="1:313" ht="14.4" customHeight="1">
      <c r="A230" s="1">
        <v>98</v>
      </c>
      <c r="B230" s="219">
        <f>COUNTIFS($D$3:D230,D230,$F$3:F230,F230)</f>
        <v>1</v>
      </c>
      <c r="C230" s="21">
        <v>17322</v>
      </c>
      <c r="D230" s="21" t="s">
        <v>2950</v>
      </c>
      <c r="E230" s="1" t="s">
        <v>2951</v>
      </c>
      <c r="F230" s="12">
        <v>5655211001</v>
      </c>
      <c r="G230" s="1">
        <v>66</v>
      </c>
      <c r="H230" s="247" t="s">
        <v>2456</v>
      </c>
      <c r="DJ230" s="210" t="s">
        <v>491</v>
      </c>
      <c r="EL230" s="6" t="e">
        <f>EK230/(EJ230*EJ230*0.01*0.01)</f>
        <v>#DIV/0!</v>
      </c>
      <c r="FU230" s="214" t="s">
        <v>785</v>
      </c>
      <c r="FW230" s="214" t="s">
        <v>785</v>
      </c>
      <c r="GI230" s="8"/>
    </row>
    <row r="231" spans="1:313" ht="14.4" customHeight="1">
      <c r="A231" s="1">
        <v>70</v>
      </c>
      <c r="B231" s="1">
        <f>COUNTIFS($D$3:D231,D231,$F$3:F231,F231)</f>
        <v>1</v>
      </c>
      <c r="C231" s="34">
        <v>17144</v>
      </c>
      <c r="D231" s="75" t="s">
        <v>2428</v>
      </c>
      <c r="E231" s="76" t="s">
        <v>547</v>
      </c>
      <c r="F231" s="76">
        <v>355809043</v>
      </c>
      <c r="G231" s="77">
        <v>87</v>
      </c>
      <c r="H231" s="248" t="s">
        <v>2427</v>
      </c>
      <c r="I231" s="29" t="s">
        <v>457</v>
      </c>
      <c r="J231" s="24" t="s">
        <v>487</v>
      </c>
      <c r="K231" s="2" t="s">
        <v>430</v>
      </c>
      <c r="L231" s="2">
        <v>17</v>
      </c>
      <c r="M231" s="2" t="s">
        <v>601</v>
      </c>
      <c r="N231" s="2" t="s">
        <v>647</v>
      </c>
      <c r="O231" s="11"/>
      <c r="P231" s="2" t="s">
        <v>2415</v>
      </c>
      <c r="Q231" s="11"/>
      <c r="R231" s="11"/>
      <c r="S231" s="11"/>
      <c r="T231" s="42"/>
      <c r="U231" s="42"/>
      <c r="V231" s="64" t="s">
        <v>2426</v>
      </c>
      <c r="W231" s="42" t="s">
        <v>1530</v>
      </c>
      <c r="X231" s="42"/>
      <c r="Y231" s="66"/>
      <c r="Z231" s="11"/>
      <c r="AA231" s="1" t="s">
        <v>812</v>
      </c>
      <c r="AC231" s="115">
        <v>558</v>
      </c>
      <c r="AD231" s="115">
        <v>9400</v>
      </c>
      <c r="AE231" s="11"/>
      <c r="AF231" s="11"/>
      <c r="AG231" s="11" t="s">
        <v>491</v>
      </c>
      <c r="AH231" s="115">
        <v>650</v>
      </c>
      <c r="AI231" s="11"/>
      <c r="AJ231" s="11"/>
      <c r="AM231" s="11"/>
      <c r="AO231" s="116">
        <v>45.4</v>
      </c>
      <c r="AP231" s="117">
        <v>23</v>
      </c>
      <c r="AQ231" s="118">
        <v>31.1</v>
      </c>
      <c r="AR231" s="119">
        <f>AO231+AP231+AQ231</f>
        <v>99.5</v>
      </c>
      <c r="AS231" s="120">
        <f>AO231/AP231</f>
        <v>1.9739130434782608</v>
      </c>
      <c r="AT231" s="121">
        <f>AO231/AP231*AQ231</f>
        <v>61.388695652173915</v>
      </c>
      <c r="AU231" s="122">
        <f>AO231/(AP231+AQ231)</f>
        <v>0.83918669131238444</v>
      </c>
      <c r="AV231" s="19">
        <f>AW231*AO231/100</f>
        <v>41.741999999999997</v>
      </c>
      <c r="AW231" s="19">
        <f>98-AY231</f>
        <v>91.942731277533042</v>
      </c>
      <c r="AX231" s="123">
        <v>2.75</v>
      </c>
      <c r="AY231" s="19">
        <f>AX231*100/AO231</f>
        <v>6.0572687224669606</v>
      </c>
      <c r="AZ231" s="1" t="s">
        <v>432</v>
      </c>
      <c r="BA231" s="58">
        <v>16.439999999999998</v>
      </c>
      <c r="BB231" s="1" t="s">
        <v>432</v>
      </c>
      <c r="BC231" s="6">
        <v>1.43</v>
      </c>
      <c r="BD231" s="6"/>
      <c r="BE231" s="19"/>
      <c r="BF231" s="19"/>
      <c r="BG231" s="67">
        <v>6102.1428571428578</v>
      </c>
      <c r="BH231" s="67">
        <v>183</v>
      </c>
      <c r="BI231" s="19">
        <v>0.27</v>
      </c>
      <c r="BJ231" s="19">
        <v>40.5</v>
      </c>
      <c r="BK231" s="19">
        <f>100-BJ231</f>
        <v>59.5</v>
      </c>
      <c r="BL231" s="124">
        <f>BJ231/BK231</f>
        <v>0.68067226890756305</v>
      </c>
      <c r="BM231" s="125">
        <v>1.22</v>
      </c>
      <c r="BN231" s="6">
        <f>BM231*100/AO231</f>
        <v>2.6872246696035242</v>
      </c>
      <c r="BO231" s="1" t="s">
        <v>432</v>
      </c>
      <c r="BP231" s="19">
        <v>38</v>
      </c>
      <c r="BQ231" s="19">
        <v>42.2</v>
      </c>
      <c r="BR231" s="43">
        <v>41934</v>
      </c>
      <c r="BS231" s="6">
        <f>BX231+BZ231</f>
        <v>41.2</v>
      </c>
      <c r="BT231" s="4">
        <v>92</v>
      </c>
      <c r="BU231" s="43">
        <v>10867</v>
      </c>
      <c r="BV231" s="6">
        <f>100-BT231</f>
        <v>8</v>
      </c>
      <c r="BW231" s="6">
        <f>BY231+CA231+CC231</f>
        <v>22.010999999999999</v>
      </c>
      <c r="BX231" s="22">
        <v>22.3</v>
      </c>
      <c r="BY231" s="22">
        <f>BX231*AP231/100</f>
        <v>5.1289999999999996</v>
      </c>
      <c r="BZ231" s="6">
        <v>18.899999999999999</v>
      </c>
      <c r="CA231" s="22">
        <f>BZ231*AP231/100</f>
        <v>4.3469999999999995</v>
      </c>
      <c r="CB231" s="6">
        <v>54.5</v>
      </c>
      <c r="CC231" s="22">
        <f>CB231*AP231/100</f>
        <v>12.535</v>
      </c>
      <c r="CD231" s="22" t="s">
        <v>432</v>
      </c>
      <c r="CE231" s="126">
        <v>94.6</v>
      </c>
      <c r="CF231" s="127">
        <v>9828</v>
      </c>
      <c r="CG231" s="126">
        <v>91.2</v>
      </c>
      <c r="CH231" s="127">
        <v>7292</v>
      </c>
      <c r="CI231" s="126">
        <v>44.3</v>
      </c>
      <c r="CJ231" s="126">
        <v>65.3</v>
      </c>
      <c r="CK231" s="127">
        <v>6396</v>
      </c>
      <c r="CL231" s="19">
        <f>BX231/BZ231</f>
        <v>1.17989417989418</v>
      </c>
      <c r="CM231" s="19"/>
      <c r="CN231" s="19"/>
      <c r="CO231" s="19"/>
      <c r="CP231" s="6"/>
      <c r="CQ231" s="19"/>
      <c r="CR231" s="19"/>
      <c r="CS231" s="20"/>
      <c r="CZ231" s="22"/>
      <c r="DA231" s="16"/>
      <c r="DB231" s="129" t="s">
        <v>458</v>
      </c>
      <c r="DC231" s="130"/>
      <c r="DD231" s="131"/>
      <c r="DI231" s="1" t="s">
        <v>436</v>
      </c>
      <c r="DJ231" s="210" t="s">
        <v>491</v>
      </c>
      <c r="DK231" s="4">
        <v>2</v>
      </c>
      <c r="DN231" s="16"/>
      <c r="DR231" s="58"/>
      <c r="DS231" s="22"/>
      <c r="DT231" s="22"/>
      <c r="DU231" s="22"/>
      <c r="DV231" s="22"/>
      <c r="DW231" s="22"/>
      <c r="DX231" s="22"/>
      <c r="DY231" s="22"/>
      <c r="DZ231" s="22"/>
      <c r="EB231" s="2"/>
      <c r="EC231" s="36"/>
      <c r="ED231" s="36"/>
      <c r="EE231" s="4">
        <f>L231</f>
        <v>17</v>
      </c>
      <c r="EF231" s="4"/>
      <c r="EG231" s="4"/>
      <c r="EH231" s="4"/>
      <c r="EI231" s="4"/>
      <c r="EJ231" s="4"/>
      <c r="EK231" s="4"/>
      <c r="EL231" s="6" t="e">
        <f>EK231/(EJ231*EJ231*0.01*0.01)</f>
        <v>#DIV/0!</v>
      </c>
      <c r="EM231" s="4"/>
      <c r="EN231" s="4"/>
      <c r="EO231" s="4"/>
      <c r="EP231" s="4"/>
      <c r="EQ231" s="31"/>
      <c r="ER231" s="14"/>
      <c r="ES231" s="132">
        <f>C231</f>
        <v>17144</v>
      </c>
      <c r="ET231" s="133">
        <v>75</v>
      </c>
      <c r="EU231" s="133">
        <v>99230</v>
      </c>
      <c r="EV231" s="133">
        <v>4007</v>
      </c>
      <c r="EW231" s="133">
        <v>37440</v>
      </c>
      <c r="EX231" s="133">
        <v>4286</v>
      </c>
      <c r="EY231" s="134">
        <f>EX231/EV231*EW231/ET231</f>
        <v>533.95837284751678</v>
      </c>
      <c r="EZ231" s="39">
        <f>L231*EY231</f>
        <v>9077.2923384077858</v>
      </c>
      <c r="FA231" s="9"/>
      <c r="FE231" s="135"/>
      <c r="FF231" s="135"/>
      <c r="FH231" s="136"/>
      <c r="FK231" s="138"/>
      <c r="FL231" s="139"/>
      <c r="FM231" s="9"/>
      <c r="FN231" s="1"/>
      <c r="FO231" s="41">
        <f>AC231/1000</f>
        <v>0.55800000000000005</v>
      </c>
      <c r="FQ231" s="121">
        <f>EX231*100/EU231</f>
        <v>4.3192582888239448</v>
      </c>
      <c r="FR231" s="140">
        <f>EY231/1000</f>
        <v>0.53395837284751679</v>
      </c>
      <c r="FS231" s="9"/>
      <c r="FU231" s="214"/>
      <c r="FW231" s="214"/>
      <c r="GI231" s="8"/>
      <c r="GO231" s="10"/>
      <c r="GP231" s="10"/>
      <c r="GQ231" s="20"/>
      <c r="KB231" s="22"/>
      <c r="KC231" s="22"/>
      <c r="KD231" s="22"/>
      <c r="KE231" s="20">
        <f>FR231*AO231/100*1000</f>
        <v>242.41710127277261</v>
      </c>
      <c r="KF231" s="20">
        <f>FR231*AP231/100*1000</f>
        <v>122.81042575492887</v>
      </c>
      <c r="KG231" s="20">
        <f>FR231*AQ231/100*1000</f>
        <v>166.06105395557771</v>
      </c>
      <c r="KH231" s="20">
        <f>FR231*AX231/100*1000</f>
        <v>14.683855253306712</v>
      </c>
      <c r="KI231" s="20">
        <f>FR231*BM231/100*1000</f>
        <v>6.5142921487397043</v>
      </c>
      <c r="KJ231" s="20">
        <f>FR231*BY231/100*1000</f>
        <v>27.386724943349133</v>
      </c>
      <c r="KK231" s="20">
        <f>FR231*CA231/100*1000</f>
        <v>23.211170467681551</v>
      </c>
      <c r="KL231" s="20">
        <f>FR231*CC231/100*1000</f>
        <v>66.931682036436229</v>
      </c>
      <c r="KM231" s="19">
        <v>58</v>
      </c>
      <c r="KN231" s="19">
        <v>57.6</v>
      </c>
      <c r="KO231" s="9">
        <v>2</v>
      </c>
    </row>
    <row r="232" spans="1:313" ht="14.4" customHeight="1">
      <c r="A232" s="1">
        <v>71</v>
      </c>
      <c r="B232" s="1">
        <f>COUNTIFS($D$3:D232,D232,$F$3:F232,F232)</f>
        <v>2</v>
      </c>
      <c r="C232" s="34">
        <v>17145</v>
      </c>
      <c r="D232" s="75" t="s">
        <v>2428</v>
      </c>
      <c r="E232" s="76" t="s">
        <v>547</v>
      </c>
      <c r="F232" s="76">
        <v>355809043</v>
      </c>
      <c r="G232" s="77">
        <v>87</v>
      </c>
      <c r="H232" s="248" t="s">
        <v>2427</v>
      </c>
      <c r="I232" s="29" t="s">
        <v>457</v>
      </c>
      <c r="J232" s="24" t="s">
        <v>487</v>
      </c>
      <c r="K232" s="2" t="s">
        <v>430</v>
      </c>
      <c r="L232" s="2">
        <v>18</v>
      </c>
      <c r="M232" s="2" t="s">
        <v>664</v>
      </c>
      <c r="N232" s="2" t="s">
        <v>647</v>
      </c>
      <c r="O232" s="11"/>
      <c r="P232" s="2" t="s">
        <v>2415</v>
      </c>
      <c r="Q232" s="11"/>
      <c r="R232" s="11"/>
      <c r="S232" s="11"/>
      <c r="T232" s="42"/>
      <c r="U232" s="42"/>
      <c r="V232" s="64" t="s">
        <v>2426</v>
      </c>
      <c r="W232" s="42"/>
      <c r="X232" s="42" t="s">
        <v>2294</v>
      </c>
      <c r="Y232" s="66" t="s">
        <v>2381</v>
      </c>
      <c r="Z232" s="11"/>
      <c r="AA232" s="1" t="s">
        <v>812</v>
      </c>
      <c r="AC232" s="115">
        <v>369</v>
      </c>
      <c r="AD232" s="115">
        <v>6600</v>
      </c>
      <c r="AE232" s="11"/>
      <c r="AF232" s="11"/>
      <c r="AG232" s="11" t="s">
        <v>483</v>
      </c>
      <c r="AH232" s="115">
        <v>450</v>
      </c>
      <c r="AI232" s="11"/>
      <c r="AJ232" s="11"/>
      <c r="AM232" s="11"/>
      <c r="AO232" s="116">
        <v>53.9</v>
      </c>
      <c r="AP232" s="117">
        <v>34.200000000000003</v>
      </c>
      <c r="AQ232" s="118">
        <v>11.6</v>
      </c>
      <c r="AR232" s="119">
        <f>AO232+AP232+AQ232</f>
        <v>99.699999999999989</v>
      </c>
      <c r="AS232" s="120">
        <f>AO232/AP232</f>
        <v>1.5760233918128652</v>
      </c>
      <c r="AT232" s="121">
        <f>AO232/AP232*AQ232</f>
        <v>18.281871345029234</v>
      </c>
      <c r="AU232" s="122">
        <f>AO232/(AP232+AQ232)</f>
        <v>1.1768558951965065</v>
      </c>
      <c r="AV232" s="19">
        <f>AW232*AO232/100</f>
        <v>49.361999999999995</v>
      </c>
      <c r="AW232" s="19">
        <f>98-AY232</f>
        <v>91.580705009276443</v>
      </c>
      <c r="AX232" s="123">
        <v>3.46</v>
      </c>
      <c r="AY232" s="19">
        <f>AX232*100/AO232</f>
        <v>6.4192949907235626</v>
      </c>
      <c r="AZ232" s="1" t="s">
        <v>432</v>
      </c>
      <c r="BA232" s="58">
        <v>15.239999999999998</v>
      </c>
      <c r="BB232" s="1" t="s">
        <v>432</v>
      </c>
      <c r="BC232" s="6">
        <v>0.32</v>
      </c>
      <c r="BD232" s="6"/>
      <c r="BE232" s="19"/>
      <c r="BF232" s="19"/>
      <c r="BG232" s="67">
        <v>6348.5714285714294</v>
      </c>
      <c r="BH232" s="67">
        <v>322.5</v>
      </c>
      <c r="BI232" s="19">
        <v>0.73</v>
      </c>
      <c r="BJ232" s="19">
        <v>47.8</v>
      </c>
      <c r="BK232" s="19">
        <f>100-BJ232</f>
        <v>52.2</v>
      </c>
      <c r="BL232" s="124">
        <f>BJ232/BK232</f>
        <v>0.91570881226053624</v>
      </c>
      <c r="BM232" s="125">
        <v>1.43</v>
      </c>
      <c r="BN232" s="6">
        <f>BM232*100/AO232</f>
        <v>2.6530612244897962</v>
      </c>
      <c r="BO232" s="1" t="s">
        <v>432</v>
      </c>
      <c r="BP232" s="19">
        <v>46.359999999999992</v>
      </c>
      <c r="BQ232" s="19">
        <v>44.6</v>
      </c>
      <c r="BR232" s="43">
        <v>41934</v>
      </c>
      <c r="BS232" s="6">
        <f>BX232+BZ232</f>
        <v>47.9</v>
      </c>
      <c r="BT232" s="4">
        <v>91.8</v>
      </c>
      <c r="BU232" s="43">
        <v>11135</v>
      </c>
      <c r="BV232" s="6">
        <f>100-BT232</f>
        <v>8.2000000000000028</v>
      </c>
      <c r="BW232" s="6">
        <f>BY232+CA232+CC232</f>
        <v>33.584400000000002</v>
      </c>
      <c r="BX232" s="22">
        <v>22.4</v>
      </c>
      <c r="BY232" s="22">
        <f>BX232*AP232/100</f>
        <v>7.6608000000000001</v>
      </c>
      <c r="BZ232" s="6">
        <v>25.5</v>
      </c>
      <c r="CA232" s="22">
        <f>BZ232*AP232/100</f>
        <v>8.7210000000000001</v>
      </c>
      <c r="CB232" s="6">
        <v>50.3</v>
      </c>
      <c r="CC232" s="22">
        <f>CB232*AP232/100</f>
        <v>17.2026</v>
      </c>
      <c r="CD232" s="22" t="s">
        <v>432</v>
      </c>
      <c r="CE232" s="126">
        <v>98.8</v>
      </c>
      <c r="CF232" s="127">
        <v>12655</v>
      </c>
      <c r="CG232" s="126">
        <v>95.3</v>
      </c>
      <c r="CH232" s="127">
        <v>8388</v>
      </c>
      <c r="CI232" s="126">
        <v>58.9</v>
      </c>
      <c r="CJ232" s="126">
        <v>77.400000000000006</v>
      </c>
      <c r="CK232" s="127">
        <v>7540</v>
      </c>
      <c r="CL232" s="19">
        <f>BX232/BZ232</f>
        <v>0.8784313725490196</v>
      </c>
      <c r="CM232" s="19"/>
      <c r="CN232" s="19"/>
      <c r="CO232" s="19"/>
      <c r="CP232" s="6"/>
      <c r="CQ232" s="19"/>
      <c r="CR232" s="19"/>
      <c r="CS232" s="20"/>
      <c r="CZ232" s="22"/>
      <c r="DA232" s="16"/>
      <c r="DB232" s="129" t="s">
        <v>258</v>
      </c>
      <c r="DC232" s="130"/>
      <c r="DD232" s="131"/>
      <c r="DI232" s="1" t="s">
        <v>436</v>
      </c>
      <c r="DJ232" s="209" t="s">
        <v>483</v>
      </c>
      <c r="DK232" s="4">
        <v>2</v>
      </c>
      <c r="DN232" s="16"/>
      <c r="DR232" s="58"/>
      <c r="DS232" s="22"/>
      <c r="DT232" s="22"/>
      <c r="DU232" s="22"/>
      <c r="DV232" s="22"/>
      <c r="DW232" s="22"/>
      <c r="DX232" s="22"/>
      <c r="DY232" s="22"/>
      <c r="DZ232" s="22"/>
      <c r="EB232" s="2"/>
      <c r="EC232" s="36"/>
      <c r="ED232" s="36"/>
      <c r="EE232" s="4">
        <f>L232</f>
        <v>18</v>
      </c>
      <c r="EF232" s="4"/>
      <c r="EG232" s="4"/>
      <c r="EH232" s="4"/>
      <c r="EI232" s="4"/>
      <c r="EJ232" s="4"/>
      <c r="EK232" s="4"/>
      <c r="EL232" s="6" t="e">
        <f>EK232/(EJ232*EJ232*0.01*0.01)</f>
        <v>#DIV/0!</v>
      </c>
      <c r="EM232" s="4"/>
      <c r="EN232" s="4"/>
      <c r="EO232" s="4"/>
      <c r="EP232" s="4"/>
      <c r="EQ232" s="31"/>
      <c r="ER232" s="14"/>
      <c r="ES232" s="132">
        <f>C232</f>
        <v>17145</v>
      </c>
      <c r="ET232" s="133">
        <v>75</v>
      </c>
      <c r="EU232" s="133">
        <v>7252</v>
      </c>
      <c r="EV232" s="133">
        <v>4000</v>
      </c>
      <c r="EW232" s="133">
        <v>37440</v>
      </c>
      <c r="EX232" s="133">
        <v>2822</v>
      </c>
      <c r="EY232" s="134">
        <f>EX232/EV232*EW232/ET232</f>
        <v>352.18560000000002</v>
      </c>
      <c r="EZ232" s="39">
        <f>L232*EY232</f>
        <v>6339.3407999999999</v>
      </c>
      <c r="FA232" s="9"/>
      <c r="FE232" s="135"/>
      <c r="FF232" s="135"/>
      <c r="FH232" s="136"/>
      <c r="FK232" s="138"/>
      <c r="FL232" s="139"/>
      <c r="FM232" s="9"/>
      <c r="FN232" s="1"/>
      <c r="FO232" s="41">
        <f>AC232/1000</f>
        <v>0.36899999999999999</v>
      </c>
      <c r="FQ232" s="121">
        <f>EX232*100/EU232</f>
        <v>38.913403199117482</v>
      </c>
      <c r="FR232" s="140">
        <f>EY232/1000</f>
        <v>0.35218560000000004</v>
      </c>
      <c r="FS232" s="9"/>
      <c r="FV232" s="212"/>
      <c r="FX232" s="212"/>
      <c r="GI232" s="8"/>
      <c r="GO232" s="10"/>
      <c r="GP232" s="10"/>
      <c r="GQ232" s="20"/>
      <c r="KB232" s="22"/>
      <c r="KC232" s="22"/>
      <c r="KD232" s="22"/>
      <c r="KE232" s="20">
        <f>FR232*AO232/100*1000</f>
        <v>189.82803840000003</v>
      </c>
      <c r="KF232" s="20">
        <f>FR232*AP232/100*1000</f>
        <v>120.44747520000003</v>
      </c>
      <c r="KG232" s="20">
        <f>FR232*AQ232/100*1000</f>
        <v>40.853529600000009</v>
      </c>
      <c r="KH232" s="20">
        <f>FR232*AX232/100*1000</f>
        <v>12.185621760000002</v>
      </c>
      <c r="KI232" s="20">
        <f>FR232*BM232/100*1000</f>
        <v>5.03625408</v>
      </c>
      <c r="KJ232" s="20">
        <f>FR232*BY232/100*1000</f>
        <v>26.980234444800004</v>
      </c>
      <c r="KK232" s="20">
        <f>FR232*CA232/100*1000</f>
        <v>30.714106176000001</v>
      </c>
      <c r="KL232" s="20">
        <f>FR232*CC232/100*1000</f>
        <v>60.585080025600007</v>
      </c>
      <c r="KM232" s="19">
        <v>71.599999999999994</v>
      </c>
      <c r="KN232" s="19">
        <v>83.2</v>
      </c>
    </row>
    <row r="233" spans="1:313" ht="14.4" customHeight="1">
      <c r="A233" s="1">
        <v>109</v>
      </c>
      <c r="B233" s="1">
        <f>COUNTIFS($D$3:D233,D233,$F$3:F233,F233)</f>
        <v>1</v>
      </c>
      <c r="C233" s="34">
        <v>17354</v>
      </c>
      <c r="D233" s="21" t="s">
        <v>2477</v>
      </c>
      <c r="E233" s="2" t="s">
        <v>477</v>
      </c>
      <c r="F233" s="2">
        <v>6410200291</v>
      </c>
      <c r="G233" s="1">
        <v>58</v>
      </c>
      <c r="H233" s="247" t="s">
        <v>2478</v>
      </c>
      <c r="I233" s="29" t="s">
        <v>2479</v>
      </c>
      <c r="J233" s="24" t="s">
        <v>487</v>
      </c>
      <c r="K233" s="2" t="s">
        <v>430</v>
      </c>
      <c r="L233" s="2">
        <v>17</v>
      </c>
      <c r="M233" s="2">
        <v>2</v>
      </c>
      <c r="N233" s="2" t="s">
        <v>431</v>
      </c>
      <c r="O233" s="11"/>
      <c r="P233" s="2" t="s">
        <v>2442</v>
      </c>
      <c r="Q233" s="11"/>
      <c r="R233" s="11"/>
      <c r="S233" s="11"/>
      <c r="T233" s="42"/>
      <c r="U233" s="42"/>
      <c r="V233" s="64" t="s">
        <v>2426</v>
      </c>
      <c r="W233" s="42"/>
      <c r="X233" s="42"/>
      <c r="Y233" s="42"/>
      <c r="Z233" s="29"/>
      <c r="AA233" s="1" t="s">
        <v>2166</v>
      </c>
      <c r="AC233" s="115">
        <v>35</v>
      </c>
      <c r="AD233" s="115">
        <v>500</v>
      </c>
      <c r="AE233" s="11"/>
      <c r="AF233" s="11"/>
      <c r="AG233" s="11" t="s">
        <v>465</v>
      </c>
      <c r="AH233" s="115">
        <v>50</v>
      </c>
      <c r="AJ233" s="11"/>
      <c r="AM233" s="11"/>
      <c r="AO233" s="116">
        <v>16.5</v>
      </c>
      <c r="AP233" s="117">
        <v>75.8</v>
      </c>
      <c r="AQ233" s="118">
        <v>6.62</v>
      </c>
      <c r="AR233" s="119">
        <f>AO233+AP233+AQ233</f>
        <v>98.92</v>
      </c>
      <c r="AS233" s="120">
        <f>AO233/AP233</f>
        <v>0.21767810026385226</v>
      </c>
      <c r="AT233" s="121">
        <f>AO233/AP233*AQ233</f>
        <v>1.4410290237467021</v>
      </c>
      <c r="AU233" s="122">
        <f>AO233/(AP233+AQ233)</f>
        <v>0.20019412763892258</v>
      </c>
      <c r="AV233" s="19">
        <f>AW233*AO233/100</f>
        <v>14.51</v>
      </c>
      <c r="AW233" s="19">
        <f>98-AY233</f>
        <v>87.939393939393938</v>
      </c>
      <c r="AX233" s="123">
        <v>1.66</v>
      </c>
      <c r="AY233" s="19">
        <f>AX233*100/AO233</f>
        <v>10.060606060606061</v>
      </c>
      <c r="AZ233" s="1" t="s">
        <v>432</v>
      </c>
      <c r="BA233" s="58">
        <v>16.5</v>
      </c>
      <c r="BB233" s="1" t="s">
        <v>432</v>
      </c>
      <c r="BC233" s="6">
        <v>5.8000000000000003E-2</v>
      </c>
      <c r="BD233" s="6"/>
      <c r="BE233" s="19"/>
      <c r="BF233" s="19"/>
      <c r="BG233" s="67">
        <v>7793.8461538461534</v>
      </c>
      <c r="BH233" s="67">
        <v>190</v>
      </c>
      <c r="BI233" s="19">
        <v>1.05</v>
      </c>
      <c r="BJ233" s="19">
        <v>14.8</v>
      </c>
      <c r="BK233" s="19">
        <f>100-BJ233</f>
        <v>85.2</v>
      </c>
      <c r="BL233" s="124">
        <f>BJ233/BK233</f>
        <v>0.17370892018779344</v>
      </c>
      <c r="BM233" s="125">
        <v>5.8000000000000003E-2</v>
      </c>
      <c r="BN233" s="6">
        <f>BM233*100/AO233</f>
        <v>0.35151515151515156</v>
      </c>
      <c r="BO233" s="1" t="s">
        <v>432</v>
      </c>
      <c r="BP233" s="19">
        <v>42.542372881355938</v>
      </c>
      <c r="BQ233" s="19">
        <v>31.3</v>
      </c>
      <c r="BR233" s="43">
        <v>32586.240000000002</v>
      </c>
      <c r="BS233" s="6">
        <f>BX233+BZ233</f>
        <v>37.900000000000006</v>
      </c>
      <c r="BT233" s="4">
        <v>95.5</v>
      </c>
      <c r="BU233" s="43">
        <v>6698.4126984126988</v>
      </c>
      <c r="BV233" s="6">
        <f>100-BT233</f>
        <v>4.5</v>
      </c>
      <c r="BW233" s="6">
        <f>BY233+CA233+CC233</f>
        <v>75.496800000000007</v>
      </c>
      <c r="BX233" s="22">
        <v>19.3</v>
      </c>
      <c r="BY233" s="22">
        <f>BX233*AP233/100</f>
        <v>14.6294</v>
      </c>
      <c r="BZ233" s="6">
        <v>18.600000000000001</v>
      </c>
      <c r="CA233" s="22">
        <f>BZ233*AP233/100</f>
        <v>14.098800000000001</v>
      </c>
      <c r="CB233" s="6">
        <v>61.7</v>
      </c>
      <c r="CC233" s="22">
        <f>CB233*AP233/100</f>
        <v>46.768599999999999</v>
      </c>
      <c r="CD233" s="22" t="s">
        <v>432</v>
      </c>
      <c r="CE233" s="126">
        <v>85.9</v>
      </c>
      <c r="CF233" s="127">
        <v>5982</v>
      </c>
      <c r="CG233" s="126">
        <v>69.3</v>
      </c>
      <c r="CH233" s="127">
        <v>4863</v>
      </c>
      <c r="CI233" s="126">
        <v>15.7</v>
      </c>
      <c r="CJ233" s="126">
        <v>39.4</v>
      </c>
      <c r="CK233" s="127">
        <v>4863</v>
      </c>
      <c r="CL233" s="19">
        <f>BX233/BZ233</f>
        <v>1.0376344086021505</v>
      </c>
      <c r="CM233" s="19"/>
      <c r="CN233" s="19"/>
      <c r="CO233" s="19"/>
      <c r="CP233" s="6"/>
      <c r="CQ233" s="19"/>
      <c r="CR233" s="19"/>
      <c r="CS233" s="20"/>
      <c r="CZ233" s="22"/>
      <c r="DA233" s="16"/>
      <c r="DC233" s="130"/>
      <c r="DD233" s="131"/>
      <c r="DI233" s="1" t="s">
        <v>434</v>
      </c>
      <c r="DJ233" s="210" t="s">
        <v>491</v>
      </c>
      <c r="DK233" s="4">
        <v>2</v>
      </c>
      <c r="DN233" s="16">
        <v>0</v>
      </c>
      <c r="DR233" s="58" t="s">
        <v>1692</v>
      </c>
      <c r="DS233" s="22" t="s">
        <v>2465</v>
      </c>
      <c r="DT233" s="22">
        <v>138</v>
      </c>
      <c r="DU233" s="22">
        <v>5.0999999999999996</v>
      </c>
      <c r="DV233" s="22">
        <v>94.9</v>
      </c>
      <c r="DW233" s="22" t="s">
        <v>2467</v>
      </c>
      <c r="DX233" s="22" t="s">
        <v>431</v>
      </c>
      <c r="DY233" s="22" t="s">
        <v>431</v>
      </c>
      <c r="DZ233" s="22" t="s">
        <v>431</v>
      </c>
      <c r="EA233" s="2">
        <v>0</v>
      </c>
      <c r="EB233" s="2"/>
      <c r="EC233" s="36"/>
      <c r="ED233" s="36"/>
      <c r="EE233" s="4">
        <f>L233</f>
        <v>17</v>
      </c>
      <c r="EF233" s="4"/>
      <c r="EG233" s="4"/>
      <c r="EH233" s="4"/>
      <c r="EI233" s="4"/>
      <c r="EJ233" s="4"/>
      <c r="EK233" s="4"/>
      <c r="EL233" s="6" t="e">
        <f>EK233/(EJ233*EJ233*0.01*0.01)</f>
        <v>#DIV/0!</v>
      </c>
      <c r="EM233" s="4"/>
      <c r="EN233" s="4"/>
      <c r="EO233" s="4"/>
      <c r="EP233" s="4"/>
      <c r="EQ233" s="31"/>
      <c r="ER233" s="14"/>
      <c r="ES233" s="132">
        <f>C233</f>
        <v>17354</v>
      </c>
      <c r="ET233" s="133">
        <v>75</v>
      </c>
      <c r="EU233" s="133">
        <v>9811</v>
      </c>
      <c r="EV233" s="133">
        <v>12000</v>
      </c>
      <c r="EW233" s="133">
        <v>40560</v>
      </c>
      <c r="EX233" s="133">
        <v>2244</v>
      </c>
      <c r="EY233" s="134">
        <f>EX233/EV233*EW233/ET233</f>
        <v>101.1296</v>
      </c>
      <c r="EZ233" s="39">
        <f>L233*EY233</f>
        <v>1719.2031999999999</v>
      </c>
      <c r="FA233" s="9"/>
      <c r="FE233" s="135"/>
      <c r="FF233" s="135"/>
      <c r="FH233" s="136"/>
      <c r="FK233" s="138"/>
      <c r="FL233" s="139"/>
      <c r="FM233" s="9"/>
      <c r="FN233" s="1"/>
      <c r="FO233" s="41">
        <f>AC233/1000</f>
        <v>3.5000000000000003E-2</v>
      </c>
      <c r="FQ233" s="121">
        <f>EX233*100/EU233</f>
        <v>22.872286209356844</v>
      </c>
      <c r="FR233" s="140">
        <f>EY233/1000</f>
        <v>0.1011296</v>
      </c>
      <c r="FS233" s="9"/>
      <c r="FU233" s="214"/>
      <c r="FW233" s="214"/>
      <c r="GI233" s="8"/>
      <c r="GO233" s="10">
        <v>44686</v>
      </c>
      <c r="GP233" s="10"/>
      <c r="GQ233" s="20"/>
      <c r="KB233" s="22"/>
      <c r="KC233" s="22"/>
      <c r="KD233" s="22"/>
      <c r="KE233" s="20">
        <f>FR233*AO233/100*1000</f>
        <v>16.686384</v>
      </c>
      <c r="KF233" s="20">
        <f>FR233*AP233/100*1000</f>
        <v>76.656236800000002</v>
      </c>
      <c r="KG233" s="20">
        <f>FR233*AQ233/100*1000</f>
        <v>6.69477952</v>
      </c>
      <c r="KH233" s="20">
        <f>FR233*AX233/100*1000</f>
        <v>1.6787513599999999</v>
      </c>
      <c r="KI233" s="20">
        <f>FR233*BM233/100*1000</f>
        <v>5.8655168000000008E-2</v>
      </c>
      <c r="KJ233" s="20">
        <f>FR233*BY233/100*1000</f>
        <v>14.7946537024</v>
      </c>
      <c r="KK233" s="20">
        <f>FR233*CA233/100*1000</f>
        <v>14.258060044800001</v>
      </c>
      <c r="KL233" s="20">
        <f>FR233*CC233/100*1000</f>
        <v>47.2968981056</v>
      </c>
      <c r="KM233" s="1">
        <v>89.2</v>
      </c>
      <c r="KN233" s="1">
        <v>82.5</v>
      </c>
      <c r="KP233" s="22"/>
      <c r="KQ233" s="22"/>
      <c r="KR233" s="22"/>
      <c r="KS233" s="22"/>
      <c r="KY233" s="11"/>
      <c r="KZ233" s="11"/>
      <c r="LA233" s="11"/>
    </row>
    <row r="234" spans="1:313" ht="14.4" customHeight="1">
      <c r="A234" s="1">
        <v>309</v>
      </c>
      <c r="B234" s="1">
        <f>COUNTIFS($D$3:D234,D234,$F$3:F234,F234)</f>
        <v>1</v>
      </c>
      <c r="C234" s="34">
        <v>16338</v>
      </c>
      <c r="D234" s="21" t="s">
        <v>2263</v>
      </c>
      <c r="E234" s="2" t="s">
        <v>480</v>
      </c>
      <c r="F234" s="2">
        <v>6904044862</v>
      </c>
      <c r="G234" s="1">
        <f>LEFT(H234,4)-CONCATENATE(IF(LEFT(F234, 2)&lt;MID(H234, 3, 4), 20, 19),LEFT(F234,2))</f>
        <v>52</v>
      </c>
      <c r="H234" s="247" t="s">
        <v>2262</v>
      </c>
      <c r="I234" s="29" t="s">
        <v>707</v>
      </c>
      <c r="J234" s="24" t="s">
        <v>487</v>
      </c>
      <c r="K234" s="2" t="s">
        <v>430</v>
      </c>
      <c r="L234" s="2">
        <v>14</v>
      </c>
      <c r="M234" s="2" t="s">
        <v>591</v>
      </c>
      <c r="N234" s="2" t="s">
        <v>431</v>
      </c>
      <c r="O234" s="11"/>
      <c r="P234" s="2" t="s">
        <v>2252</v>
      </c>
      <c r="Q234" s="11"/>
      <c r="R234" s="11"/>
      <c r="S234" s="11"/>
      <c r="T234" s="42"/>
      <c r="U234" s="42"/>
      <c r="V234" s="64" t="s">
        <v>1609</v>
      </c>
      <c r="W234" s="42"/>
      <c r="X234" s="42"/>
      <c r="Y234" s="66"/>
      <c r="Z234" s="11"/>
      <c r="AA234" s="1" t="s">
        <v>773</v>
      </c>
      <c r="AC234" s="115">
        <v>444</v>
      </c>
      <c r="AD234" s="115">
        <v>6200</v>
      </c>
      <c r="AE234" s="11"/>
      <c r="AF234" s="11"/>
      <c r="AG234" s="11" t="s">
        <v>491</v>
      </c>
      <c r="AH234" s="115">
        <v>450</v>
      </c>
      <c r="AI234" s="11"/>
      <c r="AJ234" s="11"/>
      <c r="AM234" s="11"/>
      <c r="AO234" s="116">
        <v>31.8</v>
      </c>
      <c r="AP234" s="117">
        <v>25.1</v>
      </c>
      <c r="AQ234" s="118">
        <v>42</v>
      </c>
      <c r="AR234" s="119">
        <f>AO234+AP234+AQ234</f>
        <v>98.9</v>
      </c>
      <c r="AS234" s="120">
        <f>AO234/AP234</f>
        <v>1.2669322709163346</v>
      </c>
      <c r="AT234" s="121">
        <f>AO234/AP234*AQ234</f>
        <v>53.211155378486055</v>
      </c>
      <c r="AU234" s="122">
        <f>AO234/(AP234+AQ234)</f>
        <v>0.47391952309985103</v>
      </c>
      <c r="AV234" s="19">
        <f>AW234*AO234/100</f>
        <v>27.624000000000002</v>
      </c>
      <c r="AW234" s="19">
        <f>98-AY234-(CD234*100/AO234)</f>
        <v>86.867924528301884</v>
      </c>
      <c r="AX234" s="123">
        <v>3.16</v>
      </c>
      <c r="AY234" s="19">
        <f>AX234*100/AO234</f>
        <v>9.9371069182389942</v>
      </c>
      <c r="AZ234" s="1" t="s">
        <v>432</v>
      </c>
      <c r="BA234" s="58">
        <v>7.6959999999999997</v>
      </c>
      <c r="BB234" s="1" t="s">
        <v>432</v>
      </c>
      <c r="BC234" s="6">
        <v>0.89</v>
      </c>
      <c r="BD234" s="6"/>
      <c r="BE234" s="19"/>
      <c r="BF234" s="19"/>
      <c r="BG234" s="67">
        <v>6739.166666666667</v>
      </c>
      <c r="BH234" s="67">
        <v>427.13</v>
      </c>
      <c r="BI234" s="19">
        <v>0.98</v>
      </c>
      <c r="BJ234" s="19">
        <v>34.799999999999997</v>
      </c>
      <c r="BK234" s="19">
        <f>100-BJ234</f>
        <v>65.2</v>
      </c>
      <c r="BL234" s="124">
        <f>BJ234/BK234</f>
        <v>0.53374233128834347</v>
      </c>
      <c r="BM234" s="125">
        <v>0.57999999999999996</v>
      </c>
      <c r="BN234" s="6">
        <f>BM234*100/AO234</f>
        <v>1.8238993710691822</v>
      </c>
      <c r="BO234" s="1" t="s">
        <v>432</v>
      </c>
      <c r="BP234" s="19">
        <v>30.800000000000004</v>
      </c>
      <c r="BQ234" s="19">
        <v>36.96</v>
      </c>
      <c r="BR234" s="43">
        <v>15620.22</v>
      </c>
      <c r="BS234" s="6">
        <f>BX234+BZ234</f>
        <v>70.7</v>
      </c>
      <c r="BT234" s="4">
        <v>76.3</v>
      </c>
      <c r="BU234" s="43">
        <v>13115.93</v>
      </c>
      <c r="BV234" s="6">
        <f>100-BT234</f>
        <v>23.700000000000003</v>
      </c>
      <c r="BW234" s="6">
        <f>BY234+CA234+CC234</f>
        <v>24.698399999999999</v>
      </c>
      <c r="BX234" s="22">
        <v>38.6</v>
      </c>
      <c r="BY234" s="22">
        <f>BX234*AP234/100</f>
        <v>9.688600000000001</v>
      </c>
      <c r="BZ234" s="6">
        <v>32.1</v>
      </c>
      <c r="CA234" s="22">
        <f>BZ234*AP234/100</f>
        <v>8.0571000000000002</v>
      </c>
      <c r="CB234" s="6">
        <v>27.7</v>
      </c>
      <c r="CC234" s="22">
        <f>CB234*AP234/100</f>
        <v>6.9527000000000001</v>
      </c>
      <c r="CD234" s="22">
        <v>0.38</v>
      </c>
      <c r="CE234" s="126">
        <v>89.5</v>
      </c>
      <c r="CF234" s="127">
        <v>5646</v>
      </c>
      <c r="CG234" s="126">
        <v>79.599999999999994</v>
      </c>
      <c r="CH234" s="127">
        <v>4907</v>
      </c>
      <c r="CI234" s="126">
        <v>42.2</v>
      </c>
      <c r="CJ234" s="126">
        <v>71.900000000000006</v>
      </c>
      <c r="CK234" s="127">
        <v>5090</v>
      </c>
      <c r="CL234" s="19">
        <f>BX234/BZ234</f>
        <v>1.2024922118380061</v>
      </c>
      <c r="CM234" s="19"/>
      <c r="CN234" s="19"/>
      <c r="CO234" s="19"/>
      <c r="CP234" s="6"/>
      <c r="CQ234" s="19"/>
      <c r="CR234" s="19"/>
      <c r="CS234" s="20"/>
      <c r="CZ234" s="22"/>
      <c r="DA234" s="16"/>
      <c r="DB234" s="129" t="s">
        <v>433</v>
      </c>
      <c r="DC234" s="130"/>
      <c r="DD234" s="131" t="s">
        <v>2264</v>
      </c>
      <c r="DI234" s="1" t="s">
        <v>434</v>
      </c>
      <c r="DJ234" s="210" t="s">
        <v>491</v>
      </c>
      <c r="DK234" s="4">
        <v>2</v>
      </c>
      <c r="DN234" s="16">
        <v>0</v>
      </c>
      <c r="DR234" s="22">
        <v>25.2</v>
      </c>
      <c r="DS234" s="40" t="s">
        <v>431</v>
      </c>
      <c r="DT234" s="22">
        <v>518</v>
      </c>
      <c r="DU234" s="22">
        <v>31</v>
      </c>
      <c r="DV234" s="22">
        <v>69</v>
      </c>
      <c r="DW234" s="40" t="s">
        <v>431</v>
      </c>
      <c r="DX234" s="40" t="s">
        <v>431</v>
      </c>
      <c r="DY234" s="40" t="s">
        <v>431</v>
      </c>
      <c r="DZ234" s="40" t="s">
        <v>431</v>
      </c>
      <c r="EA234" s="2">
        <v>0</v>
      </c>
      <c r="EB234" s="2"/>
      <c r="EC234" s="36"/>
      <c r="ED234" s="36"/>
      <c r="EE234" s="4">
        <f>L234</f>
        <v>14</v>
      </c>
      <c r="EF234" s="4"/>
      <c r="EG234" s="4"/>
      <c r="EH234" s="4"/>
      <c r="EI234" s="4"/>
      <c r="EJ234" s="4"/>
      <c r="EK234" s="4"/>
      <c r="EL234" s="6" t="e">
        <f>EK234/(EJ234*EJ234*0.01*0.01)</f>
        <v>#DIV/0!</v>
      </c>
      <c r="EM234" s="4"/>
      <c r="EN234" s="4"/>
      <c r="EO234" s="4"/>
      <c r="EP234" s="4"/>
      <c r="EQ234" s="31"/>
      <c r="ER234" s="14"/>
      <c r="ES234" s="132">
        <f>C234</f>
        <v>16338</v>
      </c>
      <c r="ET234" s="133">
        <v>75</v>
      </c>
      <c r="EU234" s="133">
        <v>91604</v>
      </c>
      <c r="EV234" s="133">
        <v>4000</v>
      </c>
      <c r="EW234" s="133">
        <v>38064</v>
      </c>
      <c r="EX234" s="133">
        <v>3591</v>
      </c>
      <c r="EY234" s="134">
        <f>EX234/EV234*EW234/ET234</f>
        <v>455.62608</v>
      </c>
      <c r="EZ234" s="39">
        <f>L234*EY234</f>
        <v>6378.76512</v>
      </c>
      <c r="FA234" s="9"/>
      <c r="FE234" s="135"/>
      <c r="FF234" s="135"/>
      <c r="FH234" s="136"/>
      <c r="FK234" s="138"/>
      <c r="FL234" s="139"/>
      <c r="FM234" s="9"/>
      <c r="FN234" s="1"/>
      <c r="FO234" s="41">
        <f>AC234/1000</f>
        <v>0.44400000000000001</v>
      </c>
      <c r="FQ234" s="121">
        <f>EX234*100/EU234</f>
        <v>3.9201344919435832</v>
      </c>
      <c r="FR234" s="140">
        <f>EY234/1000</f>
        <v>0.45562607999999999</v>
      </c>
      <c r="FS234" s="9"/>
      <c r="FU234" s="214"/>
      <c r="FW234" s="214"/>
      <c r="GI234" s="8"/>
      <c r="GO234" s="10"/>
      <c r="GP234" s="10"/>
      <c r="GQ234" s="20"/>
      <c r="KB234" s="22">
        <v>65.8</v>
      </c>
      <c r="KC234" s="22">
        <v>3.04</v>
      </c>
      <c r="KD234" s="22">
        <v>4.75</v>
      </c>
      <c r="KE234" s="20">
        <f>FR234*AO234/100*1000</f>
        <v>144.88909344000001</v>
      </c>
      <c r="KF234" s="20">
        <f>FR234*AP234/100*1000</f>
        <v>114.36214608</v>
      </c>
      <c r="KG234" s="20">
        <f>FR234*AQ234/100*1000</f>
        <v>191.3629536</v>
      </c>
      <c r="KH234" s="20">
        <f>FR234*AX234/100*1000</f>
        <v>14.397784128</v>
      </c>
      <c r="KI234" s="20">
        <f>FR234*BM234/100*1000</f>
        <v>2.6426312640000003</v>
      </c>
      <c r="KJ234" s="20">
        <f>FR234*BY234/100*1000</f>
        <v>44.143788386880004</v>
      </c>
      <c r="KK234" s="20">
        <f>FR234*CA234/100*1000</f>
        <v>36.710248891680003</v>
      </c>
      <c r="KL234" s="20">
        <f>FR234*CC234/100*1000</f>
        <v>31.67831446416</v>
      </c>
    </row>
    <row r="235" spans="1:313" ht="14.4" customHeight="1">
      <c r="A235" s="1">
        <v>115</v>
      </c>
      <c r="B235" s="1">
        <f>COUNTIFS($D$3:D235,D235,$F$3:F235,F235)</f>
        <v>1</v>
      </c>
      <c r="C235" s="34">
        <v>17389</v>
      </c>
      <c r="D235" s="21" t="s">
        <v>2482</v>
      </c>
      <c r="E235" s="2" t="s">
        <v>526</v>
      </c>
      <c r="F235" s="2">
        <v>5453041759</v>
      </c>
      <c r="G235" s="1">
        <v>68</v>
      </c>
      <c r="H235" s="247" t="s">
        <v>2483</v>
      </c>
      <c r="I235" s="29" t="s">
        <v>2484</v>
      </c>
      <c r="J235" s="24" t="s">
        <v>487</v>
      </c>
      <c r="K235" s="2" t="s">
        <v>430</v>
      </c>
      <c r="L235" s="2">
        <v>25</v>
      </c>
      <c r="M235" s="2" t="s">
        <v>2472</v>
      </c>
      <c r="N235" s="2" t="s">
        <v>431</v>
      </c>
      <c r="O235" s="11"/>
      <c r="P235" s="2" t="s">
        <v>2485</v>
      </c>
      <c r="Q235" s="11"/>
      <c r="R235" s="11"/>
      <c r="S235" s="11"/>
      <c r="T235" s="42"/>
      <c r="U235" s="42"/>
      <c r="V235" s="64" t="s">
        <v>2426</v>
      </c>
      <c r="W235" s="42"/>
      <c r="X235" s="42"/>
      <c r="Y235" s="42"/>
      <c r="Z235" s="29"/>
      <c r="AA235" s="1" t="s">
        <v>812</v>
      </c>
      <c r="AC235" s="115">
        <v>117</v>
      </c>
      <c r="AD235" s="115">
        <v>2900</v>
      </c>
      <c r="AE235" s="11"/>
      <c r="AF235" s="11"/>
      <c r="AG235" s="11" t="s">
        <v>491</v>
      </c>
      <c r="AH235" s="115">
        <v>250</v>
      </c>
      <c r="AJ235" s="11"/>
      <c r="AM235" s="11"/>
      <c r="AO235" s="116">
        <v>15.7</v>
      </c>
      <c r="AP235" s="117">
        <v>18.600000000000001</v>
      </c>
      <c r="AQ235" s="118">
        <v>63.2</v>
      </c>
      <c r="AR235" s="119">
        <f>AO235+AP235+AQ235</f>
        <v>97.5</v>
      </c>
      <c r="AS235" s="120">
        <f>AO235/AP235</f>
        <v>0.84408602150537626</v>
      </c>
      <c r="AT235" s="121">
        <f>AO235/AP235*AQ235</f>
        <v>53.346236559139783</v>
      </c>
      <c r="AU235" s="122">
        <f>AO235/(AP235+AQ235)</f>
        <v>0.19193154034229826</v>
      </c>
      <c r="AV235" s="19">
        <f>AW235*AO235/100</f>
        <v>13.725999999999999</v>
      </c>
      <c r="AW235" s="19">
        <f>98-AY235</f>
        <v>87.42675159235668</v>
      </c>
      <c r="AX235" s="123">
        <v>1.66</v>
      </c>
      <c r="AY235" s="19">
        <f>AX235*100/AO235</f>
        <v>10.573248407643312</v>
      </c>
      <c r="AZ235" s="1" t="s">
        <v>432</v>
      </c>
      <c r="BA235" s="58">
        <v>26.2</v>
      </c>
      <c r="BB235" s="1" t="s">
        <v>432</v>
      </c>
      <c r="BC235" s="6">
        <v>0.97</v>
      </c>
      <c r="BD235" s="6"/>
      <c r="BE235" s="19"/>
      <c r="BF235" s="19"/>
      <c r="BG235" s="67">
        <v>4672.3076923076924</v>
      </c>
      <c r="BH235" s="67">
        <v>106</v>
      </c>
      <c r="BI235" s="19">
        <v>0</v>
      </c>
      <c r="BJ235" s="19">
        <v>55.9</v>
      </c>
      <c r="BK235" s="19">
        <f>100-BJ235</f>
        <v>44.1</v>
      </c>
      <c r="BL235" s="124">
        <f>BJ235/BK235</f>
        <v>1.2675736961451247</v>
      </c>
      <c r="BM235" s="125">
        <v>0.22</v>
      </c>
      <c r="BN235" s="6">
        <f>BM235*100/AO235</f>
        <v>1.4012738853503186</v>
      </c>
      <c r="BO235" s="1" t="s">
        <v>432</v>
      </c>
      <c r="BP235" s="19">
        <v>18.559322033898304</v>
      </c>
      <c r="BQ235" s="19">
        <v>34.799999999999997</v>
      </c>
      <c r="BR235" s="43">
        <v>24997.119999999999</v>
      </c>
      <c r="BS235" s="6">
        <f>BX235+BZ235</f>
        <v>69.3</v>
      </c>
      <c r="BT235" s="4">
        <v>91.3</v>
      </c>
      <c r="BU235" s="43">
        <v>7871.4285714285716</v>
      </c>
      <c r="BV235" s="6">
        <f>100-BT235</f>
        <v>8.7000000000000028</v>
      </c>
      <c r="BW235" s="6">
        <f>BY235+CA235+CC235</f>
        <v>18.097800000000003</v>
      </c>
      <c r="BX235" s="22">
        <v>34.9</v>
      </c>
      <c r="BY235" s="22">
        <f>BX235*AP235/100</f>
        <v>6.4913999999999996</v>
      </c>
      <c r="BZ235" s="6">
        <v>34.4</v>
      </c>
      <c r="CA235" s="22">
        <f>BZ235*AP235/100</f>
        <v>6.3984000000000005</v>
      </c>
      <c r="CB235" s="6">
        <v>28</v>
      </c>
      <c r="CC235" s="22">
        <f>CB235*AP235/100</f>
        <v>5.2080000000000011</v>
      </c>
      <c r="CD235" s="22" t="s">
        <v>432</v>
      </c>
      <c r="CE235" s="126">
        <v>75.7</v>
      </c>
      <c r="CF235" s="127">
        <v>5344</v>
      </c>
      <c r="CG235" s="126">
        <v>51</v>
      </c>
      <c r="CH235" s="127">
        <v>4305</v>
      </c>
      <c r="CI235" s="126">
        <v>26.1</v>
      </c>
      <c r="CJ235" s="126">
        <v>52.2</v>
      </c>
      <c r="CK235" s="127">
        <v>4703</v>
      </c>
      <c r="CL235" s="19">
        <f>BX235/BZ235</f>
        <v>1.0145348837209303</v>
      </c>
      <c r="CM235" s="19"/>
      <c r="CN235" s="19"/>
      <c r="CO235" s="19"/>
      <c r="CP235" s="6"/>
      <c r="CQ235" s="19"/>
      <c r="CR235" s="19"/>
      <c r="CS235" s="20"/>
      <c r="CZ235" s="22"/>
      <c r="DA235" s="16"/>
      <c r="DC235" s="130"/>
      <c r="DD235" s="131"/>
      <c r="DI235" s="1" t="s">
        <v>436</v>
      </c>
      <c r="DJ235" s="210" t="s">
        <v>491</v>
      </c>
      <c r="DK235" s="4">
        <v>2</v>
      </c>
      <c r="DN235" s="16" t="s">
        <v>2464</v>
      </c>
      <c r="DR235" s="58">
        <v>33.229999999999997</v>
      </c>
      <c r="DS235" s="22">
        <v>4.2</v>
      </c>
      <c r="DT235" s="22">
        <v>309</v>
      </c>
      <c r="DU235" s="22">
        <v>47.5</v>
      </c>
      <c r="DV235" s="22">
        <v>52.5</v>
      </c>
      <c r="DW235" s="22" t="s">
        <v>431</v>
      </c>
      <c r="DX235" s="22" t="s">
        <v>431</v>
      </c>
      <c r="DY235" s="22" t="s">
        <v>431</v>
      </c>
      <c r="DZ235" s="22" t="s">
        <v>431</v>
      </c>
      <c r="EA235" s="2">
        <v>0</v>
      </c>
      <c r="EB235" s="2"/>
      <c r="EC235" s="36"/>
      <c r="ED235" s="36"/>
      <c r="EE235" s="4">
        <f>L235</f>
        <v>25</v>
      </c>
      <c r="EF235" s="4"/>
      <c r="EG235" s="4">
        <v>3</v>
      </c>
      <c r="EH235" s="4"/>
      <c r="EI235" s="4"/>
      <c r="EJ235" s="4"/>
      <c r="EK235" s="4"/>
      <c r="EL235" s="6" t="e">
        <f>EK235/(EJ235*EJ235*0.01*0.01)</f>
        <v>#DIV/0!</v>
      </c>
      <c r="EM235" s="4"/>
      <c r="EN235" s="4"/>
      <c r="EO235" s="4"/>
      <c r="EP235" s="4"/>
      <c r="EQ235" s="31"/>
      <c r="ER235" s="14"/>
      <c r="ES235" s="132">
        <f>C235</f>
        <v>17389</v>
      </c>
      <c r="ET235" s="133">
        <v>75</v>
      </c>
      <c r="EU235" s="133">
        <v>57565</v>
      </c>
      <c r="EV235" s="133">
        <v>4000</v>
      </c>
      <c r="EW235" s="133">
        <v>40560</v>
      </c>
      <c r="EX235" s="133">
        <v>2456</v>
      </c>
      <c r="EY235" s="134">
        <f>EX235/EV235*EW235/ET235</f>
        <v>332.05119999999999</v>
      </c>
      <c r="EZ235" s="39">
        <f>L235*EY235</f>
        <v>8301.2800000000007</v>
      </c>
      <c r="FA235" s="9"/>
      <c r="FE235" s="135"/>
      <c r="FF235" s="135"/>
      <c r="FH235" s="136"/>
      <c r="FK235" s="138"/>
      <c r="FL235" s="139"/>
      <c r="FM235" s="9"/>
      <c r="FN235" s="1"/>
      <c r="FO235" s="41">
        <f>AC235/1000</f>
        <v>0.11700000000000001</v>
      </c>
      <c r="FQ235" s="121">
        <f>EX235*100/EU235</f>
        <v>4.2664813688873444</v>
      </c>
      <c r="FR235" s="140">
        <f>EY235/1000</f>
        <v>0.33205119999999999</v>
      </c>
      <c r="FS235" s="9"/>
      <c r="FU235" s="214"/>
      <c r="FW235" s="214"/>
      <c r="GI235" s="8"/>
      <c r="GO235" s="10">
        <v>44693</v>
      </c>
      <c r="GP235" s="10"/>
      <c r="GQ235" s="20"/>
      <c r="KB235" s="22"/>
      <c r="KC235" s="22"/>
      <c r="KD235" s="22"/>
      <c r="KE235" s="20">
        <f>FR235*AO235/100*1000</f>
        <v>52.132038399999999</v>
      </c>
      <c r="KF235" s="20">
        <f>FR235*AP235/100*1000</f>
        <v>61.761523199999999</v>
      </c>
      <c r="KG235" s="20">
        <f>FR235*AQ235/100*1000</f>
        <v>209.8563584</v>
      </c>
      <c r="KH235" s="20">
        <f>FR235*AX235/100*1000</f>
        <v>5.5120499199999999</v>
      </c>
      <c r="KI235" s="20">
        <f>FR235*BM235/100*1000</f>
        <v>0.73051264000000005</v>
      </c>
      <c r="KJ235" s="20">
        <f>FR235*BY235/100*1000</f>
        <v>21.554771596799998</v>
      </c>
      <c r="KK235" s="20">
        <f>FR235*CA235/100*1000</f>
        <v>21.245963980799999</v>
      </c>
      <c r="KL235" s="20">
        <f>FR235*CC235/100*1000</f>
        <v>17.293226496000003</v>
      </c>
      <c r="KM235" s="1" t="s">
        <v>432</v>
      </c>
      <c r="KN235" s="1" t="s">
        <v>432</v>
      </c>
      <c r="KP235" s="22"/>
      <c r="KQ235" s="22"/>
      <c r="KR235" s="22"/>
      <c r="KS235" s="22"/>
      <c r="KY235" s="11"/>
      <c r="KZ235" s="11"/>
      <c r="LA235" s="11"/>
    </row>
    <row r="236" spans="1:313" ht="14.4" customHeight="1">
      <c r="A236" s="1">
        <v>341</v>
      </c>
      <c r="B236" s="219">
        <f>COUNTIFS($D$3:D236,D236,$F$3:F236,F236)</f>
        <v>1</v>
      </c>
      <c r="C236" s="21">
        <v>9992</v>
      </c>
      <c r="D236" s="21" t="s">
        <v>2846</v>
      </c>
      <c r="E236" s="1" t="s">
        <v>521</v>
      </c>
      <c r="F236" s="12">
        <v>5707290512</v>
      </c>
      <c r="G236" s="1">
        <v>61</v>
      </c>
      <c r="H236" s="247" t="s">
        <v>2847</v>
      </c>
      <c r="DJ236" s="210" t="s">
        <v>491</v>
      </c>
      <c r="EL236" s="6" t="e">
        <f>EK236/((EJ236/100)*(EJ236/100))</f>
        <v>#DIV/0!</v>
      </c>
      <c r="FU236" s="214" t="s">
        <v>785</v>
      </c>
      <c r="FW236" s="214" t="s">
        <v>785</v>
      </c>
      <c r="GI236" s="8"/>
    </row>
    <row r="237" spans="1:313" ht="14.4" customHeight="1">
      <c r="A237" s="1">
        <v>290</v>
      </c>
      <c r="B237" s="1">
        <f>COUNTIFS($D$3:D237,D237,$F$3:F237,F237)</f>
        <v>1</v>
      </c>
      <c r="C237" s="34">
        <v>16228</v>
      </c>
      <c r="D237" s="21" t="s">
        <v>2242</v>
      </c>
      <c r="E237" s="2" t="s">
        <v>498</v>
      </c>
      <c r="F237" s="2">
        <v>6001220412</v>
      </c>
      <c r="G237" s="1">
        <f>LEFT(H237,4)-CONCATENATE(IF(LEFT(F237, 2)&lt;MID(H237, 3, 4), 20, 19),LEFT(F237,2))</f>
        <v>61</v>
      </c>
      <c r="H237" s="247" t="s">
        <v>2232</v>
      </c>
      <c r="I237" s="29" t="s">
        <v>457</v>
      </c>
      <c r="J237" s="24" t="s">
        <v>487</v>
      </c>
      <c r="K237" s="2" t="s">
        <v>430</v>
      </c>
      <c r="L237" s="2">
        <v>36</v>
      </c>
      <c r="M237" s="2">
        <v>3</v>
      </c>
      <c r="N237" s="2" t="s">
        <v>431</v>
      </c>
      <c r="O237" s="11"/>
      <c r="P237" s="2" t="s">
        <v>2200</v>
      </c>
      <c r="Q237" s="11"/>
      <c r="R237" s="11"/>
      <c r="S237" s="11"/>
      <c r="T237" s="42"/>
      <c r="U237" s="42"/>
      <c r="V237" s="64" t="s">
        <v>1609</v>
      </c>
      <c r="W237" s="42"/>
      <c r="X237" s="42"/>
      <c r="Y237" s="66"/>
      <c r="Z237" s="11"/>
      <c r="AA237" s="1" t="s">
        <v>2172</v>
      </c>
      <c r="AC237" s="115">
        <v>80</v>
      </c>
      <c r="AD237" s="115">
        <v>2800</v>
      </c>
      <c r="AE237" s="11"/>
      <c r="AF237" s="11"/>
      <c r="AG237" s="11" t="s">
        <v>491</v>
      </c>
      <c r="AH237" s="115">
        <v>250</v>
      </c>
      <c r="AI237" s="11"/>
      <c r="AJ237" s="11"/>
      <c r="AM237" s="11"/>
      <c r="AO237" s="116">
        <v>26.3</v>
      </c>
      <c r="AP237" s="117">
        <v>31.2</v>
      </c>
      <c r="AQ237" s="118">
        <v>41.8</v>
      </c>
      <c r="AR237" s="119">
        <f>AO237+AP237+AQ237</f>
        <v>99.3</v>
      </c>
      <c r="AS237" s="120">
        <f>AO237/AP237</f>
        <v>0.84294871794871795</v>
      </c>
      <c r="AT237" s="121">
        <f>AO237/AP237*AQ237</f>
        <v>35.235256410256405</v>
      </c>
      <c r="AU237" s="122">
        <f>AO237/(AP237+AQ237)</f>
        <v>0.36027397260273974</v>
      </c>
      <c r="AV237" s="19">
        <f>AW237*AO237/100</f>
        <v>21.464000000000002</v>
      </c>
      <c r="AW237" s="19">
        <f>98-AY237-(CD237*100/AO237)</f>
        <v>81.612167300380221</v>
      </c>
      <c r="AX237" s="123">
        <v>3.32</v>
      </c>
      <c r="AY237" s="19">
        <f>AX237*100/AO237</f>
        <v>12.623574144486692</v>
      </c>
      <c r="AZ237" s="1" t="s">
        <v>432</v>
      </c>
      <c r="BA237" s="58">
        <v>10.478000000000002</v>
      </c>
      <c r="BB237" s="1" t="s">
        <v>432</v>
      </c>
      <c r="BC237" s="6">
        <v>0.59</v>
      </c>
      <c r="BD237" s="6"/>
      <c r="BE237" s="19"/>
      <c r="BF237" s="19"/>
      <c r="BG237" s="67">
        <v>5076.666666666667</v>
      </c>
      <c r="BH237" s="67">
        <v>317.02</v>
      </c>
      <c r="BI237" s="19">
        <v>0.27</v>
      </c>
      <c r="BJ237" s="19">
        <v>19.7</v>
      </c>
      <c r="BK237" s="19">
        <f>100-BJ237</f>
        <v>80.3</v>
      </c>
      <c r="BL237" s="124">
        <f>BJ237/BK237</f>
        <v>0.24533001245330013</v>
      </c>
      <c r="BM237" s="125">
        <v>0.27</v>
      </c>
      <c r="BN237" s="6">
        <f>BM237*100/AO237</f>
        <v>1.0266159695817489</v>
      </c>
      <c r="BO237" s="1" t="s">
        <v>432</v>
      </c>
      <c r="BP237" s="19">
        <v>42.35</v>
      </c>
      <c r="BQ237" s="19">
        <v>31.2</v>
      </c>
      <c r="BR237" s="43">
        <v>44101.8</v>
      </c>
      <c r="BS237" s="6">
        <f>BX237+BZ237</f>
        <v>53.6</v>
      </c>
      <c r="BT237" s="4">
        <v>92.7</v>
      </c>
      <c r="BU237" s="43">
        <v>5868.66</v>
      </c>
      <c r="BV237" s="6">
        <f>100-BT237</f>
        <v>7.2999999999999972</v>
      </c>
      <c r="BW237" s="6">
        <f>BY237+CA237+CC237</f>
        <v>30.887999999999998</v>
      </c>
      <c r="BX237" s="22">
        <v>13.5</v>
      </c>
      <c r="BY237" s="22">
        <f>BX237*AP237/100</f>
        <v>4.2119999999999997</v>
      </c>
      <c r="BZ237" s="6">
        <v>40.1</v>
      </c>
      <c r="CA237" s="22">
        <f>BZ237*AP237/100</f>
        <v>12.511200000000001</v>
      </c>
      <c r="CB237" s="6">
        <v>45.4</v>
      </c>
      <c r="CC237" s="22">
        <f>CB237*AP237/100</f>
        <v>14.1648</v>
      </c>
      <c r="CD237" s="22">
        <v>0.99</v>
      </c>
      <c r="CE237" s="126">
        <v>97.8</v>
      </c>
      <c r="CF237" s="127">
        <v>10801</v>
      </c>
      <c r="CG237" s="126">
        <v>93.2</v>
      </c>
      <c r="CH237" s="127">
        <v>8162</v>
      </c>
      <c r="CI237" s="126">
        <v>80.7</v>
      </c>
      <c r="CJ237" s="126">
        <v>87.8</v>
      </c>
      <c r="CK237" s="127">
        <v>6416</v>
      </c>
      <c r="CL237" s="19">
        <f>BX237/BZ237</f>
        <v>0.33665835411471323</v>
      </c>
      <c r="CM237" s="19"/>
      <c r="CN237" s="19"/>
      <c r="CO237" s="19"/>
      <c r="CP237" s="6"/>
      <c r="CQ237" s="19"/>
      <c r="CR237" s="19"/>
      <c r="CS237" s="20"/>
      <c r="CZ237" s="22"/>
      <c r="DA237" s="16"/>
      <c r="DB237" s="129" t="s">
        <v>548</v>
      </c>
      <c r="DC237" s="130"/>
      <c r="DD237" s="131" t="s">
        <v>2243</v>
      </c>
      <c r="DI237" s="1" t="s">
        <v>434</v>
      </c>
      <c r="DJ237" s="210" t="s">
        <v>491</v>
      </c>
      <c r="DK237" s="4">
        <v>2</v>
      </c>
      <c r="DN237" s="16">
        <v>0</v>
      </c>
      <c r="DR237" s="22" t="s">
        <v>431</v>
      </c>
      <c r="DS237" s="22" t="s">
        <v>431</v>
      </c>
      <c r="DT237" s="22">
        <v>175</v>
      </c>
      <c r="DU237" s="22">
        <v>13.7</v>
      </c>
      <c r="DV237" s="22">
        <v>86.3</v>
      </c>
      <c r="DW237" s="40" t="s">
        <v>431</v>
      </c>
      <c r="DX237" s="40" t="s">
        <v>431</v>
      </c>
      <c r="DY237" s="40" t="s">
        <v>431</v>
      </c>
      <c r="DZ237" s="40" t="s">
        <v>431</v>
      </c>
      <c r="EA237" s="2">
        <v>0</v>
      </c>
      <c r="EB237" s="2"/>
      <c r="EC237" s="36"/>
      <c r="ED237" s="36"/>
      <c r="EE237" s="4">
        <f>L237</f>
        <v>36</v>
      </c>
      <c r="EF237" s="4"/>
      <c r="EG237" s="4">
        <v>3</v>
      </c>
      <c r="EH237" s="4"/>
      <c r="EI237" s="4"/>
      <c r="EJ237" s="4"/>
      <c r="EK237" s="4"/>
      <c r="EL237" s="6" t="e">
        <f>EK237/(EJ237*EJ237*0.01*0.01)</f>
        <v>#DIV/0!</v>
      </c>
      <c r="EM237" s="4"/>
      <c r="EN237" s="4"/>
      <c r="EO237" s="4"/>
      <c r="EP237" s="4"/>
      <c r="EQ237" s="31"/>
      <c r="ER237" s="14"/>
      <c r="ES237" s="132">
        <f>C237</f>
        <v>16228</v>
      </c>
      <c r="ET237" s="133">
        <v>75</v>
      </c>
      <c r="EU237" s="133">
        <v>20745</v>
      </c>
      <c r="EV237" s="133">
        <v>14242</v>
      </c>
      <c r="EW237" s="133">
        <v>37440</v>
      </c>
      <c r="EX237" s="133">
        <v>2462</v>
      </c>
      <c r="EY237" s="134">
        <f>EX237/EV237*EW237/ET237</f>
        <v>86.296194354725458</v>
      </c>
      <c r="EZ237" s="39">
        <f>L237*EY237</f>
        <v>3106.6629967701165</v>
      </c>
      <c r="FA237" s="9"/>
      <c r="FE237" s="135"/>
      <c r="FF237" s="135"/>
      <c r="FH237" s="136"/>
      <c r="FK237" s="138"/>
      <c r="FL237" s="139"/>
      <c r="FM237" s="9"/>
      <c r="FN237" s="1"/>
      <c r="FO237" s="41">
        <f>AC237/1000</f>
        <v>0.08</v>
      </c>
      <c r="FQ237" s="121">
        <f>EX237*100/EU237</f>
        <v>11.867919980718245</v>
      </c>
      <c r="FR237" s="140">
        <f>EY237/1000</f>
        <v>8.6296194354725464E-2</v>
      </c>
      <c r="FS237" s="9"/>
      <c r="FU237" s="214"/>
      <c r="FW237" s="214"/>
      <c r="GI237" s="8"/>
      <c r="GO237" s="10"/>
      <c r="GP237" s="10"/>
      <c r="GQ237" s="20"/>
      <c r="KB237" s="22">
        <v>70.2</v>
      </c>
      <c r="KC237" s="22">
        <v>29</v>
      </c>
      <c r="KD237" s="22">
        <v>28.8</v>
      </c>
      <c r="KE237" s="20">
        <f>FR237*AO237/100*1000</f>
        <v>22.695899115292796</v>
      </c>
      <c r="KF237" s="20">
        <f>FR237*AP237/100*1000</f>
        <v>26.92441263867434</v>
      </c>
      <c r="KG237" s="20">
        <f>FR237*AQ237/100*1000</f>
        <v>36.071809240275243</v>
      </c>
      <c r="KH237" s="20">
        <f>FR237*AX237/100*1000</f>
        <v>2.8650336525768858</v>
      </c>
      <c r="KI237" s="20">
        <f>FR237*BM237/100*1000</f>
        <v>0.23299972475775876</v>
      </c>
      <c r="KJ237" s="20">
        <f>FR237*BY237/100*1000</f>
        <v>3.6347957062210363</v>
      </c>
      <c r="KK237" s="20">
        <f>FR237*CA237/100*1000</f>
        <v>10.796689468108413</v>
      </c>
      <c r="KL237" s="20">
        <f>FR237*CC237/100*1000</f>
        <v>12.223683337958152</v>
      </c>
    </row>
    <row r="238" spans="1:313" ht="14.4" customHeight="1">
      <c r="A238" s="1">
        <v>310</v>
      </c>
      <c r="B238" s="1">
        <f>COUNTIFS($D$3:D238,D238,$F$3:F238,F238)</f>
        <v>1</v>
      </c>
      <c r="C238" s="34">
        <v>16339</v>
      </c>
      <c r="D238" s="75" t="s">
        <v>2265</v>
      </c>
      <c r="E238" s="76" t="s">
        <v>593</v>
      </c>
      <c r="F238" s="76">
        <v>255526437</v>
      </c>
      <c r="G238" s="77">
        <f>LEFT(H238,4)-CONCATENATE(IF(LEFT(F238, 2)&lt;MID(H238, 3, 4), 20, 19),LEFT(F238,2))</f>
        <v>96</v>
      </c>
      <c r="H238" s="248" t="s">
        <v>2262</v>
      </c>
      <c r="I238" s="29" t="s">
        <v>442</v>
      </c>
      <c r="J238" s="24" t="s">
        <v>487</v>
      </c>
      <c r="K238" s="2" t="s">
        <v>430</v>
      </c>
      <c r="L238" s="2">
        <v>18</v>
      </c>
      <c r="M238" s="2">
        <v>2</v>
      </c>
      <c r="N238" s="2" t="s">
        <v>646</v>
      </c>
      <c r="O238" s="11"/>
      <c r="P238" s="2" t="s">
        <v>2252</v>
      </c>
      <c r="Q238" s="11"/>
      <c r="R238" s="11"/>
      <c r="S238" s="11"/>
      <c r="T238" s="42"/>
      <c r="U238" s="42"/>
      <c r="V238" s="64" t="s">
        <v>1609</v>
      </c>
      <c r="W238" s="42"/>
      <c r="X238" s="42"/>
      <c r="Y238" s="66"/>
      <c r="Z238" s="11"/>
      <c r="AA238" s="1" t="s">
        <v>773</v>
      </c>
      <c r="AC238" s="115">
        <v>525</v>
      </c>
      <c r="AD238" s="115">
        <v>9400</v>
      </c>
      <c r="AE238" s="11"/>
      <c r="AF238" s="11"/>
      <c r="AG238" s="11" t="s">
        <v>491</v>
      </c>
      <c r="AH238" s="115">
        <v>100</v>
      </c>
      <c r="AI238" s="11"/>
      <c r="AJ238" s="11"/>
      <c r="AM238" s="11"/>
      <c r="AO238" s="116">
        <v>29.2</v>
      </c>
      <c r="AP238" s="117">
        <v>42.7</v>
      </c>
      <c r="AQ238" s="118">
        <v>25.2</v>
      </c>
      <c r="AR238" s="119">
        <f>AO238+AP238+AQ238</f>
        <v>97.100000000000009</v>
      </c>
      <c r="AS238" s="120">
        <f>AO238/AP238</f>
        <v>0.68384074941451989</v>
      </c>
      <c r="AT238" s="121">
        <f>AO238/AP238*AQ238</f>
        <v>17.232786885245901</v>
      </c>
      <c r="AU238" s="122">
        <f>AO238/(AP238+AQ238)</f>
        <v>0.43004418262150218</v>
      </c>
      <c r="AV238" s="19">
        <f>AW238*AO238/100</f>
        <v>25.456</v>
      </c>
      <c r="AW238" s="19">
        <f>98-AY238-(CD238*100/AO238)</f>
        <v>87.178082191780817</v>
      </c>
      <c r="AX238" s="123">
        <v>2.44</v>
      </c>
      <c r="AY238" s="19">
        <f>AX238*100/AO238</f>
        <v>8.3561643835616444</v>
      </c>
      <c r="AZ238" s="1" t="s">
        <v>432</v>
      </c>
      <c r="BA238" s="58">
        <v>39.910000000000004</v>
      </c>
      <c r="BB238" s="1" t="s">
        <v>432</v>
      </c>
      <c r="BC238" s="6">
        <v>1.37</v>
      </c>
      <c r="BD238" s="6"/>
      <c r="BE238" s="19"/>
      <c r="BF238" s="19"/>
      <c r="BG238" s="67">
        <v>7339.166666666667</v>
      </c>
      <c r="BH238" s="67">
        <v>262.57</v>
      </c>
      <c r="BI238" s="19">
        <v>1.54</v>
      </c>
      <c r="BJ238" s="19">
        <v>41.1</v>
      </c>
      <c r="BK238" s="19">
        <f>100-BJ238</f>
        <v>58.9</v>
      </c>
      <c r="BL238" s="124">
        <f>BJ238/BK238</f>
        <v>0.6977928692699491</v>
      </c>
      <c r="BM238" s="125">
        <v>0.79</v>
      </c>
      <c r="BN238" s="6">
        <f>BM238*100/AO238</f>
        <v>2.7054794520547945</v>
      </c>
      <c r="BO238" s="1" t="s">
        <v>432</v>
      </c>
      <c r="BP238" s="19">
        <v>59.656999999999996</v>
      </c>
      <c r="BQ238" s="19">
        <v>28.159000000000002</v>
      </c>
      <c r="BR238" s="43">
        <v>39249</v>
      </c>
      <c r="BS238" s="6">
        <f>BX238+BZ238</f>
        <v>74.599999999999994</v>
      </c>
      <c r="BT238" s="4">
        <v>96</v>
      </c>
      <c r="BU238" s="43">
        <v>16085.86</v>
      </c>
      <c r="BV238" s="6">
        <f>100-BT238</f>
        <v>4</v>
      </c>
      <c r="BW238" s="6">
        <f>BY238+CA238+CC238</f>
        <v>40.906599999999997</v>
      </c>
      <c r="BX238" s="22">
        <v>54.8</v>
      </c>
      <c r="BY238" s="22">
        <f>BX238*AP238/100</f>
        <v>23.3996</v>
      </c>
      <c r="BZ238" s="6">
        <v>19.8</v>
      </c>
      <c r="CA238" s="22">
        <f>BZ238*AP238/100</f>
        <v>8.454600000000001</v>
      </c>
      <c r="CB238" s="6">
        <v>21.2</v>
      </c>
      <c r="CC238" s="22">
        <f>CB238*AP238/100</f>
        <v>9.0524000000000004</v>
      </c>
      <c r="CD238" s="22">
        <v>0.72</v>
      </c>
      <c r="CE238" s="126">
        <v>92.8</v>
      </c>
      <c r="CF238" s="127">
        <v>9858</v>
      </c>
      <c r="CG238" s="126">
        <v>85.6</v>
      </c>
      <c r="CH238" s="127">
        <v>6861</v>
      </c>
      <c r="CI238" s="126">
        <v>69.099999999999994</v>
      </c>
      <c r="CJ238" s="126">
        <v>86.2</v>
      </c>
      <c r="CK238" s="127">
        <v>8337</v>
      </c>
      <c r="CL238" s="19">
        <f>BX238/BZ238</f>
        <v>2.7676767676767673</v>
      </c>
      <c r="CM238" s="19"/>
      <c r="CN238" s="19"/>
      <c r="CO238" s="19"/>
      <c r="CP238" s="6"/>
      <c r="CQ238" s="19"/>
      <c r="CR238" s="19"/>
      <c r="CS238" s="20"/>
      <c r="CZ238" s="22"/>
      <c r="DA238" s="16"/>
      <c r="DB238" s="129" t="s">
        <v>257</v>
      </c>
      <c r="DC238" s="130"/>
      <c r="DD238" s="131" t="s">
        <v>2266</v>
      </c>
      <c r="DI238" s="1" t="s">
        <v>436</v>
      </c>
      <c r="DJ238" s="210" t="s">
        <v>491</v>
      </c>
      <c r="DK238" s="4">
        <v>2</v>
      </c>
      <c r="DN238" s="16">
        <v>0</v>
      </c>
      <c r="DR238" s="22" t="s">
        <v>431</v>
      </c>
      <c r="DS238" s="22" t="s">
        <v>431</v>
      </c>
      <c r="DT238" s="22">
        <v>132</v>
      </c>
      <c r="DU238" s="22">
        <v>42.4</v>
      </c>
      <c r="DV238" s="22">
        <v>57.6</v>
      </c>
      <c r="DW238" s="40" t="s">
        <v>431</v>
      </c>
      <c r="DX238" s="40" t="s">
        <v>431</v>
      </c>
      <c r="DY238" s="40" t="s">
        <v>431</v>
      </c>
      <c r="DZ238" s="40" t="s">
        <v>431</v>
      </c>
      <c r="EA238" s="2">
        <v>0</v>
      </c>
      <c r="EB238" s="2"/>
      <c r="EC238" s="36"/>
      <c r="ED238" s="36"/>
      <c r="EE238" s="4">
        <f>L238</f>
        <v>18</v>
      </c>
      <c r="EF238" s="4"/>
      <c r="EG238" s="4"/>
      <c r="EH238" s="4"/>
      <c r="EI238" s="4"/>
      <c r="EJ238" s="4"/>
      <c r="EK238" s="4"/>
      <c r="EL238" s="6" t="e">
        <f>EK238/(EJ238*EJ238*0.01*0.01)</f>
        <v>#DIV/0!</v>
      </c>
      <c r="EM238" s="4"/>
      <c r="EN238" s="4"/>
      <c r="EO238" s="4"/>
      <c r="EP238" s="4"/>
      <c r="EQ238" s="31"/>
      <c r="ER238" s="14"/>
      <c r="ES238" s="132">
        <f>C238</f>
        <v>16339</v>
      </c>
      <c r="ET238" s="133">
        <v>75</v>
      </c>
      <c r="EU238" s="133">
        <v>24261</v>
      </c>
      <c r="EV238" s="133">
        <v>3381</v>
      </c>
      <c r="EW238" s="133">
        <v>38064</v>
      </c>
      <c r="EX238" s="133">
        <v>3331</v>
      </c>
      <c r="EY238" s="134">
        <f>EX238/EV238*EW238/ET238</f>
        <v>500.014528246081</v>
      </c>
      <c r="EZ238" s="39">
        <f>L238*EY238</f>
        <v>9000.2615084294575</v>
      </c>
      <c r="FA238" s="9"/>
      <c r="FE238" s="135"/>
      <c r="FF238" s="135"/>
      <c r="FH238" s="136"/>
      <c r="FK238" s="138"/>
      <c r="FL238" s="139"/>
      <c r="FM238" s="9"/>
      <c r="FN238" s="1"/>
      <c r="FO238" s="41">
        <f>AC238/1000</f>
        <v>0.52500000000000002</v>
      </c>
      <c r="FQ238" s="121">
        <f>EX238*100/EU238</f>
        <v>13.729854498990148</v>
      </c>
      <c r="FR238" s="140">
        <f>EY238/1000</f>
        <v>0.50001452824608095</v>
      </c>
      <c r="FS238" s="9"/>
      <c r="FU238" s="214"/>
      <c r="FW238" s="214"/>
      <c r="GI238" s="8"/>
      <c r="GO238" s="10"/>
      <c r="GP238" s="10"/>
      <c r="GQ238" s="20"/>
      <c r="KB238" s="22" t="s">
        <v>432</v>
      </c>
      <c r="KC238" s="22" t="s">
        <v>432</v>
      </c>
      <c r="KD238" s="22" t="s">
        <v>432</v>
      </c>
      <c r="KE238" s="20">
        <f>FR238*AO238/100*1000</f>
        <v>146.00424224785564</v>
      </c>
      <c r="KF238" s="20">
        <f>FR238*AP238/100*1000</f>
        <v>213.50620356107657</v>
      </c>
      <c r="KG238" s="20">
        <f>FR238*AQ238/100*1000</f>
        <v>126.00366111801239</v>
      </c>
      <c r="KH238" s="20">
        <f>FR238*AX238/100*1000</f>
        <v>12.200354489204376</v>
      </c>
      <c r="KI238" s="20">
        <f>FR238*BM238/100*1000</f>
        <v>3.9501147731440396</v>
      </c>
      <c r="KJ238" s="20">
        <f>FR238*BY238/100*1000</f>
        <v>117.00139955146996</v>
      </c>
      <c r="KK238" s="20">
        <f>FR238*CA238/100*1000</f>
        <v>42.27422830509316</v>
      </c>
      <c r="KL238" s="20">
        <f>FR238*CC238/100*1000</f>
        <v>45.263315154948231</v>
      </c>
    </row>
    <row r="239" spans="1:313" ht="14.4" customHeight="1">
      <c r="A239" s="1">
        <v>126</v>
      </c>
      <c r="B239" s="1">
        <f>COUNTIFS($D$3:D239,D239,$F$3:F239,F239)</f>
        <v>2</v>
      </c>
      <c r="C239" s="34">
        <v>17499</v>
      </c>
      <c r="D239" s="75" t="s">
        <v>2265</v>
      </c>
      <c r="E239" s="76" t="s">
        <v>593</v>
      </c>
      <c r="F239" s="76">
        <v>255526437</v>
      </c>
      <c r="G239" s="77">
        <v>97</v>
      </c>
      <c r="H239" s="248" t="s">
        <v>2506</v>
      </c>
      <c r="I239" s="29" t="s">
        <v>442</v>
      </c>
      <c r="J239" s="24" t="s">
        <v>487</v>
      </c>
      <c r="K239" s="2" t="s">
        <v>430</v>
      </c>
      <c r="L239" s="2">
        <v>21</v>
      </c>
      <c r="M239" s="2">
        <v>1</v>
      </c>
      <c r="N239" s="2" t="s">
        <v>431</v>
      </c>
      <c r="O239" s="11"/>
      <c r="P239" s="2" t="s">
        <v>2485</v>
      </c>
      <c r="Q239" s="11"/>
      <c r="R239" s="11"/>
      <c r="S239" s="11"/>
      <c r="T239" s="42"/>
      <c r="U239" s="42" t="s">
        <v>2489</v>
      </c>
      <c r="V239" s="64" t="s">
        <v>2426</v>
      </c>
      <c r="W239" s="63" t="s">
        <v>1530</v>
      </c>
      <c r="X239" s="73" t="s">
        <v>2294</v>
      </c>
      <c r="Y239" s="42" t="s">
        <v>2490</v>
      </c>
      <c r="Z239" s="29" t="s">
        <v>2455</v>
      </c>
      <c r="AA239" s="1" t="s">
        <v>2495</v>
      </c>
      <c r="AC239" s="115">
        <v>464</v>
      </c>
      <c r="AD239" s="115">
        <v>9700</v>
      </c>
      <c r="AE239" s="11"/>
      <c r="AF239" s="11"/>
      <c r="AG239" s="11" t="s">
        <v>491</v>
      </c>
      <c r="AH239" s="115">
        <v>650</v>
      </c>
      <c r="AJ239" s="11"/>
      <c r="AM239" s="11"/>
      <c r="AO239" s="116">
        <v>36.1</v>
      </c>
      <c r="AP239" s="117">
        <v>19.8</v>
      </c>
      <c r="AQ239" s="118">
        <v>41</v>
      </c>
      <c r="AR239" s="119">
        <f>AO239+AP239+AQ239</f>
        <v>96.9</v>
      </c>
      <c r="AS239" s="120">
        <f>AO239/AP239</f>
        <v>1.8232323232323233</v>
      </c>
      <c r="AT239" s="121">
        <f>AO239/AP239*AQ239</f>
        <v>74.75252525252526</v>
      </c>
      <c r="AU239" s="122">
        <f>AO239/(AP239+AQ239)</f>
        <v>0.59375</v>
      </c>
      <c r="AV239" s="19">
        <f>AW239*AO239/100</f>
        <v>31.248000000000005</v>
      </c>
      <c r="AW239" s="19">
        <f>98-AY239</f>
        <v>86.55955678670361</v>
      </c>
      <c r="AX239" s="123">
        <v>4.13</v>
      </c>
      <c r="AY239" s="19">
        <f>AX239*100/AO239</f>
        <v>11.440443213296398</v>
      </c>
      <c r="AZ239" s="1" t="s">
        <v>432</v>
      </c>
      <c r="BA239" s="58">
        <v>15.9</v>
      </c>
      <c r="BB239" s="1" t="s">
        <v>432</v>
      </c>
      <c r="BC239" s="6">
        <v>3.62</v>
      </c>
      <c r="BD239" s="6"/>
      <c r="BE239" s="19"/>
      <c r="BF239" s="19"/>
      <c r="BG239" s="67">
        <v>10066.153846153846</v>
      </c>
      <c r="BH239" s="67">
        <v>330</v>
      </c>
      <c r="BI239" s="19">
        <v>0.72</v>
      </c>
      <c r="BJ239" s="19">
        <v>57.4</v>
      </c>
      <c r="BK239" s="19">
        <f>100-BJ239</f>
        <v>42.6</v>
      </c>
      <c r="BL239" s="124">
        <f>BJ239/BK239</f>
        <v>1.3474178403755868</v>
      </c>
      <c r="BM239" s="125">
        <v>1.1599999999999999</v>
      </c>
      <c r="BN239" s="6">
        <f>BM239*100/AO239</f>
        <v>3.2132963988919663</v>
      </c>
      <c r="BO239" s="1" t="s">
        <v>432</v>
      </c>
      <c r="BP239" s="19">
        <v>45.593220338983052</v>
      </c>
      <c r="BQ239" s="19">
        <v>45.3</v>
      </c>
      <c r="BR239" s="43">
        <v>48619.520000000004</v>
      </c>
      <c r="BS239" s="6">
        <f>BX239+BZ239</f>
        <v>46.19</v>
      </c>
      <c r="BT239" s="4">
        <v>95</v>
      </c>
      <c r="BU239" s="43">
        <v>9307.1428571428569</v>
      </c>
      <c r="BV239" s="6">
        <f>100-BT239</f>
        <v>5</v>
      </c>
      <c r="BW239" s="6">
        <f>BY239+CA239+CC239</f>
        <v>19.36242</v>
      </c>
      <c r="BX239" s="22">
        <v>8.39</v>
      </c>
      <c r="BY239" s="22">
        <f>BX239*AP239/100</f>
        <v>1.6612200000000001</v>
      </c>
      <c r="BZ239" s="6">
        <v>37.799999999999997</v>
      </c>
      <c r="CA239" s="22">
        <f>BZ239*AP239/100</f>
        <v>7.4843999999999991</v>
      </c>
      <c r="CB239" s="6">
        <v>51.6</v>
      </c>
      <c r="CC239" s="22">
        <f>CB239*AP239/100</f>
        <v>10.216800000000001</v>
      </c>
      <c r="CD239" s="22" t="s">
        <v>432</v>
      </c>
      <c r="CE239" s="126">
        <v>99.2</v>
      </c>
      <c r="CF239" s="127">
        <v>14339</v>
      </c>
      <c r="CG239" s="126">
        <v>96.4</v>
      </c>
      <c r="CH239" s="127">
        <v>10801</v>
      </c>
      <c r="CI239" s="126">
        <v>83.6</v>
      </c>
      <c r="CJ239" s="126">
        <v>89.1</v>
      </c>
      <c r="CK239" s="127">
        <v>8543</v>
      </c>
      <c r="CL239" s="19">
        <f>BX239/BZ239</f>
        <v>0.22195767195767199</v>
      </c>
      <c r="CM239" s="19"/>
      <c r="CN239" s="19"/>
      <c r="CO239" s="19"/>
      <c r="CP239" s="6"/>
      <c r="CQ239" s="19"/>
      <c r="CR239" s="19"/>
      <c r="CS239" s="20"/>
      <c r="CZ239" s="22"/>
      <c r="DA239" s="16"/>
      <c r="DC239" s="130"/>
      <c r="DD239" s="131"/>
      <c r="DI239" s="1" t="s">
        <v>436</v>
      </c>
      <c r="DJ239" s="210" t="s">
        <v>491</v>
      </c>
      <c r="DK239" s="4">
        <v>2</v>
      </c>
      <c r="DN239" s="16">
        <v>0</v>
      </c>
      <c r="DR239" s="58" t="s">
        <v>1692</v>
      </c>
      <c r="DS239" s="22" t="s">
        <v>431</v>
      </c>
      <c r="DT239" s="22">
        <v>212</v>
      </c>
      <c r="DU239" s="22">
        <v>38.700000000000003</v>
      </c>
      <c r="DV239" s="22">
        <v>61.3</v>
      </c>
      <c r="DW239" s="22" t="s">
        <v>431</v>
      </c>
      <c r="DX239" s="22" t="s">
        <v>431</v>
      </c>
      <c r="DY239" s="22" t="s">
        <v>431</v>
      </c>
      <c r="DZ239" s="22" t="s">
        <v>431</v>
      </c>
      <c r="EA239" s="2">
        <v>0</v>
      </c>
      <c r="EB239" s="2"/>
      <c r="EC239" s="36"/>
      <c r="ED239" s="36"/>
      <c r="EE239" s="4">
        <f>L239</f>
        <v>21</v>
      </c>
      <c r="EF239" s="4"/>
      <c r="EG239" s="4"/>
      <c r="EH239" s="4"/>
      <c r="EI239" s="4"/>
      <c r="EJ239" s="4"/>
      <c r="EK239" s="4"/>
      <c r="EL239" s="6" t="e">
        <f>EK239/(EJ239*EJ239*0.01*0.01)</f>
        <v>#DIV/0!</v>
      </c>
      <c r="EM239" s="4"/>
      <c r="EN239" s="4"/>
      <c r="EO239" s="4"/>
      <c r="EP239" s="4"/>
      <c r="EQ239" s="31"/>
      <c r="ER239" s="14"/>
      <c r="ES239" s="132">
        <f>C239</f>
        <v>17499</v>
      </c>
      <c r="ET239" s="133">
        <v>75</v>
      </c>
      <c r="EU239" s="133">
        <v>7537</v>
      </c>
      <c r="EV239" s="133">
        <v>4000</v>
      </c>
      <c r="EW239" s="133">
        <v>40560</v>
      </c>
      <c r="EX239" s="133">
        <v>3846</v>
      </c>
      <c r="EY239" s="134">
        <f>EX239/EV239*EW239/ET239</f>
        <v>519.97919999999999</v>
      </c>
      <c r="EZ239" s="39">
        <f>L239*EY239</f>
        <v>10919.563200000001</v>
      </c>
      <c r="FA239" s="9"/>
      <c r="FE239" s="135"/>
      <c r="FF239" s="135"/>
      <c r="FH239" s="136"/>
      <c r="FK239" s="138"/>
      <c r="FL239" s="139"/>
      <c r="FM239" s="9"/>
      <c r="FN239" s="1"/>
      <c r="FO239" s="41">
        <f>AC239/1000</f>
        <v>0.46400000000000002</v>
      </c>
      <c r="FQ239" s="121">
        <f>EX239*100/EU239</f>
        <v>51.028260581133075</v>
      </c>
      <c r="FR239" s="140">
        <f>EY239/1000</f>
        <v>0.51997919999999997</v>
      </c>
      <c r="FS239" s="9"/>
      <c r="FU239" s="214"/>
      <c r="FW239" s="214"/>
      <c r="GI239" s="8"/>
      <c r="GO239" s="10">
        <v>44715</v>
      </c>
      <c r="GP239" s="10"/>
      <c r="GQ239" s="20"/>
      <c r="KB239" s="22"/>
      <c r="KC239" s="22"/>
      <c r="KD239" s="22"/>
      <c r="KE239" s="20">
        <f>FR239*AO239/100*1000</f>
        <v>187.71249119999999</v>
      </c>
      <c r="KF239" s="20">
        <f>FR239*AP239/100*1000</f>
        <v>102.9558816</v>
      </c>
      <c r="KG239" s="20">
        <f>FR239*AQ239/100*1000</f>
        <v>213.191472</v>
      </c>
      <c r="KH239" s="20">
        <f>FR239*AX239/100*1000</f>
        <v>21.475140959999997</v>
      </c>
      <c r="KI239" s="20">
        <f>FR239*BM239/100*1000</f>
        <v>6.0317587199999991</v>
      </c>
      <c r="KJ239" s="20">
        <f>FR239*BY239/100*1000</f>
        <v>8.6379984662400009</v>
      </c>
      <c r="KK239" s="20">
        <f>FR239*CA239/100*1000</f>
        <v>38.917323244799995</v>
      </c>
      <c r="KL239" s="20">
        <f>FR239*CC239/100*1000</f>
        <v>53.125234905600003</v>
      </c>
      <c r="KM239" s="1" t="s">
        <v>432</v>
      </c>
      <c r="KN239" s="1" t="s">
        <v>432</v>
      </c>
      <c r="KP239" s="22"/>
      <c r="KQ239" s="22"/>
      <c r="KR239" s="22"/>
      <c r="KS239" s="22"/>
      <c r="KY239" s="11"/>
      <c r="KZ239" s="11"/>
      <c r="LA239" s="11"/>
    </row>
    <row r="240" spans="1:313" ht="14.4" customHeight="1">
      <c r="A240" s="1">
        <v>284</v>
      </c>
      <c r="B240" s="1">
        <f>COUNTIFS($D$3:D240,D240,$F$3:F240,F240)</f>
        <v>1</v>
      </c>
      <c r="C240" s="34">
        <v>16200</v>
      </c>
      <c r="D240" s="21" t="s">
        <v>2226</v>
      </c>
      <c r="E240" s="2" t="s">
        <v>452</v>
      </c>
      <c r="F240" s="2">
        <v>5507142773</v>
      </c>
      <c r="G240" s="1">
        <f>LEFT(H240,4)-CONCATENATE(IF(LEFT(F240, 2)&lt;MID(H240, 3, 4), 20, 19),LEFT(F240,2))</f>
        <v>66</v>
      </c>
      <c r="H240" s="247" t="s">
        <v>2223</v>
      </c>
      <c r="I240" s="29" t="s">
        <v>1132</v>
      </c>
      <c r="J240" s="24" t="s">
        <v>487</v>
      </c>
      <c r="K240" s="2" t="s">
        <v>430</v>
      </c>
      <c r="L240" s="2">
        <v>31</v>
      </c>
      <c r="M240" s="2">
        <v>2</v>
      </c>
      <c r="N240" s="2" t="s">
        <v>431</v>
      </c>
      <c r="O240" s="11"/>
      <c r="P240" s="2" t="s">
        <v>2200</v>
      </c>
      <c r="Q240" s="11"/>
      <c r="R240" s="11"/>
      <c r="S240" s="11"/>
      <c r="T240" s="42"/>
      <c r="U240" s="42"/>
      <c r="V240" s="64" t="s">
        <v>1609</v>
      </c>
      <c r="W240" s="42"/>
      <c r="X240" s="42"/>
      <c r="Y240" s="66"/>
      <c r="Z240" s="11"/>
      <c r="AA240" s="1" t="s">
        <v>2172</v>
      </c>
      <c r="AC240" s="115">
        <v>192</v>
      </c>
      <c r="AD240" s="115">
        <v>5900</v>
      </c>
      <c r="AE240" s="11"/>
      <c r="AF240" s="11"/>
      <c r="AG240" s="11" t="s">
        <v>491</v>
      </c>
      <c r="AH240" s="115">
        <v>450</v>
      </c>
      <c r="AI240" s="11"/>
      <c r="AJ240" s="11"/>
      <c r="AM240" s="11"/>
      <c r="AO240" s="116">
        <v>39.200000000000003</v>
      </c>
      <c r="AP240" s="117">
        <v>17.8</v>
      </c>
      <c r="AQ240" s="118">
        <v>42.3</v>
      </c>
      <c r="AR240" s="119">
        <f>AO240+AP240+AQ240</f>
        <v>99.3</v>
      </c>
      <c r="AS240" s="120">
        <f>AO240/AP240</f>
        <v>2.202247191011236</v>
      </c>
      <c r="AT240" s="121">
        <f>AO240/AP240*AQ240</f>
        <v>93.155056179775272</v>
      </c>
      <c r="AU240" s="122">
        <f>AO240/(AP240+AQ240)</f>
        <v>0.65224625623960075</v>
      </c>
      <c r="AV240" s="19">
        <f>AW240*AO240/100</f>
        <v>37.506</v>
      </c>
      <c r="AW240" s="19">
        <f>98-AY240-(CD240*100/AO240)</f>
        <v>95.678571428571431</v>
      </c>
      <c r="AX240" s="123">
        <v>0.68</v>
      </c>
      <c r="AY240" s="19">
        <f>AX240*100/AO240</f>
        <v>1.7346938775510203</v>
      </c>
      <c r="AZ240" s="1" t="s">
        <v>432</v>
      </c>
      <c r="BA240" s="58">
        <v>25.869999999999997</v>
      </c>
      <c r="BB240" s="1" t="s">
        <v>432</v>
      </c>
      <c r="BC240" s="6">
        <v>1.39</v>
      </c>
      <c r="BD240" s="6"/>
      <c r="BE240" s="19"/>
      <c r="BF240" s="19"/>
      <c r="BG240" s="67">
        <v>4909.166666666667</v>
      </c>
      <c r="BH240" s="67">
        <v>503.36</v>
      </c>
      <c r="BI240" s="19">
        <v>0.6</v>
      </c>
      <c r="BJ240" s="19">
        <v>51.8</v>
      </c>
      <c r="BK240" s="19">
        <f>100-BJ240</f>
        <v>48.2</v>
      </c>
      <c r="BL240" s="124">
        <f>BJ240/BK240</f>
        <v>1.0746887966804979</v>
      </c>
      <c r="BM240" s="125">
        <v>0.27</v>
      </c>
      <c r="BN240" s="6">
        <f>BM240*100/AO240</f>
        <v>0.68877551020408156</v>
      </c>
      <c r="BO240" s="1" t="s">
        <v>432</v>
      </c>
      <c r="BP240" s="19">
        <v>6</v>
      </c>
      <c r="BQ240" s="19">
        <v>8.0499999999999989</v>
      </c>
      <c r="BR240" s="43">
        <v>14830.560000000001</v>
      </c>
      <c r="BS240" s="6">
        <f>BX240+BZ240</f>
        <v>67</v>
      </c>
      <c r="BT240" s="4">
        <v>84.3</v>
      </c>
      <c r="BU240" s="43">
        <v>10062.34</v>
      </c>
      <c r="BV240" s="6">
        <f>100-BT240</f>
        <v>15.700000000000003</v>
      </c>
      <c r="BW240" s="6">
        <f>BY240+CA240+CC240</f>
        <v>17.657600000000002</v>
      </c>
      <c r="BX240" s="22">
        <v>10.3</v>
      </c>
      <c r="BY240" s="22">
        <f>BX240*AP240/100</f>
        <v>1.8334000000000004</v>
      </c>
      <c r="BZ240" s="6">
        <v>56.7</v>
      </c>
      <c r="CA240" s="22">
        <f>BZ240*AP240/100</f>
        <v>10.092600000000001</v>
      </c>
      <c r="CB240" s="6">
        <v>32.200000000000003</v>
      </c>
      <c r="CC240" s="22">
        <f>CB240*AP240/100</f>
        <v>5.7316000000000011</v>
      </c>
      <c r="CD240" s="22">
        <v>0.23</v>
      </c>
      <c r="CE240" s="126">
        <v>94.3</v>
      </c>
      <c r="CF240" s="127">
        <v>8888</v>
      </c>
      <c r="CG240" s="126">
        <v>88.2</v>
      </c>
      <c r="CH240" s="127">
        <v>6358</v>
      </c>
      <c r="CI240" s="126">
        <v>44.2</v>
      </c>
      <c r="CJ240" s="126">
        <v>74.099999999999994</v>
      </c>
      <c r="CK240" s="127">
        <v>6037</v>
      </c>
      <c r="CL240" s="19">
        <f>BX240/BZ240</f>
        <v>0.18165784832451498</v>
      </c>
      <c r="CM240" s="19"/>
      <c r="CN240" s="19"/>
      <c r="CO240" s="19"/>
      <c r="CP240" s="6"/>
      <c r="CQ240" s="19"/>
      <c r="CR240" s="19"/>
      <c r="CS240" s="20"/>
      <c r="CZ240" s="22"/>
      <c r="DA240" s="16"/>
      <c r="DB240" s="129" t="s">
        <v>433</v>
      </c>
      <c r="DC240" s="130"/>
      <c r="DD240" s="131" t="s">
        <v>2227</v>
      </c>
      <c r="DI240" s="1" t="s">
        <v>434</v>
      </c>
      <c r="DJ240" s="210" t="s">
        <v>491</v>
      </c>
      <c r="DK240" s="4">
        <v>2</v>
      </c>
      <c r="DN240" s="16">
        <v>0</v>
      </c>
      <c r="DR240" s="22" t="s">
        <v>431</v>
      </c>
      <c r="DS240" s="22" t="s">
        <v>431</v>
      </c>
      <c r="DT240" s="22">
        <v>585</v>
      </c>
      <c r="DU240" s="22">
        <v>9.1999999999999993</v>
      </c>
      <c r="DV240" s="22">
        <v>90.8</v>
      </c>
      <c r="DW240" s="40" t="s">
        <v>431</v>
      </c>
      <c r="DX240" s="40" t="s">
        <v>431</v>
      </c>
      <c r="DY240" s="40" t="s">
        <v>431</v>
      </c>
      <c r="DZ240" s="40" t="s">
        <v>431</v>
      </c>
      <c r="EA240" s="2">
        <v>0</v>
      </c>
      <c r="EB240" s="2"/>
      <c r="EC240" s="36"/>
      <c r="ED240" s="36"/>
      <c r="EE240" s="4">
        <f>L240</f>
        <v>31</v>
      </c>
      <c r="EF240" s="4"/>
      <c r="EG240" s="4">
        <v>3</v>
      </c>
      <c r="EH240" s="4"/>
      <c r="EI240" s="4"/>
      <c r="EJ240" s="4"/>
      <c r="EK240" s="4"/>
      <c r="EL240" s="6" t="e">
        <f>EK240/(EJ240*EJ240*0.01*0.01)</f>
        <v>#DIV/0!</v>
      </c>
      <c r="EM240" s="4"/>
      <c r="EN240" s="4"/>
      <c r="EO240" s="4"/>
      <c r="EP240" s="4"/>
      <c r="EQ240" s="31"/>
      <c r="ER240" s="14"/>
      <c r="ES240" s="132">
        <v>16200</v>
      </c>
      <c r="ET240" s="133">
        <v>75</v>
      </c>
      <c r="EU240" s="133">
        <v>10435</v>
      </c>
      <c r="EV240" s="133">
        <v>6380</v>
      </c>
      <c r="EW240" s="133">
        <v>37440</v>
      </c>
      <c r="EX240" s="133">
        <v>2454</v>
      </c>
      <c r="EY240" s="134">
        <f>EX240/EV240*EW240/ET240</f>
        <v>192.01203761755485</v>
      </c>
      <c r="EZ240" s="39">
        <f>L240*EY240</f>
        <v>5952.3731661442007</v>
      </c>
      <c r="FA240" s="9"/>
      <c r="FE240" s="135"/>
      <c r="FF240" s="135"/>
      <c r="FH240" s="136"/>
      <c r="FK240" s="138"/>
      <c r="FL240" s="139"/>
      <c r="FM240" s="9"/>
      <c r="FN240" s="1"/>
      <c r="FO240" s="41">
        <f>AC240/1000</f>
        <v>0.192</v>
      </c>
      <c r="FQ240" s="121">
        <f>EX240*100/EU240</f>
        <v>23.517010062290368</v>
      </c>
      <c r="FR240" s="140">
        <f>EY240/1000</f>
        <v>0.19201203761755486</v>
      </c>
      <c r="FS240" s="9"/>
      <c r="FU240" s="214"/>
      <c r="FW240" s="214"/>
      <c r="GI240" s="8"/>
      <c r="GO240" s="10"/>
      <c r="GP240" s="10"/>
      <c r="GQ240" s="20"/>
      <c r="KB240" s="22">
        <v>53.5</v>
      </c>
      <c r="KC240" s="22">
        <v>8.0399999999999991</v>
      </c>
      <c r="KD240" s="22">
        <v>14.7</v>
      </c>
      <c r="KE240" s="20">
        <f>FR240*AO240/100*1000</f>
        <v>75.268718746081518</v>
      </c>
      <c r="KF240" s="20">
        <f>FR240*AP240/100*1000</f>
        <v>34.178142695924763</v>
      </c>
      <c r="KG240" s="20">
        <f>FR240*AQ240/100*1000</f>
        <v>81.221091912225702</v>
      </c>
      <c r="KH240" s="20">
        <f>FR240*AX240/100*1000</f>
        <v>1.3056818557993732</v>
      </c>
      <c r="KI240" s="20">
        <f>FR240*BM240/100*1000</f>
        <v>0.51843250156739817</v>
      </c>
      <c r="KJ240" s="20">
        <f>FR240*BY240/100*1000</f>
        <v>3.5203486976802516</v>
      </c>
      <c r="KK240" s="20">
        <f>FR240*CA240/100*1000</f>
        <v>19.379006908589343</v>
      </c>
      <c r="KL240" s="20">
        <f>FR240*CC240/100*1000</f>
        <v>11.005361948087776</v>
      </c>
    </row>
    <row r="241" spans="1:313" ht="14.4" customHeight="1">
      <c r="A241" s="1">
        <v>22</v>
      </c>
      <c r="B241" s="219">
        <f>COUNTIFS($D$3:D241,D241,$F$3:F241,F241)</f>
        <v>1</v>
      </c>
      <c r="C241" s="21">
        <v>12245</v>
      </c>
      <c r="D241" s="21" t="s">
        <v>2914</v>
      </c>
      <c r="E241" s="1" t="s">
        <v>520</v>
      </c>
      <c r="F241" s="12">
        <v>8501175606</v>
      </c>
      <c r="G241" s="1">
        <v>35</v>
      </c>
      <c r="H241" s="247" t="s">
        <v>1085</v>
      </c>
      <c r="DJ241" s="209" t="s">
        <v>483</v>
      </c>
      <c r="EL241" s="6" t="e">
        <f>EK241/(EJ241*EJ241*0.01*0.01)</f>
        <v>#DIV/0!</v>
      </c>
      <c r="FV241" s="212" t="s">
        <v>785</v>
      </c>
      <c r="FX241" s="212" t="s">
        <v>785</v>
      </c>
      <c r="GI241" s="8"/>
    </row>
    <row r="242" spans="1:313" ht="14.4" customHeight="1">
      <c r="A242" s="1">
        <v>111</v>
      </c>
      <c r="B242" s="1">
        <f>COUNTIFS($D$3:D242,D242,$F$3:F242,F242)</f>
        <v>1</v>
      </c>
      <c r="C242" s="34">
        <v>12704</v>
      </c>
      <c r="D242" s="21" t="s">
        <v>1258</v>
      </c>
      <c r="E242" s="2" t="s">
        <v>482</v>
      </c>
      <c r="F242" s="2">
        <v>445922447</v>
      </c>
      <c r="G242" s="1">
        <f>LEFT(H242,4)-CONCATENATE(IF(LEFT(F242, 2)&lt;MID(H242, 3, 4), 20, 19),LEFT(F242,2))</f>
        <v>76</v>
      </c>
      <c r="H242" s="247" t="s">
        <v>1254</v>
      </c>
      <c r="I242" s="29" t="s">
        <v>442</v>
      </c>
      <c r="J242" s="24" t="s">
        <v>487</v>
      </c>
      <c r="K242" s="2" t="s">
        <v>430</v>
      </c>
      <c r="L242" s="1">
        <v>4</v>
      </c>
      <c r="M242" s="2">
        <v>1</v>
      </c>
      <c r="N242" s="2" t="s">
        <v>431</v>
      </c>
      <c r="P242" s="1" t="s">
        <v>1241</v>
      </c>
      <c r="S242" s="2"/>
      <c r="T242" s="42"/>
      <c r="U242" s="42"/>
      <c r="V242" s="57" t="s">
        <v>1245</v>
      </c>
      <c r="X242" s="59"/>
      <c r="Y242" s="59"/>
      <c r="Z242" s="29"/>
      <c r="AA242" s="1" t="s">
        <v>812</v>
      </c>
      <c r="AC242" s="115">
        <v>181</v>
      </c>
      <c r="AD242" s="115">
        <v>700</v>
      </c>
      <c r="AE242" s="11"/>
      <c r="AF242" s="11"/>
      <c r="AG242" s="11" t="s">
        <v>491</v>
      </c>
      <c r="AH242" s="115">
        <v>50</v>
      </c>
      <c r="AI242" s="11"/>
      <c r="AJ242" s="11"/>
      <c r="AM242" s="11"/>
      <c r="AO242" s="116">
        <v>31.5</v>
      </c>
      <c r="AP242" s="117">
        <v>59.6</v>
      </c>
      <c r="AQ242" s="118">
        <v>7.06</v>
      </c>
      <c r="AR242" s="119">
        <f>AO242+AP242+AQ242</f>
        <v>98.16</v>
      </c>
      <c r="AS242" s="120">
        <f>AO242/AP242</f>
        <v>0.52852348993288589</v>
      </c>
      <c r="AT242" s="121">
        <f>AO242/AP242*AQ242</f>
        <v>3.7313758389261742</v>
      </c>
      <c r="AU242" s="122">
        <f>AO242/(AP242+AQ242)</f>
        <v>0.4725472547254726</v>
      </c>
      <c r="AV242" s="19">
        <f>AW242*AO242/100</f>
        <v>28.09</v>
      </c>
      <c r="AW242" s="19">
        <f>98-AY242-(CD242*100/AO242)</f>
        <v>89.174603174603178</v>
      </c>
      <c r="AX242" s="123">
        <v>2.2200000000000002</v>
      </c>
      <c r="AY242" s="19">
        <f>AX242*100/AO242</f>
        <v>7.0476190476190483</v>
      </c>
      <c r="AZ242" s="1" t="s">
        <v>432</v>
      </c>
      <c r="BA242" s="58">
        <v>15.1</v>
      </c>
      <c r="BB242" s="1" t="s">
        <v>432</v>
      </c>
      <c r="BC242" s="6">
        <v>0.4</v>
      </c>
      <c r="BD242" s="6"/>
      <c r="BE242" s="19"/>
      <c r="BF242" s="19"/>
      <c r="BG242" s="2">
        <v>7494</v>
      </c>
      <c r="BH242" s="67">
        <v>199.8</v>
      </c>
      <c r="BI242" s="19">
        <v>0.12</v>
      </c>
      <c r="BJ242" s="19">
        <v>52.3</v>
      </c>
      <c r="BK242" s="1">
        <v>47.7</v>
      </c>
      <c r="BL242" s="124">
        <f>BJ242/BK242</f>
        <v>1.0964360587002095</v>
      </c>
      <c r="BM242" s="125">
        <v>1.83</v>
      </c>
      <c r="BN242" s="6">
        <f>BM242*100/AO242</f>
        <v>5.8095238095238093</v>
      </c>
      <c r="BO242" s="1" t="s">
        <v>432</v>
      </c>
      <c r="BP242" s="1">
        <v>69.8</v>
      </c>
      <c r="BQ242" s="19">
        <v>56.613</v>
      </c>
      <c r="BR242" s="4">
        <v>47099</v>
      </c>
      <c r="BS242" s="6">
        <f>BX242+BZ242</f>
        <v>55.7</v>
      </c>
      <c r="BT242" s="4">
        <v>90</v>
      </c>
      <c r="BU242" s="43">
        <v>7626.6</v>
      </c>
      <c r="BV242" s="6">
        <f>100-BT242</f>
        <v>10</v>
      </c>
      <c r="BW242" s="6">
        <f>BY242+CA242+CC242</f>
        <v>59.421199999999999</v>
      </c>
      <c r="BX242" s="2">
        <v>31.1</v>
      </c>
      <c r="BY242" s="22">
        <f>BX242*AP242/100</f>
        <v>18.535600000000002</v>
      </c>
      <c r="BZ242" s="4">
        <v>24.6</v>
      </c>
      <c r="CA242" s="22">
        <f>BZ242*AP242/100</f>
        <v>14.6616</v>
      </c>
      <c r="CB242" s="4">
        <v>44</v>
      </c>
      <c r="CC242" s="22">
        <f>CB242*AP242/100</f>
        <v>26.224</v>
      </c>
      <c r="CD242" s="22">
        <v>0.56000000000000005</v>
      </c>
      <c r="CE242" s="126">
        <v>95.6</v>
      </c>
      <c r="CF242" s="127">
        <v>6992.0999999999995</v>
      </c>
      <c r="CG242" s="126">
        <v>87.1</v>
      </c>
      <c r="CH242" s="127">
        <v>4283.2</v>
      </c>
      <c r="CI242" s="126">
        <v>65.900000000000006</v>
      </c>
      <c r="CJ242" s="126">
        <v>80.400000000000006</v>
      </c>
      <c r="CK242" s="127">
        <v>4508.3999999999996</v>
      </c>
      <c r="CL242" s="19">
        <f>BX242/BZ242</f>
        <v>1.2642276422764227</v>
      </c>
      <c r="CM242" s="22"/>
      <c r="CN242" s="22"/>
      <c r="CO242" s="22"/>
      <c r="CP242" s="6">
        <v>0.41</v>
      </c>
      <c r="CQ242" s="19"/>
      <c r="CR242" s="19"/>
      <c r="CS242" s="19"/>
      <c r="CT242" s="22"/>
      <c r="CU242" s="142"/>
      <c r="CV242" s="142"/>
      <c r="CW242" s="22"/>
      <c r="CX242" s="22"/>
      <c r="CZ242" s="22"/>
      <c r="DA242" s="16">
        <v>3</v>
      </c>
      <c r="DB242" s="129" t="s">
        <v>257</v>
      </c>
      <c r="DC242" s="130"/>
      <c r="DD242" s="131" t="s">
        <v>1259</v>
      </c>
      <c r="DI242" s="1" t="s">
        <v>436</v>
      </c>
      <c r="DJ242" s="210" t="s">
        <v>491</v>
      </c>
      <c r="DK242" s="4">
        <v>2</v>
      </c>
      <c r="DN242" s="16">
        <v>0</v>
      </c>
      <c r="DR242" s="1" t="s">
        <v>431</v>
      </c>
      <c r="DS242" s="1" t="s">
        <v>431</v>
      </c>
      <c r="DT242" s="22">
        <v>465</v>
      </c>
      <c r="DU242" s="22">
        <v>45.6</v>
      </c>
      <c r="DV242" s="22">
        <v>54.4</v>
      </c>
      <c r="DW242" s="1" t="s">
        <v>431</v>
      </c>
      <c r="DX242" s="1" t="s">
        <v>431</v>
      </c>
      <c r="DY242" s="1" t="s">
        <v>431</v>
      </c>
      <c r="DZ242" s="1" t="s">
        <v>431</v>
      </c>
      <c r="EA242" s="1">
        <v>0</v>
      </c>
      <c r="EB242" s="2"/>
      <c r="EC242" s="36"/>
      <c r="ED242" s="36"/>
      <c r="EE242" s="4">
        <v>4</v>
      </c>
      <c r="EF242" s="4"/>
      <c r="EG242" s="4"/>
      <c r="EH242" s="4"/>
      <c r="EI242" s="4"/>
      <c r="EJ242" s="4"/>
      <c r="EK242" s="4"/>
      <c r="EL242" s="6" t="e">
        <f>EK242/(EJ242*EJ242*0.01*0.01)</f>
        <v>#DIV/0!</v>
      </c>
      <c r="EM242" s="4"/>
      <c r="EN242" s="4"/>
      <c r="EO242" s="4"/>
      <c r="EP242" s="4"/>
      <c r="EQ242" s="31"/>
      <c r="ER242" s="14"/>
      <c r="ES242" s="132">
        <v>12704</v>
      </c>
      <c r="ET242" s="133">
        <v>75</v>
      </c>
      <c r="EU242" s="133">
        <v>11404</v>
      </c>
      <c r="EV242" s="133">
        <v>7375</v>
      </c>
      <c r="EW242" s="133">
        <v>40560</v>
      </c>
      <c r="EX242" s="133">
        <v>2323</v>
      </c>
      <c r="EY242" s="134">
        <f>EX242/EV242*EW242/ET242</f>
        <v>170.34283389830512</v>
      </c>
      <c r="EZ242" s="39">
        <f>L242*EY242</f>
        <v>681.37133559322046</v>
      </c>
      <c r="FA242" s="9"/>
      <c r="FE242" s="135"/>
      <c r="FF242" s="135"/>
      <c r="FH242" s="136"/>
      <c r="FI242" s="11"/>
      <c r="FK242" s="138"/>
      <c r="FL242" s="139"/>
      <c r="FM242" s="9"/>
      <c r="FN242" s="1"/>
      <c r="FO242" s="41">
        <f>AC242/1000</f>
        <v>0.18099999999999999</v>
      </c>
      <c r="FQ242" s="121">
        <f>EX242*100/EU242</f>
        <v>20.370045598035777</v>
      </c>
      <c r="FR242" s="140">
        <f>EY242/1000</f>
        <v>0.17034283389830512</v>
      </c>
      <c r="FS242" s="143">
        <f>DT242/EY242</f>
        <v>2.7297890340230313</v>
      </c>
      <c r="FT242" s="143"/>
      <c r="FU242" s="214"/>
      <c r="FW242" s="214"/>
      <c r="GI242" s="8"/>
      <c r="GO242" s="10">
        <v>43957</v>
      </c>
      <c r="GP242" s="10"/>
      <c r="GQ242" s="20"/>
      <c r="KE242" s="20">
        <f>FR242*AO242/100*1000</f>
        <v>53.657992677966114</v>
      </c>
      <c r="KF242" s="20">
        <f>FR242*AP242/100*1000</f>
        <v>101.52432900338985</v>
      </c>
      <c r="KG242" s="20">
        <f>FR242*AQ242/100*1000</f>
        <v>12.026204073220342</v>
      </c>
      <c r="KH242" s="20">
        <f>FR242*AX242/100*1000</f>
        <v>3.7816109125423742</v>
      </c>
      <c r="KI242" s="20">
        <f>FR242*BM242/100*1000</f>
        <v>3.117273860338984</v>
      </c>
      <c r="KJ242" s="20">
        <f>FR242*BY242/100*1000</f>
        <v>31.574066320054246</v>
      </c>
      <c r="KK242" s="20">
        <f>FR242*CA242/100*1000</f>
        <v>24.974984934833902</v>
      </c>
      <c r="KL242" s="20">
        <f>FR242*CC242/100*1000</f>
        <v>44.670704761491535</v>
      </c>
    </row>
    <row r="243" spans="1:313" ht="14.4" customHeight="1">
      <c r="A243" s="1">
        <v>389</v>
      </c>
      <c r="B243" s="1">
        <f>COUNTIFS($D$3:D243,D243,$F$3:F243,F243)</f>
        <v>1</v>
      </c>
      <c r="C243" s="34">
        <v>12055</v>
      </c>
      <c r="D243" s="21" t="s">
        <v>1036</v>
      </c>
      <c r="E243" s="2" t="s">
        <v>477</v>
      </c>
      <c r="F243" s="12">
        <v>421211410</v>
      </c>
      <c r="G243" s="1">
        <f>LEFT(H243,4)-CONCATENATE(IF(LEFT(F243, 2)&lt;MID(H243, 3, 4), 20, 19),LEFT(F243,2))</f>
        <v>77</v>
      </c>
      <c r="H243" s="247" t="s">
        <v>1034</v>
      </c>
      <c r="I243" s="29" t="s">
        <v>442</v>
      </c>
      <c r="J243" s="24" t="s">
        <v>487</v>
      </c>
      <c r="K243" s="2" t="s">
        <v>430</v>
      </c>
      <c r="L243" s="1">
        <v>12</v>
      </c>
      <c r="M243" s="2">
        <v>2</v>
      </c>
      <c r="N243" s="2" t="s">
        <v>431</v>
      </c>
      <c r="P243" s="1" t="s">
        <v>1006</v>
      </c>
      <c r="S243" s="2"/>
      <c r="T243" s="46" t="s">
        <v>797</v>
      </c>
      <c r="U243" s="46"/>
      <c r="V243" s="50" t="s">
        <v>902</v>
      </c>
      <c r="X243" s="59"/>
      <c r="Y243" s="59"/>
      <c r="Z243" s="29"/>
      <c r="AA243" s="1" t="s">
        <v>817</v>
      </c>
      <c r="AC243" s="115">
        <v>281</v>
      </c>
      <c r="AD243" s="115">
        <v>3400</v>
      </c>
      <c r="AE243" s="11"/>
      <c r="AF243" s="11"/>
      <c r="AG243" s="11" t="s">
        <v>483</v>
      </c>
      <c r="AH243" s="115">
        <v>250</v>
      </c>
      <c r="AI243" s="11"/>
      <c r="AJ243" s="11"/>
      <c r="AO243" s="116">
        <v>24.9</v>
      </c>
      <c r="AP243" s="117">
        <v>7.76</v>
      </c>
      <c r="AQ243" s="118">
        <v>67.2</v>
      </c>
      <c r="AR243" s="119">
        <f>AO243+AP243+AQ243</f>
        <v>99.86</v>
      </c>
      <c r="AS243" s="120">
        <f>AO243/AP243</f>
        <v>3.2087628865979378</v>
      </c>
      <c r="AT243" s="121">
        <f>AO243/AP243*AQ243</f>
        <v>215.62886597938143</v>
      </c>
      <c r="AU243" s="122">
        <f>AO243/(AP243+AQ243)</f>
        <v>0.3321771611526147</v>
      </c>
      <c r="AV243" s="19">
        <v>21.585809999999995</v>
      </c>
      <c r="AW243" s="19">
        <f>95-AY243</f>
        <v>86.69</v>
      </c>
      <c r="AX243" s="123">
        <v>2.0691900000000003</v>
      </c>
      <c r="AY243" s="19">
        <v>8.31</v>
      </c>
      <c r="AZ243" s="1" t="s">
        <v>432</v>
      </c>
      <c r="BA243" s="58">
        <v>29.64</v>
      </c>
      <c r="BB243" s="1" t="s">
        <v>432</v>
      </c>
      <c r="BC243" s="6">
        <v>1.01</v>
      </c>
      <c r="BD243" s="6">
        <v>93.9</v>
      </c>
      <c r="BE243" s="19">
        <v>66.7</v>
      </c>
      <c r="BF243" s="19">
        <v>53</v>
      </c>
      <c r="BG243" s="2">
        <v>5611</v>
      </c>
      <c r="BH243" s="20">
        <v>396</v>
      </c>
      <c r="BI243" s="19">
        <v>7.0000000000000007E-2</v>
      </c>
      <c r="BJ243" s="19">
        <v>45.2</v>
      </c>
      <c r="BK243" s="1">
        <v>54.7</v>
      </c>
      <c r="BL243" s="124">
        <f>BJ243/BK243</f>
        <v>0.82632541133455206</v>
      </c>
      <c r="BM243" s="125">
        <v>0.56000000000000005</v>
      </c>
      <c r="BN243" s="6">
        <f>BM243*100/AO243</f>
        <v>2.2489959839357434</v>
      </c>
      <c r="BO243" s="1" t="s">
        <v>432</v>
      </c>
      <c r="BP243" s="19">
        <v>39.324999999999996</v>
      </c>
      <c r="BQ243" s="19">
        <v>71</v>
      </c>
      <c r="BR243" s="43">
        <v>35836</v>
      </c>
      <c r="BS243" s="6">
        <f>BX243+BZ243</f>
        <v>68.400000000000006</v>
      </c>
      <c r="BT243" s="4">
        <v>82.1</v>
      </c>
      <c r="BU243" s="43">
        <v>8949.9600000000009</v>
      </c>
      <c r="BV243" s="6">
        <f>100-BT243</f>
        <v>17.900000000000006</v>
      </c>
      <c r="BW243" s="6">
        <f>BY243+CA243+CC243</f>
        <v>7.6979200000000008</v>
      </c>
      <c r="BX243" s="4">
        <v>24.7</v>
      </c>
      <c r="BY243" s="22">
        <f>BX243*AP243/100</f>
        <v>1.91672</v>
      </c>
      <c r="BZ243" s="4">
        <v>43.7</v>
      </c>
      <c r="CA243" s="22">
        <f>BZ243*AP243/100</f>
        <v>3.3911200000000004</v>
      </c>
      <c r="CB243" s="4">
        <v>30.8</v>
      </c>
      <c r="CC243" s="22">
        <f>CB243*AP243/100</f>
        <v>2.3900800000000002</v>
      </c>
      <c r="CD243" s="22">
        <v>0.21</v>
      </c>
      <c r="CE243" s="126">
        <v>98.4</v>
      </c>
      <c r="CF243" s="127">
        <v>8462.8499999999985</v>
      </c>
      <c r="CG243" s="126">
        <v>90.1</v>
      </c>
      <c r="CH243" s="126">
        <v>4660</v>
      </c>
      <c r="CI243" s="126">
        <v>40.299999999999997</v>
      </c>
      <c r="CJ243" s="126">
        <v>76.2</v>
      </c>
      <c r="CK243" s="127">
        <v>6182.4</v>
      </c>
      <c r="CL243" s="19">
        <f>BX243/BZ243</f>
        <v>0.56521739130434778</v>
      </c>
      <c r="CM243" s="22"/>
      <c r="CN243" s="22"/>
      <c r="CO243" s="22"/>
      <c r="CP243" s="6"/>
      <c r="CQ243" s="19"/>
      <c r="CR243" s="19"/>
      <c r="CS243" s="19"/>
      <c r="CT243" s="22"/>
      <c r="CU243" s="142"/>
      <c r="CV243" s="142"/>
      <c r="CW243" s="22"/>
      <c r="CX243" s="22"/>
      <c r="CZ243" s="22"/>
      <c r="DA243" s="16">
        <v>3</v>
      </c>
      <c r="DB243" s="129" t="s">
        <v>433</v>
      </c>
      <c r="DC243" s="130"/>
      <c r="DD243" s="131" t="s">
        <v>1037</v>
      </c>
      <c r="DI243" s="1" t="s">
        <v>434</v>
      </c>
      <c r="DJ243" s="209" t="s">
        <v>483</v>
      </c>
      <c r="DK243" s="4">
        <v>2</v>
      </c>
      <c r="DN243" s="16" t="s">
        <v>467</v>
      </c>
      <c r="DR243" s="1" t="s">
        <v>431</v>
      </c>
      <c r="DS243" s="1" t="s">
        <v>431</v>
      </c>
      <c r="DT243" s="1">
        <v>476</v>
      </c>
      <c r="DU243" s="1">
        <v>52.7</v>
      </c>
      <c r="DV243" s="1">
        <v>47.3</v>
      </c>
      <c r="DW243" s="1" t="s">
        <v>431</v>
      </c>
      <c r="DX243" s="1" t="s">
        <v>431</v>
      </c>
      <c r="DY243" s="1" t="s">
        <v>431</v>
      </c>
      <c r="DZ243" s="1" t="s">
        <v>431</v>
      </c>
      <c r="EA243" s="1">
        <v>0</v>
      </c>
      <c r="EC243" s="36"/>
      <c r="ED243" s="36"/>
      <c r="EE243" s="4">
        <v>12</v>
      </c>
      <c r="EF243" s="4"/>
      <c r="EG243" s="4"/>
      <c r="EH243" s="4"/>
      <c r="EI243" s="4"/>
      <c r="EJ243" s="4"/>
      <c r="EK243" s="4"/>
      <c r="EL243" s="6" t="e">
        <f>EK243/(EJ243*EJ243*0.01*0.01)</f>
        <v>#DIV/0!</v>
      </c>
      <c r="EM243" s="4"/>
      <c r="EN243" s="4"/>
      <c r="EO243" s="4"/>
      <c r="EP243" s="4"/>
      <c r="EQ243" s="31"/>
      <c r="ER243" s="14"/>
      <c r="ES243" s="132">
        <v>12055</v>
      </c>
      <c r="ET243" s="133">
        <v>75</v>
      </c>
      <c r="EU243" s="133">
        <v>11365</v>
      </c>
      <c r="EV243" s="133">
        <v>4000</v>
      </c>
      <c r="EW243" s="133">
        <v>40560</v>
      </c>
      <c r="EX243" s="133">
        <v>1920</v>
      </c>
      <c r="EY243" s="134">
        <f>EX243/EV243*EW243/ET243</f>
        <v>259.584</v>
      </c>
      <c r="EZ243" s="39">
        <f>L243*EY243</f>
        <v>3115.0079999999998</v>
      </c>
      <c r="FA243" s="9"/>
      <c r="FE243" s="135"/>
      <c r="FF243" s="135"/>
      <c r="FH243" s="136"/>
      <c r="FK243" s="138"/>
      <c r="FL243" s="139"/>
      <c r="FM243" s="9"/>
      <c r="FN243" s="1"/>
      <c r="FO243" s="41">
        <f>AC243/1000</f>
        <v>0.28100000000000003</v>
      </c>
      <c r="FQ243" s="121">
        <f>EX243*100/EU243</f>
        <v>16.893972723273208</v>
      </c>
      <c r="FR243" s="140">
        <f>EY243/1000</f>
        <v>0.25958399999999998</v>
      </c>
      <c r="FS243" s="9"/>
      <c r="FV243" s="212"/>
      <c r="FX243" s="212"/>
      <c r="GI243" s="8"/>
      <c r="GO243" s="10">
        <v>43812</v>
      </c>
      <c r="GP243" s="10"/>
      <c r="GQ243" s="20"/>
      <c r="KE243" s="20">
        <f>FR243*AO243/100*1000</f>
        <v>64.636415999999983</v>
      </c>
      <c r="KF243" s="20">
        <f>FR243*AP243/100*1000</f>
        <v>20.143718400000001</v>
      </c>
      <c r="KG243" s="20">
        <f>FR243*AQ243/100*1000</f>
        <v>174.440448</v>
      </c>
      <c r="KH243" s="20">
        <f>FR243*AX243/100*1000</f>
        <v>5.3712861696000003</v>
      </c>
      <c r="KI243" s="20">
        <f>FR243*BM243/100*1000</f>
        <v>1.4536704</v>
      </c>
      <c r="KJ243" s="20">
        <f>FR243*BY243/100*1000</f>
        <v>4.9754984447999995</v>
      </c>
      <c r="KK243" s="20">
        <f>FR243*CA243/100*1000</f>
        <v>8.8028049407999998</v>
      </c>
      <c r="KL243" s="20">
        <f>FR243*CC243/100*1000</f>
        <v>6.2042652671999994</v>
      </c>
    </row>
    <row r="244" spans="1:313" ht="14.4" customHeight="1">
      <c r="A244" s="1">
        <v>149</v>
      </c>
      <c r="B244" s="1">
        <f>COUNTIFS($D$3:D244,D244,$F$3:F244,F244)</f>
        <v>1</v>
      </c>
      <c r="C244" s="34">
        <v>17641</v>
      </c>
      <c r="D244" s="21" t="s">
        <v>1036</v>
      </c>
      <c r="E244" s="2" t="s">
        <v>452</v>
      </c>
      <c r="F244" s="2">
        <v>6004260097</v>
      </c>
      <c r="G244" s="1">
        <v>62</v>
      </c>
      <c r="H244" s="247" t="s">
        <v>2541</v>
      </c>
      <c r="I244" s="29" t="s">
        <v>457</v>
      </c>
      <c r="J244" s="24" t="s">
        <v>487</v>
      </c>
      <c r="K244" s="2" t="s">
        <v>430</v>
      </c>
      <c r="L244" s="2">
        <v>26</v>
      </c>
      <c r="M244" s="2" t="s">
        <v>664</v>
      </c>
      <c r="N244" s="2" t="s">
        <v>431</v>
      </c>
      <c r="O244" s="11"/>
      <c r="P244" s="2" t="s">
        <v>2532</v>
      </c>
      <c r="Q244" s="11"/>
      <c r="R244" s="11"/>
      <c r="S244" s="11"/>
      <c r="T244" s="42"/>
      <c r="U244" s="42"/>
      <c r="V244" s="64" t="s">
        <v>2426</v>
      </c>
      <c r="W244" s="42"/>
      <c r="X244" s="42"/>
      <c r="Y244" s="42"/>
      <c r="Z244" s="29"/>
      <c r="AA244" s="1" t="s">
        <v>2166</v>
      </c>
      <c r="AC244" s="115">
        <v>45</v>
      </c>
      <c r="AD244" s="115">
        <v>1200</v>
      </c>
      <c r="AE244" s="11"/>
      <c r="AF244" s="11"/>
      <c r="AG244" s="11" t="s">
        <v>491</v>
      </c>
      <c r="AH244" s="115">
        <v>50</v>
      </c>
      <c r="AJ244" s="11"/>
      <c r="AM244" s="11"/>
      <c r="AO244" s="116">
        <v>27.1</v>
      </c>
      <c r="AP244" s="117">
        <v>70.7</v>
      </c>
      <c r="AQ244" s="118">
        <v>1.03</v>
      </c>
      <c r="AR244" s="119">
        <f>AO244+AP244+AQ244</f>
        <v>98.830000000000013</v>
      </c>
      <c r="AS244" s="120">
        <f>AO244/AP244</f>
        <v>0.38330975954738333</v>
      </c>
      <c r="AT244" s="121">
        <f>AO244/AP244*AQ244</f>
        <v>0.39480905233380487</v>
      </c>
      <c r="AU244" s="122">
        <f>AO244/(AP244+AQ244)</f>
        <v>0.3778056601143176</v>
      </c>
      <c r="AV244" s="19">
        <f>AW244*AO244/100</f>
        <v>22.148000000000003</v>
      </c>
      <c r="AW244" s="19">
        <f>98-AY244</f>
        <v>81.726937269372698</v>
      </c>
      <c r="AX244" s="123">
        <v>4.41</v>
      </c>
      <c r="AY244" s="19">
        <f>AX244*100/AO244</f>
        <v>16.273062730627306</v>
      </c>
      <c r="AZ244" s="1" t="s">
        <v>432</v>
      </c>
      <c r="BA244" s="58">
        <v>6.49</v>
      </c>
      <c r="BB244" s="1" t="s">
        <v>432</v>
      </c>
      <c r="BC244" s="6">
        <v>0.11</v>
      </c>
      <c r="BD244" s="6"/>
      <c r="BE244" s="19"/>
      <c r="BF244" s="19"/>
      <c r="BG244" s="67">
        <v>4098.4615384615381</v>
      </c>
      <c r="BH244" s="67">
        <v>249</v>
      </c>
      <c r="BI244" s="19">
        <v>0</v>
      </c>
      <c r="BJ244" s="19">
        <v>32.6</v>
      </c>
      <c r="BK244" s="19">
        <f>100-BJ244</f>
        <v>67.400000000000006</v>
      </c>
      <c r="BL244" s="124">
        <f>BJ244/BK244</f>
        <v>0.48367952522255192</v>
      </c>
      <c r="BM244" s="125">
        <v>0.23</v>
      </c>
      <c r="BN244" s="6">
        <f>BM244*100/AO244</f>
        <v>0.84870848708487079</v>
      </c>
      <c r="BO244" s="1" t="s">
        <v>432</v>
      </c>
      <c r="BP244" s="19">
        <v>24.661016949152543</v>
      </c>
      <c r="BQ244" s="19">
        <v>32</v>
      </c>
      <c r="BR244" s="43">
        <v>60874.239999999998</v>
      </c>
      <c r="BS244" s="6">
        <f>BX244+BZ244</f>
        <v>22.46</v>
      </c>
      <c r="BT244" s="4">
        <v>88.6</v>
      </c>
      <c r="BU244" s="43">
        <v>9892.0634920634911</v>
      </c>
      <c r="BV244" s="6">
        <f>100-BT244</f>
        <v>11.400000000000006</v>
      </c>
      <c r="BW244" s="6">
        <f>BY244+CA244+CC244</f>
        <v>70.388919999999999</v>
      </c>
      <c r="BX244" s="22">
        <v>8.86</v>
      </c>
      <c r="BY244" s="22">
        <f>BX244*AP244/100</f>
        <v>6.2640199999999995</v>
      </c>
      <c r="BZ244" s="6">
        <v>13.6</v>
      </c>
      <c r="CA244" s="22">
        <f>BZ244*AP244/100</f>
        <v>9.6151999999999997</v>
      </c>
      <c r="CB244" s="6">
        <v>77.099999999999994</v>
      </c>
      <c r="CC244" s="22">
        <f>CB244*AP244/100</f>
        <v>54.509700000000002</v>
      </c>
      <c r="CD244" s="22" t="s">
        <v>432</v>
      </c>
      <c r="CE244" s="126">
        <v>93.1</v>
      </c>
      <c r="CF244" s="127">
        <v>6377</v>
      </c>
      <c r="CG244" s="126">
        <v>80.3</v>
      </c>
      <c r="CH244" s="127">
        <v>4907</v>
      </c>
      <c r="CI244" s="126">
        <v>43.1</v>
      </c>
      <c r="CJ244" s="126">
        <v>52.8</v>
      </c>
      <c r="CK244" s="127">
        <v>4014</v>
      </c>
      <c r="CL244" s="19">
        <f>BX244/BZ244</f>
        <v>0.65147058823529413</v>
      </c>
      <c r="CM244" s="19"/>
      <c r="CN244" s="19"/>
      <c r="CO244" s="19"/>
      <c r="CP244" s="6"/>
      <c r="CQ244" s="19"/>
      <c r="CR244" s="19"/>
      <c r="CS244" s="20"/>
      <c r="CZ244" s="22"/>
      <c r="DA244" s="16"/>
      <c r="DC244" s="130"/>
      <c r="DD244" s="131"/>
      <c r="DI244" s="1" t="s">
        <v>434</v>
      </c>
      <c r="DJ244" s="210" t="s">
        <v>491</v>
      </c>
      <c r="DK244" s="4">
        <v>2</v>
      </c>
      <c r="DN244" s="16">
        <v>0</v>
      </c>
      <c r="DR244" s="58" t="s">
        <v>431</v>
      </c>
      <c r="DS244" s="22" t="s">
        <v>431</v>
      </c>
      <c r="DT244" s="22">
        <v>109</v>
      </c>
      <c r="DU244" s="22">
        <v>7.3</v>
      </c>
      <c r="DV244" s="22">
        <v>92.7</v>
      </c>
      <c r="DW244" s="22" t="s">
        <v>431</v>
      </c>
      <c r="DX244" s="22" t="s">
        <v>431</v>
      </c>
      <c r="DY244" s="22" t="s">
        <v>431</v>
      </c>
      <c r="DZ244" s="22" t="s">
        <v>431</v>
      </c>
      <c r="EA244" s="2" t="s">
        <v>1836</v>
      </c>
      <c r="EB244" s="2" t="s">
        <v>2542</v>
      </c>
      <c r="EC244" s="36"/>
      <c r="ED244" s="36"/>
      <c r="EE244" s="4">
        <f>L244</f>
        <v>26</v>
      </c>
      <c r="EF244" s="4"/>
      <c r="EG244" s="4">
        <v>3</v>
      </c>
      <c r="EH244" s="4"/>
      <c r="EI244" s="4"/>
      <c r="EJ244" s="4"/>
      <c r="EK244" s="4"/>
      <c r="EL244" s="6" t="e">
        <f>EK244/(EJ244*EJ244*0.01*0.01)</f>
        <v>#DIV/0!</v>
      </c>
      <c r="EM244" s="4"/>
      <c r="EN244" s="4"/>
      <c r="EO244" s="4"/>
      <c r="EP244" s="4"/>
      <c r="EQ244" s="31"/>
      <c r="ER244" s="14"/>
      <c r="ES244" s="132">
        <f>C244</f>
        <v>17641</v>
      </c>
      <c r="ET244" s="133">
        <v>75</v>
      </c>
      <c r="EU244" s="133">
        <v>6618</v>
      </c>
      <c r="EV244" s="133">
        <v>24000</v>
      </c>
      <c r="EW244" s="133">
        <v>40560</v>
      </c>
      <c r="EX244" s="133">
        <v>2064</v>
      </c>
      <c r="EY244" s="134">
        <f>EX244/EV244*EW244/ET244</f>
        <v>46.508800000000001</v>
      </c>
      <c r="EZ244" s="39">
        <f>L244*EY244</f>
        <v>1209.2288000000001</v>
      </c>
      <c r="FA244" s="9"/>
      <c r="FE244" s="135"/>
      <c r="FF244" s="135"/>
      <c r="FH244" s="136"/>
      <c r="FK244" s="138"/>
      <c r="FL244" s="139"/>
      <c r="FM244" s="9"/>
      <c r="FN244" s="1"/>
      <c r="FO244" s="41">
        <f>AC244/1000</f>
        <v>4.4999999999999998E-2</v>
      </c>
      <c r="FQ244" s="121">
        <f>EX244*100/EU244</f>
        <v>31.187669990933816</v>
      </c>
      <c r="FR244" s="140">
        <f>EY244/1000</f>
        <v>4.6508800000000003E-2</v>
      </c>
      <c r="FS244" s="9"/>
      <c r="FU244" s="214"/>
      <c r="FW244" s="214"/>
      <c r="GI244" s="8"/>
      <c r="GO244" s="10">
        <v>44736</v>
      </c>
      <c r="GP244" s="10"/>
      <c r="GQ244" s="20"/>
      <c r="KB244" s="22"/>
      <c r="KC244" s="22"/>
      <c r="KD244" s="22"/>
      <c r="KE244" s="20">
        <f>FR244*AO244/100*1000</f>
        <v>12.603884800000003</v>
      </c>
      <c r="KF244" s="20">
        <f>FR244*AP244/100*1000</f>
        <v>32.881721600000006</v>
      </c>
      <c r="KG244" s="20">
        <f>FR244*AQ244/100*1000</f>
        <v>0.47904064000000002</v>
      </c>
      <c r="KH244" s="20">
        <f>FR244*AX244/100*1000</f>
        <v>2.0510380800000005</v>
      </c>
      <c r="KI244" s="20">
        <f>FR244*BM244/100*1000</f>
        <v>0.10697024000000002</v>
      </c>
      <c r="KJ244" s="20">
        <f>FR244*BY244/100*1000</f>
        <v>2.9133205337599999</v>
      </c>
      <c r="KK244" s="20">
        <f>FR244*CA244/100*1000</f>
        <v>4.4719141375999998</v>
      </c>
      <c r="KL244" s="20">
        <f>FR244*CC244/100*1000</f>
        <v>25.351807353600005</v>
      </c>
      <c r="KM244" s="1" t="s">
        <v>432</v>
      </c>
      <c r="KN244" s="1" t="s">
        <v>432</v>
      </c>
      <c r="KP244" s="22"/>
      <c r="KQ244" s="22"/>
      <c r="KR244" s="22"/>
      <c r="KS244" s="22"/>
      <c r="KY244" s="11"/>
      <c r="KZ244" s="11"/>
      <c r="LA244" s="11"/>
    </row>
    <row r="245" spans="1:313" ht="14.4" customHeight="1">
      <c r="A245" s="1">
        <v>328</v>
      </c>
      <c r="B245" s="1">
        <f>COUNTIFS($D$3:D245,D245,$F$3:F245,F245)</f>
        <v>1</v>
      </c>
      <c r="C245" s="34">
        <v>11848</v>
      </c>
      <c r="D245" s="21" t="s">
        <v>915</v>
      </c>
      <c r="E245" s="2" t="s">
        <v>916</v>
      </c>
      <c r="F245" s="2">
        <v>6957105353</v>
      </c>
      <c r="G245" s="1">
        <v>50</v>
      </c>
      <c r="H245" s="247" t="s">
        <v>913</v>
      </c>
      <c r="I245" s="29" t="s">
        <v>917</v>
      </c>
      <c r="J245" s="24" t="s">
        <v>487</v>
      </c>
      <c r="K245" s="2" t="s">
        <v>430</v>
      </c>
      <c r="L245" s="1">
        <v>1.5</v>
      </c>
      <c r="M245" s="2">
        <v>1</v>
      </c>
      <c r="N245" s="2" t="s">
        <v>646</v>
      </c>
      <c r="P245" s="1" t="s">
        <v>890</v>
      </c>
      <c r="S245" s="2"/>
      <c r="T245" s="46"/>
      <c r="U245" s="46"/>
      <c r="V245" s="51" t="s">
        <v>780</v>
      </c>
      <c r="X245" s="59"/>
      <c r="Y245" s="59"/>
      <c r="Z245" s="29"/>
      <c r="AA245" s="1" t="s">
        <v>817</v>
      </c>
      <c r="AC245" s="115">
        <v>150</v>
      </c>
      <c r="AD245" s="115">
        <v>200</v>
      </c>
      <c r="AE245" s="11"/>
      <c r="AF245" s="11"/>
      <c r="AG245" s="11" t="s">
        <v>483</v>
      </c>
      <c r="AH245" s="115">
        <v>50</v>
      </c>
      <c r="AI245" s="11" t="s">
        <v>918</v>
      </c>
      <c r="AO245" s="116">
        <v>39.9</v>
      </c>
      <c r="AP245" s="117">
        <v>57.5</v>
      </c>
      <c r="AQ245" s="118">
        <v>0.9</v>
      </c>
      <c r="AR245" s="119">
        <f>AO245+AP245+AQ245</f>
        <v>98.300000000000011</v>
      </c>
      <c r="AS245" s="120">
        <f>AO245/AP245</f>
        <v>0.69391304347826088</v>
      </c>
      <c r="AT245" s="121">
        <f>AO245/AP245*AQ245</f>
        <v>0.62452173913043485</v>
      </c>
      <c r="AU245" s="122">
        <f>AO245/(AP245+AQ245)</f>
        <v>0.68321917808219179</v>
      </c>
      <c r="AV245" s="19">
        <v>37.585799999999999</v>
      </c>
      <c r="AW245" s="19">
        <f>95-AY245</f>
        <v>94.2</v>
      </c>
      <c r="AX245" s="123">
        <v>0.31920000000000004</v>
      </c>
      <c r="AY245" s="19">
        <v>0.8</v>
      </c>
      <c r="AZ245" s="1" t="s">
        <v>432</v>
      </c>
      <c r="BA245" s="145">
        <v>13</v>
      </c>
      <c r="BB245" s="1" t="s">
        <v>432</v>
      </c>
      <c r="BC245" s="6">
        <v>0.1</v>
      </c>
      <c r="BD245" s="6" t="s">
        <v>432</v>
      </c>
      <c r="BE245" s="19" t="s">
        <v>432</v>
      </c>
      <c r="BF245" s="19" t="s">
        <v>432</v>
      </c>
      <c r="BG245" s="2">
        <v>8414</v>
      </c>
      <c r="BH245" s="20"/>
      <c r="BI245" s="2" t="s">
        <v>432</v>
      </c>
      <c r="BJ245" s="19">
        <v>55.7</v>
      </c>
      <c r="BK245" s="1">
        <v>44.3</v>
      </c>
      <c r="BL245" s="124">
        <f>BJ245/BK245</f>
        <v>1.2573363431151243</v>
      </c>
      <c r="BM245" s="125">
        <v>0.1</v>
      </c>
      <c r="BN245" s="6">
        <f>BM245*100/AO245</f>
        <v>0.25062656641604009</v>
      </c>
      <c r="BO245" s="1" t="s">
        <v>432</v>
      </c>
      <c r="BP245" s="1">
        <v>51.4</v>
      </c>
      <c r="BQ245" s="19">
        <v>51.071999999999996</v>
      </c>
      <c r="BR245" s="43">
        <v>58532.142857142855</v>
      </c>
      <c r="BS245" s="6">
        <f>BX245+BZ245</f>
        <v>47.8</v>
      </c>
      <c r="BT245" s="4">
        <v>90.5</v>
      </c>
      <c r="BU245" s="43">
        <v>15388.800000000001</v>
      </c>
      <c r="BV245" s="6">
        <f>100-BT245</f>
        <v>9.5</v>
      </c>
      <c r="BW245" s="6">
        <f>BY245+CA245+CC245</f>
        <v>56.58</v>
      </c>
      <c r="BX245" s="4">
        <v>15.8</v>
      </c>
      <c r="BY245" s="22">
        <f>BX245*AP245/100</f>
        <v>9.0850000000000009</v>
      </c>
      <c r="BZ245" s="4">
        <v>32</v>
      </c>
      <c r="CA245" s="22">
        <f>BZ245*AP245/100</f>
        <v>18.399999999999999</v>
      </c>
      <c r="CB245" s="4">
        <v>50.6</v>
      </c>
      <c r="CC245" s="22">
        <f>CB245*AP245/100</f>
        <v>29.094999999999999</v>
      </c>
      <c r="CD245" s="6" t="s">
        <v>432</v>
      </c>
      <c r="CE245" s="126">
        <v>99.3</v>
      </c>
      <c r="CF245" s="127">
        <v>11441.349999999999</v>
      </c>
      <c r="CG245" s="126">
        <v>97.5</v>
      </c>
      <c r="CH245" s="126">
        <v>6736</v>
      </c>
      <c r="CI245" s="126">
        <v>94.4</v>
      </c>
      <c r="CJ245" s="126">
        <v>96.3</v>
      </c>
      <c r="CK245" s="127">
        <v>7770</v>
      </c>
      <c r="CL245" s="19">
        <f>BX245/BZ245</f>
        <v>0.49375000000000002</v>
      </c>
      <c r="CM245" s="22"/>
      <c r="CN245" s="22"/>
      <c r="CO245" s="22"/>
      <c r="CP245" s="6"/>
      <c r="CQ245" s="19"/>
      <c r="CR245" s="19"/>
      <c r="CS245" s="19"/>
      <c r="CT245" s="6"/>
      <c r="CU245" s="6"/>
      <c r="CV245" s="6"/>
      <c r="CW245" s="22"/>
      <c r="CX245" s="22"/>
      <c r="CY245" s="2"/>
      <c r="CZ245" s="22"/>
      <c r="DB245" s="129" t="s">
        <v>257</v>
      </c>
      <c r="DC245" s="130"/>
      <c r="DD245" s="131" t="s">
        <v>919</v>
      </c>
      <c r="DI245" s="1" t="s">
        <v>436</v>
      </c>
      <c r="DJ245" s="209" t="s">
        <v>483</v>
      </c>
      <c r="DK245" s="4">
        <v>2</v>
      </c>
      <c r="DN245" s="16">
        <v>0</v>
      </c>
      <c r="DR245" s="1" t="s">
        <v>431</v>
      </c>
      <c r="DS245" s="1" t="s">
        <v>431</v>
      </c>
      <c r="DT245" s="1">
        <v>192</v>
      </c>
      <c r="DU245" s="1">
        <v>5.2</v>
      </c>
      <c r="DV245" s="1">
        <v>94.8</v>
      </c>
      <c r="DW245" s="1" t="s">
        <v>431</v>
      </c>
      <c r="DX245" s="1" t="s">
        <v>431</v>
      </c>
      <c r="DY245" s="1" t="s">
        <v>431</v>
      </c>
      <c r="DZ245" s="1" t="s">
        <v>431</v>
      </c>
      <c r="EA245" s="1">
        <v>0</v>
      </c>
      <c r="EC245" s="36"/>
      <c r="ED245" s="36"/>
      <c r="EE245" s="4">
        <v>1.5</v>
      </c>
      <c r="EF245" s="4"/>
      <c r="EG245" s="4">
        <v>1</v>
      </c>
      <c r="EH245" s="4"/>
      <c r="EI245" s="4"/>
      <c r="EJ245" s="4"/>
      <c r="EK245" s="4"/>
      <c r="EL245" s="6" t="e">
        <f>EK245/(EJ245*EJ245*0.01*0.01)</f>
        <v>#DIV/0!</v>
      </c>
      <c r="EM245" s="4"/>
      <c r="EN245" s="4"/>
      <c r="EO245" s="4"/>
      <c r="EP245" s="4"/>
      <c r="EQ245" s="31"/>
      <c r="ER245" s="14"/>
      <c r="ES245" s="132">
        <v>11848</v>
      </c>
      <c r="ET245" s="133">
        <v>75</v>
      </c>
      <c r="EU245" s="133">
        <v>4628</v>
      </c>
      <c r="EV245" s="133">
        <v>8000</v>
      </c>
      <c r="EW245" s="133">
        <v>42120</v>
      </c>
      <c r="EX245" s="133">
        <v>1975</v>
      </c>
      <c r="EY245" s="134">
        <f>EX245/EV245*EW245/ET245</f>
        <v>138.64500000000001</v>
      </c>
      <c r="EZ245" s="39">
        <f>L245*EY245</f>
        <v>207.96750000000003</v>
      </c>
      <c r="FA245" s="9"/>
      <c r="FE245" s="135"/>
      <c r="FF245" s="135"/>
      <c r="FH245" s="136"/>
      <c r="FK245" s="138"/>
      <c r="FL245" s="139"/>
      <c r="FM245" s="9"/>
      <c r="FN245" s="1"/>
      <c r="FO245" s="41">
        <f>AC245/1000</f>
        <v>0.15</v>
      </c>
      <c r="FQ245" s="121">
        <f>EX245*100/EU245</f>
        <v>42.675021607605878</v>
      </c>
      <c r="FR245" s="140">
        <f>EY245/1000</f>
        <v>0.13864500000000002</v>
      </c>
      <c r="FS245" s="9"/>
      <c r="FV245" s="212"/>
      <c r="FX245" s="212"/>
      <c r="GI245" s="8"/>
      <c r="GO245" s="10">
        <v>43780</v>
      </c>
      <c r="GP245" s="10"/>
      <c r="GQ245" s="20"/>
      <c r="KE245" s="20">
        <f>FR245*AO245/100*1000</f>
        <v>55.319355000000002</v>
      </c>
      <c r="KF245" s="20">
        <f>FR245*AP245/100*1000</f>
        <v>79.720875000000007</v>
      </c>
      <c r="KG245" s="20">
        <f>FR245*AQ245/100*1000</f>
        <v>1.2478050000000003</v>
      </c>
      <c r="KH245" s="20">
        <f>FR245*AX245/100*1000</f>
        <v>0.44255484000000012</v>
      </c>
      <c r="KI245" s="20">
        <f>FR245*BM245/100*1000</f>
        <v>0.13864500000000002</v>
      </c>
      <c r="KJ245" s="20">
        <f>FR245*BY245/100*1000</f>
        <v>12.595898250000005</v>
      </c>
      <c r="KK245" s="20">
        <f>FR245*CA245/100*1000</f>
        <v>25.510680000000004</v>
      </c>
      <c r="KL245" s="20">
        <f>FR245*CC245/100*1000</f>
        <v>40.338762750000008</v>
      </c>
    </row>
    <row r="246" spans="1:313" ht="14.4" customHeight="1">
      <c r="A246" s="1">
        <v>210</v>
      </c>
      <c r="B246" s="1">
        <f>COUNTIFS($D$3:D246,D246,$F$3:F246,F246)</f>
        <v>1</v>
      </c>
      <c r="C246" s="34">
        <v>18084</v>
      </c>
      <c r="D246" s="21" t="s">
        <v>2624</v>
      </c>
      <c r="E246" s="2" t="s">
        <v>2625</v>
      </c>
      <c r="F246" s="2">
        <v>7803295313</v>
      </c>
      <c r="G246" s="1">
        <v>44</v>
      </c>
      <c r="H246" s="247" t="s">
        <v>2626</v>
      </c>
      <c r="I246" s="29" t="s">
        <v>2627</v>
      </c>
      <c r="J246" s="24" t="s">
        <v>487</v>
      </c>
      <c r="K246" s="2" t="s">
        <v>430</v>
      </c>
      <c r="L246" s="2">
        <v>12</v>
      </c>
      <c r="M246" s="2" t="s">
        <v>631</v>
      </c>
      <c r="N246" s="2" t="s">
        <v>647</v>
      </c>
      <c r="O246" s="11"/>
      <c r="P246" s="2" t="s">
        <v>2609</v>
      </c>
      <c r="Q246" s="11" t="s">
        <v>2584</v>
      </c>
      <c r="R246" s="11"/>
      <c r="S246" s="11"/>
      <c r="T246" s="42"/>
      <c r="U246" s="42"/>
      <c r="V246" s="64" t="s">
        <v>2426</v>
      </c>
      <c r="W246" s="42"/>
      <c r="X246" s="42"/>
      <c r="Y246" s="42"/>
      <c r="Z246" s="29"/>
      <c r="AA246" s="1" t="s">
        <v>812</v>
      </c>
      <c r="AC246" s="115">
        <v>32783</v>
      </c>
      <c r="AD246" s="115">
        <v>394000</v>
      </c>
      <c r="AG246" s="11" t="s">
        <v>491</v>
      </c>
      <c r="AH246" s="115">
        <v>10000</v>
      </c>
      <c r="AJ246" s="11"/>
      <c r="AM246" s="11"/>
      <c r="AO246" s="116"/>
      <c r="AP246" s="117"/>
      <c r="AQ246" s="118"/>
      <c r="AR246" s="119">
        <f>AO246+AP246+AQ246</f>
        <v>0</v>
      </c>
      <c r="AS246" s="120" t="e">
        <f>AO246/AP246</f>
        <v>#DIV/0!</v>
      </c>
      <c r="AT246" s="121" t="e">
        <f>AO246/AP246*AQ246</f>
        <v>#DIV/0!</v>
      </c>
      <c r="AU246" s="122" t="e">
        <f>AO246/(AP246+AQ246)</f>
        <v>#DIV/0!</v>
      </c>
      <c r="AV246" s="19" t="e">
        <f>AW246*AO246/100</f>
        <v>#DIV/0!</v>
      </c>
      <c r="AW246" s="19" t="e">
        <f>98-AY246</f>
        <v>#DIV/0!</v>
      </c>
      <c r="AX246" s="123"/>
      <c r="AY246" s="19" t="e">
        <f>AX246*100/AO246</f>
        <v>#DIV/0!</v>
      </c>
      <c r="AZ246" s="1" t="s">
        <v>432</v>
      </c>
      <c r="BA246" s="58"/>
      <c r="BB246" s="1" t="s">
        <v>432</v>
      </c>
      <c r="BC246" s="6"/>
      <c r="BD246" s="6"/>
      <c r="BE246" s="19"/>
      <c r="BF246" s="19"/>
      <c r="BG246" s="67"/>
      <c r="BH246" s="67"/>
      <c r="BI246" s="19"/>
      <c r="BJ246" s="19"/>
      <c r="BK246" s="19">
        <f>100-BJ246</f>
        <v>100</v>
      </c>
      <c r="BL246" s="124">
        <f>BJ246/BK246</f>
        <v>0</v>
      </c>
      <c r="BM246" s="125"/>
      <c r="BN246" s="6" t="e">
        <f>BM246*100/AO246</f>
        <v>#DIV/0!</v>
      </c>
      <c r="BO246" s="1" t="s">
        <v>432</v>
      </c>
      <c r="BP246" s="19"/>
      <c r="BQ246" s="19"/>
      <c r="BR246" s="43"/>
      <c r="BS246" s="6">
        <f>BX246+BZ246</f>
        <v>0</v>
      </c>
      <c r="BU246" s="43"/>
      <c r="BV246" s="6">
        <f>100-BT246</f>
        <v>100</v>
      </c>
      <c r="BW246" s="6">
        <f>BY246+CA246+CC246</f>
        <v>0</v>
      </c>
      <c r="BX246" s="22"/>
      <c r="BY246" s="22">
        <f>BX246*AP246/100</f>
        <v>0</v>
      </c>
      <c r="BZ246" s="6"/>
      <c r="CA246" s="22">
        <f>BZ246*AP246/100</f>
        <v>0</v>
      </c>
      <c r="CB246" s="6"/>
      <c r="CC246" s="22">
        <f>CB246*AP246/100</f>
        <v>0</v>
      </c>
      <c r="CD246" s="22" t="s">
        <v>432</v>
      </c>
      <c r="CE246" s="126"/>
      <c r="CF246" s="127"/>
      <c r="CG246" s="126"/>
      <c r="CH246" s="127"/>
      <c r="CI246" s="126"/>
      <c r="CJ246" s="126"/>
      <c r="CK246" s="127"/>
      <c r="CL246" s="19" t="e">
        <f>BX246/BZ246</f>
        <v>#DIV/0!</v>
      </c>
      <c r="CM246" s="19"/>
      <c r="CN246" s="19"/>
      <c r="CO246" s="19"/>
      <c r="CP246" s="6"/>
      <c r="CQ246" s="19"/>
      <c r="CR246" s="19"/>
      <c r="CS246" s="20"/>
      <c r="CZ246" s="22"/>
      <c r="DA246" s="16"/>
      <c r="DC246" s="130"/>
      <c r="DD246" s="131"/>
      <c r="DI246" s="1"/>
      <c r="DJ246" s="210" t="s">
        <v>491</v>
      </c>
      <c r="DN246" s="16"/>
      <c r="DR246" s="58"/>
      <c r="DS246" s="22"/>
      <c r="DT246" s="22"/>
      <c r="DU246" s="22"/>
      <c r="DV246" s="22"/>
      <c r="DW246" s="22"/>
      <c r="DX246" s="22"/>
      <c r="DY246" s="22"/>
      <c r="DZ246" s="22"/>
      <c r="EB246" s="2"/>
      <c r="EC246" s="36"/>
      <c r="ED246" s="36"/>
      <c r="EE246" s="4">
        <f>L246</f>
        <v>12</v>
      </c>
      <c r="EF246" s="4"/>
      <c r="EG246" s="4"/>
      <c r="EH246" s="4"/>
      <c r="EI246" s="4"/>
      <c r="EJ246" s="4"/>
      <c r="EK246" s="4"/>
      <c r="EL246" s="6" t="e">
        <f>EK246/(EJ246*EJ246*0.01*0.01)</f>
        <v>#DIV/0!</v>
      </c>
      <c r="EM246" s="4"/>
      <c r="EN246" s="4"/>
      <c r="EO246" s="4"/>
      <c r="EP246" s="4"/>
      <c r="EQ246" s="31"/>
      <c r="ER246" s="14"/>
      <c r="ES246" s="132">
        <f>C246</f>
        <v>18084</v>
      </c>
      <c r="ET246" s="133">
        <v>75</v>
      </c>
      <c r="EU246" s="133"/>
      <c r="EV246" s="133">
        <v>4000</v>
      </c>
      <c r="EW246" s="133">
        <v>40560</v>
      </c>
      <c r="EX246" s="133"/>
      <c r="EY246" s="134">
        <f>EX246/EV246*EW246/ET246</f>
        <v>0</v>
      </c>
      <c r="EZ246" s="39">
        <f>L246*EY246</f>
        <v>0</v>
      </c>
      <c r="FA246" s="9"/>
      <c r="FE246" s="135"/>
      <c r="FF246" s="135"/>
      <c r="FH246" s="136"/>
      <c r="FK246" s="138"/>
      <c r="FL246" s="139"/>
      <c r="FM246" s="9"/>
      <c r="FN246" s="1"/>
      <c r="FO246" s="41" t="e">
        <f>#REF!/1000</f>
        <v>#REF!</v>
      </c>
      <c r="FQ246" s="121" t="e">
        <f>EX246*100/EU246</f>
        <v>#DIV/0!</v>
      </c>
      <c r="FR246" s="140">
        <f>EY246/1000</f>
        <v>0</v>
      </c>
      <c r="FS246" s="9"/>
      <c r="FU246" s="214"/>
      <c r="FW246" s="214"/>
      <c r="GI246" s="8"/>
      <c r="GO246" s="10"/>
      <c r="GP246" s="10"/>
      <c r="GQ246" s="20"/>
      <c r="KB246" s="22"/>
      <c r="KC246" s="22"/>
      <c r="KD246" s="22"/>
      <c r="KE246" s="20">
        <f>FR246*AO246/100*1000</f>
        <v>0</v>
      </c>
      <c r="KF246" s="20">
        <f>FR246*AP246/100*1000</f>
        <v>0</v>
      </c>
      <c r="KG246" s="20">
        <f>FR246*AQ246/100*1000</f>
        <v>0</v>
      </c>
      <c r="KH246" s="20">
        <f>FR246*AX246/100*1000</f>
        <v>0</v>
      </c>
      <c r="KI246" s="20">
        <f>FR246*BM246/100*1000</f>
        <v>0</v>
      </c>
      <c r="KJ246" s="20">
        <f>FR246*BY246/100*1000</f>
        <v>0</v>
      </c>
      <c r="KK246" s="20">
        <f>FR246*CA246/100*1000</f>
        <v>0</v>
      </c>
      <c r="KL246" s="20">
        <f>FR246*CC246/100*1000</f>
        <v>0</v>
      </c>
      <c r="KM246" s="1"/>
      <c r="KN246" s="1"/>
      <c r="KP246" s="22"/>
      <c r="KQ246" s="22"/>
      <c r="KR246" s="22"/>
      <c r="KS246" s="19"/>
      <c r="KY246" s="11"/>
      <c r="KZ246" s="11"/>
      <c r="LA246" s="11"/>
    </row>
    <row r="247" spans="1:313" ht="14.4" customHeight="1">
      <c r="A247" s="1">
        <v>33</v>
      </c>
      <c r="B247" s="219">
        <f>COUNTIFS($D$3:D247,D247,$F$3:F247,F247)</f>
        <v>1</v>
      </c>
      <c r="C247" s="34">
        <v>12275</v>
      </c>
      <c r="D247" s="21" t="s">
        <v>1098</v>
      </c>
      <c r="E247" s="2" t="s">
        <v>492</v>
      </c>
      <c r="F247" s="12">
        <v>8106265783</v>
      </c>
      <c r="G247" s="1">
        <f>LEFT(H247,4)-CONCATENATE(IF(LEFT(F247, 2)&lt;MID(H247, 3, 4), 20, 19),LEFT(F247,2))</f>
        <v>39</v>
      </c>
      <c r="H247" s="247" t="s">
        <v>1097</v>
      </c>
      <c r="I247" s="29" t="s">
        <v>486</v>
      </c>
      <c r="J247" s="24" t="s">
        <v>487</v>
      </c>
      <c r="K247" s="2" t="s">
        <v>430</v>
      </c>
      <c r="L247" s="1">
        <v>20</v>
      </c>
      <c r="M247" s="2" t="s">
        <v>631</v>
      </c>
      <c r="N247" s="2" t="s">
        <v>431</v>
      </c>
      <c r="P247" s="1" t="s">
        <v>1087</v>
      </c>
      <c r="S247" s="2"/>
      <c r="T247" s="46" t="s">
        <v>797</v>
      </c>
      <c r="U247" s="46"/>
      <c r="V247" s="50" t="s">
        <v>902</v>
      </c>
      <c r="X247" s="59"/>
      <c r="Y247" s="59"/>
      <c r="Z247" s="29"/>
      <c r="AA247" s="1" t="s">
        <v>812</v>
      </c>
      <c r="AC247" s="115">
        <v>258</v>
      </c>
      <c r="AD247" s="115">
        <v>5100</v>
      </c>
      <c r="AE247" s="11" t="s">
        <v>514</v>
      </c>
      <c r="AF247" s="11" t="s">
        <v>514</v>
      </c>
      <c r="AG247" s="11" t="s">
        <v>491</v>
      </c>
      <c r="AH247" s="115">
        <v>350</v>
      </c>
      <c r="AI247" s="11"/>
      <c r="AJ247" s="11"/>
      <c r="AM247" s="11"/>
      <c r="AO247" s="116">
        <v>71.099999999999994</v>
      </c>
      <c r="AP247" s="117">
        <v>22</v>
      </c>
      <c r="AQ247" s="118">
        <v>5.5</v>
      </c>
      <c r="AR247" s="119">
        <f>AO247+AP247+AQ247</f>
        <v>98.6</v>
      </c>
      <c r="AS247" s="120">
        <f>AO247/AP247</f>
        <v>3.2318181818181815</v>
      </c>
      <c r="AT247" s="121">
        <f>AO247/AP247*AQ247</f>
        <v>17.774999999999999</v>
      </c>
      <c r="AU247" s="122">
        <f>AO247/(AP247+AQ247)</f>
        <v>2.5854545454545454</v>
      </c>
      <c r="AV247" s="19">
        <v>40.953599999999994</v>
      </c>
      <c r="AW247" s="19">
        <f>95-AY247</f>
        <v>57.6</v>
      </c>
      <c r="AX247" s="151">
        <v>26.5914</v>
      </c>
      <c r="AY247" s="19">
        <v>37.4</v>
      </c>
      <c r="AZ247" s="1" t="s">
        <v>432</v>
      </c>
      <c r="BA247" s="58">
        <v>7</v>
      </c>
      <c r="BB247" s="1" t="s">
        <v>432</v>
      </c>
      <c r="BC247" s="6">
        <v>0.2</v>
      </c>
      <c r="BD247" s="22">
        <v>89.1</v>
      </c>
      <c r="BE247" s="22">
        <v>46.3</v>
      </c>
      <c r="BF247" s="22">
        <v>38.9</v>
      </c>
      <c r="BG247" s="2">
        <v>7073</v>
      </c>
      <c r="BH247" s="20">
        <v>352</v>
      </c>
      <c r="BI247" s="19">
        <v>0.6</v>
      </c>
      <c r="BJ247" s="19">
        <v>29.7</v>
      </c>
      <c r="BK247" s="1">
        <v>70.3</v>
      </c>
      <c r="BL247" s="147">
        <f>BJ247/BK247</f>
        <v>0.42247510668563298</v>
      </c>
      <c r="BM247" s="125">
        <v>1.2</v>
      </c>
      <c r="BN247" s="6">
        <f>BM247*100/AO247</f>
        <v>1.6877637130801688</v>
      </c>
      <c r="BO247" s="1" t="s">
        <v>432</v>
      </c>
      <c r="BP247" s="19">
        <v>25.046999999999997</v>
      </c>
      <c r="BQ247" s="19">
        <v>41.463999999999999</v>
      </c>
      <c r="BR247" s="43">
        <v>50772.6</v>
      </c>
      <c r="BS247" s="6">
        <f>BX247+BZ247</f>
        <v>19.899999999999999</v>
      </c>
      <c r="BT247" s="4">
        <v>87.6</v>
      </c>
      <c r="BU247" s="43">
        <v>5878.4400000000005</v>
      </c>
      <c r="BV247" s="6">
        <f>100-BT247</f>
        <v>12.400000000000006</v>
      </c>
      <c r="BW247" s="6">
        <f>BY247+CA247+CC247</f>
        <v>21.779999999999998</v>
      </c>
      <c r="BX247" s="4">
        <v>9.4</v>
      </c>
      <c r="BY247" s="22">
        <f>BX247*AP247/100</f>
        <v>2.0680000000000001</v>
      </c>
      <c r="BZ247" s="4">
        <v>10.5</v>
      </c>
      <c r="CA247" s="22">
        <f>BZ247*AP247/100</f>
        <v>2.31</v>
      </c>
      <c r="CB247" s="4">
        <v>79.099999999999994</v>
      </c>
      <c r="CC247" s="22">
        <f>CB247*AP247/100</f>
        <v>17.401999999999997</v>
      </c>
      <c r="CD247" s="22"/>
      <c r="CE247" s="126">
        <v>99.8</v>
      </c>
      <c r="CF247" s="127">
        <v>10145.799999999999</v>
      </c>
      <c r="CG247" s="126">
        <v>99.5</v>
      </c>
      <c r="CH247" s="127">
        <v>6697.6</v>
      </c>
      <c r="CI247" s="126">
        <v>78.3</v>
      </c>
      <c r="CJ247" s="126">
        <v>82.4</v>
      </c>
      <c r="CK247" s="127">
        <v>3590.9999999999995</v>
      </c>
      <c r="CL247" s="19">
        <f>BX247/BZ247</f>
        <v>0.89523809523809528</v>
      </c>
      <c r="CM247" s="22"/>
      <c r="CN247" s="22"/>
      <c r="CO247" s="22"/>
      <c r="CP247" s="6"/>
      <c r="CQ247" s="19"/>
      <c r="CR247" s="19"/>
      <c r="CS247" s="19"/>
      <c r="CT247" s="22"/>
      <c r="CU247" s="142"/>
      <c r="CV247" s="142"/>
      <c r="CW247" s="22"/>
      <c r="CX247" s="22"/>
      <c r="CZ247" s="22"/>
      <c r="DA247" s="16">
        <v>1</v>
      </c>
      <c r="DB247" s="129" t="s">
        <v>447</v>
      </c>
      <c r="DC247" s="130"/>
      <c r="DD247" s="131" t="s">
        <v>1099</v>
      </c>
      <c r="DI247" s="1" t="s">
        <v>434</v>
      </c>
      <c r="DJ247" s="210" t="s">
        <v>491</v>
      </c>
      <c r="DK247" s="4">
        <v>2</v>
      </c>
      <c r="DN247" s="16">
        <v>0</v>
      </c>
      <c r="DR247" s="1" t="s">
        <v>431</v>
      </c>
      <c r="DS247" s="1" t="s">
        <v>431</v>
      </c>
      <c r="DT247" s="1">
        <v>742</v>
      </c>
      <c r="DU247" s="1">
        <v>6.3</v>
      </c>
      <c r="DV247" s="1">
        <v>93.7</v>
      </c>
      <c r="DW247" s="1" t="s">
        <v>431</v>
      </c>
      <c r="DX247" s="1" t="s">
        <v>431</v>
      </c>
      <c r="DY247" s="1" t="s">
        <v>431</v>
      </c>
      <c r="DZ247" s="1" t="s">
        <v>431</v>
      </c>
      <c r="EA247" s="1">
        <v>0</v>
      </c>
      <c r="EC247" s="36"/>
      <c r="ED247" s="36"/>
      <c r="EE247" s="4">
        <v>20</v>
      </c>
      <c r="EF247" s="4"/>
      <c r="EG247" s="4"/>
      <c r="EH247" s="4"/>
      <c r="EI247" s="4"/>
      <c r="EJ247" s="4"/>
      <c r="EK247" s="4"/>
      <c r="EL247" s="6" t="e">
        <f>EK247/(EJ247*EJ247*0.01*0.01)</f>
        <v>#DIV/0!</v>
      </c>
      <c r="EM247" s="4"/>
      <c r="EN247" s="4"/>
      <c r="EO247" s="4"/>
      <c r="EP247" s="4"/>
      <c r="EQ247" s="31"/>
      <c r="ER247" s="14"/>
      <c r="ES247" s="132">
        <v>12275</v>
      </c>
      <c r="ET247" s="133">
        <v>75</v>
      </c>
      <c r="EU247" s="133">
        <v>31121</v>
      </c>
      <c r="EV247" s="133">
        <v>8000</v>
      </c>
      <c r="EW247" s="133">
        <v>40560</v>
      </c>
      <c r="EX247" s="133">
        <v>3803</v>
      </c>
      <c r="EY247" s="134">
        <f>EX247/EV247*EW247/ET247</f>
        <v>257.08279999999996</v>
      </c>
      <c r="EZ247" s="39">
        <f>L247*EY247</f>
        <v>5141.655999999999</v>
      </c>
      <c r="FA247" s="9"/>
      <c r="FE247" s="135"/>
      <c r="FF247" s="135"/>
      <c r="FH247" s="136"/>
      <c r="FI247" s="11"/>
      <c r="FK247" s="138"/>
      <c r="FL247" s="139"/>
      <c r="FM247" s="9"/>
      <c r="FN247" s="1"/>
      <c r="FO247" s="41">
        <f>AC247/1000</f>
        <v>0.25800000000000001</v>
      </c>
      <c r="FQ247" s="121">
        <f>EX247*100/EU247</f>
        <v>12.220044343048103</v>
      </c>
      <c r="FR247" s="140">
        <f>EY247/1000</f>
        <v>0.25708279999999994</v>
      </c>
      <c r="FS247" s="143">
        <f>DT247/EY247</f>
        <v>2.8862296505250451</v>
      </c>
      <c r="FT247" s="143"/>
      <c r="FU247" s="214"/>
      <c r="FW247" s="214"/>
      <c r="GI247" s="8"/>
      <c r="GO247" s="10">
        <v>43864</v>
      </c>
      <c r="GP247" s="10"/>
      <c r="GQ247" s="20"/>
      <c r="KE247" s="20">
        <f>FR247*AO247/100*1000</f>
        <v>182.78587079999994</v>
      </c>
      <c r="KF247" s="20">
        <f>FR247*AP247/100*1000</f>
        <v>56.558215999999987</v>
      </c>
      <c r="KG247" s="20">
        <f>FR247*AQ247/100*1000</f>
        <v>14.139553999999997</v>
      </c>
      <c r="KH247" s="20">
        <f>FR247*AX247/100*1000</f>
        <v>68.361915679199981</v>
      </c>
      <c r="KI247" s="20">
        <f>FR247*BM247/100*1000</f>
        <v>3.0849935999999998</v>
      </c>
      <c r="KJ247" s="20">
        <f>FR247*BY247/100*1000</f>
        <v>5.3164723039999995</v>
      </c>
      <c r="KK247" s="20">
        <f>FR247*CA247/100*1000</f>
        <v>5.9386126799999985</v>
      </c>
      <c r="KL247" s="20">
        <f>FR247*CC247/100*1000</f>
        <v>44.737548855999982</v>
      </c>
    </row>
    <row r="248" spans="1:313" ht="14.4" customHeight="1">
      <c r="A248" s="1">
        <v>78</v>
      </c>
      <c r="B248" s="219">
        <f>COUNTIFS($D$3:D248,D248,$F$3:F248,F248)</f>
        <v>1</v>
      </c>
      <c r="C248" s="21">
        <v>12471</v>
      </c>
      <c r="D248" s="21" t="s">
        <v>2922</v>
      </c>
      <c r="E248" s="1" t="s">
        <v>608</v>
      </c>
      <c r="F248" s="12">
        <v>9511194462</v>
      </c>
      <c r="G248" s="1">
        <v>25</v>
      </c>
      <c r="H248" s="247" t="s">
        <v>1179</v>
      </c>
      <c r="DJ248" s="210" t="s">
        <v>491</v>
      </c>
      <c r="EL248" s="6" t="e">
        <f>EK248/(EJ248*EJ248*0.01*0.01)</f>
        <v>#DIV/0!</v>
      </c>
      <c r="FU248" s="214" t="s">
        <v>785</v>
      </c>
      <c r="FW248" s="214" t="s">
        <v>785</v>
      </c>
      <c r="GI248" s="8"/>
    </row>
    <row r="249" spans="1:313" ht="14.4" customHeight="1">
      <c r="A249" s="1">
        <v>219</v>
      </c>
      <c r="B249" s="1">
        <f>COUNTIFS($D$3:D249,D249,$F$3:F249,F249)</f>
        <v>1</v>
      </c>
      <c r="C249" s="34">
        <v>15884</v>
      </c>
      <c r="D249" s="21" t="s">
        <v>2100</v>
      </c>
      <c r="E249" s="2" t="s">
        <v>709</v>
      </c>
      <c r="F249" s="12">
        <v>5610230362</v>
      </c>
      <c r="G249" s="1">
        <v>65</v>
      </c>
      <c r="H249" s="247" t="s">
        <v>2101</v>
      </c>
      <c r="I249" s="29" t="s">
        <v>2102</v>
      </c>
      <c r="J249" s="24" t="s">
        <v>487</v>
      </c>
      <c r="K249" s="2" t="s">
        <v>430</v>
      </c>
      <c r="L249" s="2">
        <v>20</v>
      </c>
      <c r="M249" s="2" t="s">
        <v>601</v>
      </c>
      <c r="N249" s="2" t="s">
        <v>647</v>
      </c>
      <c r="O249" s="11"/>
      <c r="P249" s="2" t="s">
        <v>2098</v>
      </c>
      <c r="Q249" s="11"/>
      <c r="R249" s="11"/>
      <c r="S249" s="11"/>
      <c r="T249" s="42"/>
      <c r="U249" s="42"/>
      <c r="V249" s="64" t="s">
        <v>1609</v>
      </c>
      <c r="W249" s="42"/>
      <c r="X249" s="42"/>
      <c r="Y249" s="66"/>
      <c r="Z249" s="11"/>
      <c r="AA249" s="1" t="s">
        <v>812</v>
      </c>
      <c r="AC249" s="115">
        <v>78</v>
      </c>
      <c r="AD249" s="115">
        <v>1500</v>
      </c>
      <c r="AE249" s="11"/>
      <c r="AF249" s="11"/>
      <c r="AG249" s="11" t="s">
        <v>491</v>
      </c>
      <c r="AH249" s="115">
        <v>150</v>
      </c>
      <c r="AI249" s="11"/>
      <c r="AJ249" s="11"/>
      <c r="AM249" s="11"/>
      <c r="AO249" s="116">
        <v>52</v>
      </c>
      <c r="AP249" s="117">
        <v>28.2</v>
      </c>
      <c r="AQ249" s="118">
        <v>16.2</v>
      </c>
      <c r="AR249" s="119">
        <f>AO249+AP249+AQ249</f>
        <v>96.4</v>
      </c>
      <c r="AS249" s="120">
        <f>AO249/AP249</f>
        <v>1.8439716312056738</v>
      </c>
      <c r="AT249" s="121">
        <f>AO249/AP249*AQ249</f>
        <v>29.872340425531913</v>
      </c>
      <c r="AU249" s="122">
        <f>AO249/(AP249+AQ249)</f>
        <v>1.1711711711711712</v>
      </c>
      <c r="AV249" s="19">
        <f>AW249*AO249/100</f>
        <v>48.75</v>
      </c>
      <c r="AW249" s="19">
        <f>98-AY249-(CD249*100/AO249)</f>
        <v>93.75</v>
      </c>
      <c r="AX249" s="123">
        <v>2.14</v>
      </c>
      <c r="AY249" s="19">
        <f>AX249*100/AO249</f>
        <v>4.115384615384615</v>
      </c>
      <c r="AZ249" s="1" t="s">
        <v>432</v>
      </c>
      <c r="BA249" s="58">
        <v>11.05</v>
      </c>
      <c r="BB249" s="1" t="s">
        <v>432</v>
      </c>
      <c r="BC249" s="6">
        <v>5.6000000000000001E-2</v>
      </c>
      <c r="BD249" s="6"/>
      <c r="BE249" s="19"/>
      <c r="BF249" s="19"/>
      <c r="BG249" s="67">
        <v>6127.4336283185849</v>
      </c>
      <c r="BH249" s="67">
        <v>245.63</v>
      </c>
      <c r="BI249" s="19">
        <v>2.1800000000000002</v>
      </c>
      <c r="BJ249" s="19">
        <v>24.6</v>
      </c>
      <c r="BK249" s="19">
        <f>100-BJ249</f>
        <v>75.400000000000006</v>
      </c>
      <c r="BL249" s="124">
        <f>BJ249/BK249</f>
        <v>0.32625994694960214</v>
      </c>
      <c r="BM249" s="125">
        <v>1.1100000000000001</v>
      </c>
      <c r="BN249" s="6">
        <f>BM249*100/AO249</f>
        <v>2.134615384615385</v>
      </c>
      <c r="BO249" s="1" t="s">
        <v>432</v>
      </c>
      <c r="BP249" s="19">
        <v>20.8</v>
      </c>
      <c r="BQ249" s="19">
        <v>20.405000000000001</v>
      </c>
      <c r="BR249" s="43">
        <v>35001.72</v>
      </c>
      <c r="BS249" s="6">
        <f>BX249+BZ249</f>
        <v>67.599999999999994</v>
      </c>
      <c r="BT249" s="4">
        <v>73.2</v>
      </c>
      <c r="BU249" s="43">
        <v>12993.1</v>
      </c>
      <c r="BV249" s="6">
        <f>100-BT249</f>
        <v>26.799999999999997</v>
      </c>
      <c r="BW249" s="6">
        <f>BY249+CA249+CC249</f>
        <v>27.438599999999997</v>
      </c>
      <c r="BX249" s="22">
        <v>40.1</v>
      </c>
      <c r="BY249" s="22">
        <f>BX249*AP249/100</f>
        <v>11.308199999999999</v>
      </c>
      <c r="BZ249" s="6">
        <v>27.5</v>
      </c>
      <c r="CA249" s="22">
        <f>BZ249*AP249/100</f>
        <v>7.7549999999999999</v>
      </c>
      <c r="CB249" s="6">
        <v>29.7</v>
      </c>
      <c r="CC249" s="22">
        <f>CB249*AP249/100</f>
        <v>8.3753999999999991</v>
      </c>
      <c r="CD249" s="22">
        <v>7.0000000000000007E-2</v>
      </c>
      <c r="CE249" s="126">
        <v>95.4</v>
      </c>
      <c r="CF249" s="127">
        <v>7292</v>
      </c>
      <c r="CG249" s="126">
        <v>87.2</v>
      </c>
      <c r="CH249" s="127">
        <v>5715</v>
      </c>
      <c r="CI249" s="126">
        <v>27.6</v>
      </c>
      <c r="CJ249" s="126">
        <v>72.099999999999994</v>
      </c>
      <c r="CK249" s="127">
        <v>6148</v>
      </c>
      <c r="CL249" s="19">
        <f>BX249/BZ249</f>
        <v>1.4581818181818182</v>
      </c>
      <c r="CM249" s="19"/>
      <c r="CN249" s="19"/>
      <c r="CO249" s="19"/>
      <c r="CP249" s="6"/>
      <c r="CQ249" s="19"/>
      <c r="CR249" s="19"/>
      <c r="CS249" s="20"/>
      <c r="CZ249" s="22"/>
      <c r="DA249" s="16"/>
      <c r="DB249" s="129" t="s">
        <v>447</v>
      </c>
      <c r="DC249" s="130"/>
      <c r="DD249" s="131" t="s">
        <v>2103</v>
      </c>
      <c r="DI249" s="1" t="s">
        <v>434</v>
      </c>
      <c r="DJ249" s="210" t="s">
        <v>491</v>
      </c>
      <c r="DK249" s="4">
        <v>2</v>
      </c>
      <c r="DN249" s="16">
        <v>0</v>
      </c>
      <c r="DR249" s="22" t="s">
        <v>431</v>
      </c>
      <c r="DS249" s="22" t="s">
        <v>431</v>
      </c>
      <c r="DT249" s="67">
        <v>76</v>
      </c>
      <c r="DU249" s="22">
        <v>9.3000000000000007</v>
      </c>
      <c r="DV249" s="22">
        <v>90.7</v>
      </c>
      <c r="DW249" s="22" t="s">
        <v>431</v>
      </c>
      <c r="DX249" s="22" t="s">
        <v>431</v>
      </c>
      <c r="DY249" s="22" t="s">
        <v>431</v>
      </c>
      <c r="DZ249" s="22" t="s">
        <v>431</v>
      </c>
      <c r="EA249" s="2">
        <v>0</v>
      </c>
      <c r="EB249" s="68"/>
      <c r="EC249" s="36"/>
      <c r="ED249" s="36"/>
      <c r="EE249" s="4">
        <f>L249</f>
        <v>20</v>
      </c>
      <c r="EF249" s="4"/>
      <c r="EG249" s="4"/>
      <c r="EH249" s="4"/>
      <c r="EI249" s="4"/>
      <c r="EJ249" s="4"/>
      <c r="EK249" s="4"/>
      <c r="EL249" s="6" t="e">
        <f>EK249/(EJ249*EJ249*0.01*0.01)</f>
        <v>#DIV/0!</v>
      </c>
      <c r="EM249" s="4"/>
      <c r="EN249" s="4"/>
      <c r="EO249" s="4"/>
      <c r="EP249" s="4"/>
      <c r="EQ249" s="31"/>
      <c r="ER249" s="14"/>
      <c r="ES249" s="132">
        <f>C249</f>
        <v>15884</v>
      </c>
      <c r="ET249" s="133">
        <v>75</v>
      </c>
      <c r="EU249" s="133">
        <v>106931</v>
      </c>
      <c r="EV249" s="133">
        <v>16000</v>
      </c>
      <c r="EW249" s="133">
        <v>37440</v>
      </c>
      <c r="EX249" s="133">
        <v>2279</v>
      </c>
      <c r="EY249" s="134">
        <f>EX249/EV249*EW249/ET249</f>
        <v>71.104799999999997</v>
      </c>
      <c r="EZ249" s="39">
        <f>L249*EY249</f>
        <v>1422.096</v>
      </c>
      <c r="FA249" s="9"/>
      <c r="FE249" s="135"/>
      <c r="FF249" s="135"/>
      <c r="FH249" s="136"/>
      <c r="FK249" s="138"/>
      <c r="FL249" s="139"/>
      <c r="FM249" s="9"/>
      <c r="FN249" s="1"/>
      <c r="FO249" s="41">
        <f>AC249/1000</f>
        <v>7.8E-2</v>
      </c>
      <c r="FQ249" s="121">
        <f>EX249*100/EU249</f>
        <v>2.1312809194714348</v>
      </c>
      <c r="FR249" s="140">
        <f>EY249/1000</f>
        <v>7.1104799999999996E-2</v>
      </c>
      <c r="FS249" s="9"/>
      <c r="FU249" s="214"/>
      <c r="FW249" s="214"/>
      <c r="GI249" s="8"/>
      <c r="GO249" s="10"/>
      <c r="GP249" s="10"/>
      <c r="GQ249" s="20"/>
      <c r="KE249" s="20">
        <f>FR249*AO249/100*1000</f>
        <v>36.974495999999995</v>
      </c>
      <c r="KF249" s="20">
        <f>FR249*AP249/100*1000</f>
        <v>20.051553599999998</v>
      </c>
      <c r="KG249" s="20">
        <f>FR249*AQ249/100*1000</f>
        <v>11.518977599999998</v>
      </c>
      <c r="KH249" s="20">
        <f>FR249*AX249/100*1000</f>
        <v>1.5216427199999998</v>
      </c>
      <c r="KI249" s="20">
        <f>FR249*BM249/100*1000</f>
        <v>0.78926328000000012</v>
      </c>
      <c r="KJ249" s="20">
        <f>FR249*BY249/100*1000</f>
        <v>8.0406729935999994</v>
      </c>
      <c r="KK249" s="20">
        <f>FR249*CA249/100*1000</f>
        <v>5.5141772400000004</v>
      </c>
      <c r="KL249" s="20">
        <f>FR249*CC249/100*1000</f>
        <v>5.9553114191999992</v>
      </c>
    </row>
    <row r="250" spans="1:313" ht="14.4" customHeight="1">
      <c r="A250" s="1">
        <v>52</v>
      </c>
      <c r="B250" s="219">
        <f>COUNTIFS($D$3:D250,D250,$F$3:F250,F250)</f>
        <v>1</v>
      </c>
      <c r="C250" s="34">
        <v>17061</v>
      </c>
      <c r="D250" s="21" t="s">
        <v>2400</v>
      </c>
      <c r="E250" s="2" t="s">
        <v>563</v>
      </c>
      <c r="F250" s="2">
        <v>6611091333</v>
      </c>
      <c r="G250" s="1">
        <v>56</v>
      </c>
      <c r="H250" s="247" t="s">
        <v>2401</v>
      </c>
      <c r="I250" s="29" t="s">
        <v>442</v>
      </c>
      <c r="J250" s="24" t="s">
        <v>487</v>
      </c>
      <c r="K250" s="2" t="s">
        <v>430</v>
      </c>
      <c r="L250" s="2">
        <v>29</v>
      </c>
      <c r="M250" s="2">
        <v>2</v>
      </c>
      <c r="N250" s="2" t="s">
        <v>431</v>
      </c>
      <c r="O250" s="11"/>
      <c r="P250" s="2" t="s">
        <v>2368</v>
      </c>
      <c r="Q250" s="11"/>
      <c r="R250" s="11"/>
      <c r="S250" s="11"/>
      <c r="T250" s="42"/>
      <c r="U250" s="42"/>
      <c r="V250" s="64" t="s">
        <v>1609</v>
      </c>
      <c r="W250" s="42"/>
      <c r="X250" s="42" t="s">
        <v>2294</v>
      </c>
      <c r="Y250" s="66" t="s">
        <v>2381</v>
      </c>
      <c r="Z250" s="11" t="s">
        <v>2382</v>
      </c>
      <c r="AA250" s="1" t="s">
        <v>2166</v>
      </c>
      <c r="AC250" s="115">
        <v>267</v>
      </c>
      <c r="AD250" s="115">
        <v>7700</v>
      </c>
      <c r="AE250" s="11"/>
      <c r="AF250" s="11"/>
      <c r="AG250" s="11" t="s">
        <v>491</v>
      </c>
      <c r="AH250" s="115">
        <v>550</v>
      </c>
      <c r="AI250" s="11"/>
      <c r="AJ250" s="11"/>
      <c r="AM250" s="11"/>
      <c r="AO250" s="116">
        <v>37.799999999999997</v>
      </c>
      <c r="AP250" s="117">
        <v>53.1</v>
      </c>
      <c r="AQ250" s="118">
        <v>7.56</v>
      </c>
      <c r="AR250" s="119">
        <f>AO250+AP250+AQ250</f>
        <v>98.460000000000008</v>
      </c>
      <c r="AS250" s="120">
        <f>AO250/AP250</f>
        <v>0.7118644067796609</v>
      </c>
      <c r="AT250" s="121">
        <f>AO250/AP250*AQ250</f>
        <v>5.3816949152542364</v>
      </c>
      <c r="AU250" s="122">
        <f>AO250/(AP250+AQ250)</f>
        <v>0.62314540059347168</v>
      </c>
      <c r="AV250" s="19">
        <f>AW250*AO250/100</f>
        <v>26.833999999999996</v>
      </c>
      <c r="AW250" s="19">
        <f>98-AY250-(CD250*100/AO250)</f>
        <v>70.989417989417987</v>
      </c>
      <c r="AX250" s="123">
        <v>7.41</v>
      </c>
      <c r="AY250" s="19">
        <f>AX250*100/AO250</f>
        <v>19.603174603174605</v>
      </c>
      <c r="AZ250" s="1" t="s">
        <v>432</v>
      </c>
      <c r="BA250" s="58">
        <v>24.2</v>
      </c>
      <c r="BB250" s="1" t="s">
        <v>432</v>
      </c>
      <c r="BC250" s="6">
        <v>4.5999999999999999E-2</v>
      </c>
      <c r="BD250" s="6"/>
      <c r="BE250" s="19"/>
      <c r="BF250" s="19"/>
      <c r="BG250" s="67">
        <v>6293.4</v>
      </c>
      <c r="BH250" s="67">
        <v>382.8</v>
      </c>
      <c r="BI250" s="19">
        <v>2.0099999999999998</v>
      </c>
      <c r="BJ250" s="19">
        <v>39.6</v>
      </c>
      <c r="BK250" s="19">
        <f>100-BJ250</f>
        <v>60.4</v>
      </c>
      <c r="BL250" s="124">
        <f>BJ250/BK250</f>
        <v>0.6556291390728477</v>
      </c>
      <c r="BM250" s="125">
        <v>0.65</v>
      </c>
      <c r="BN250" s="6">
        <f>BM250*100/AO250</f>
        <v>1.7195767195767198</v>
      </c>
      <c r="BO250" s="1" t="s">
        <v>432</v>
      </c>
      <c r="BP250" s="19">
        <v>16.78</v>
      </c>
      <c r="BQ250" s="19">
        <v>52.800000000000004</v>
      </c>
      <c r="BR250" s="43">
        <v>27979.200000000001</v>
      </c>
      <c r="BS250" s="6">
        <f>BX250+BZ250</f>
        <v>47</v>
      </c>
      <c r="BT250" s="4">
        <v>85.6</v>
      </c>
      <c r="BU250" s="43">
        <v>8569</v>
      </c>
      <c r="BV250" s="6">
        <f>100-BT250</f>
        <v>14.400000000000006</v>
      </c>
      <c r="BW250" s="6">
        <f>BY250+CA250+CC250</f>
        <v>52.834500000000006</v>
      </c>
      <c r="BX250" s="22">
        <v>19.600000000000001</v>
      </c>
      <c r="BY250" s="22">
        <f>BX250*AP250/100</f>
        <v>10.4076</v>
      </c>
      <c r="BZ250" s="6">
        <v>27.4</v>
      </c>
      <c r="CA250" s="22">
        <f>BZ250*AP250/100</f>
        <v>14.5494</v>
      </c>
      <c r="CB250" s="6">
        <v>52.5</v>
      </c>
      <c r="CC250" s="22">
        <f>CB250*AP250/100</f>
        <v>27.877500000000001</v>
      </c>
      <c r="CD250" s="22">
        <v>2.8</v>
      </c>
      <c r="CE250" s="126">
        <v>98.5</v>
      </c>
      <c r="CF250" s="127">
        <v>7869</v>
      </c>
      <c r="CG250" s="126">
        <v>93.9</v>
      </c>
      <c r="CH250" s="127">
        <v>5927</v>
      </c>
      <c r="CI250" s="126">
        <v>60.8</v>
      </c>
      <c r="CJ250" s="126">
        <v>77.3</v>
      </c>
      <c r="CK250" s="127">
        <v>5328</v>
      </c>
      <c r="CL250" s="19">
        <f>BX250/BZ250</f>
        <v>0.7153284671532848</v>
      </c>
      <c r="CM250" s="19"/>
      <c r="CN250" s="19"/>
      <c r="CO250" s="19"/>
      <c r="CP250" s="6"/>
      <c r="CQ250" s="19"/>
      <c r="CR250" s="19"/>
      <c r="CS250" s="20"/>
      <c r="CZ250" s="22"/>
      <c r="DA250" s="16"/>
      <c r="DB250" s="129" t="s">
        <v>441</v>
      </c>
      <c r="DC250" s="130"/>
      <c r="DD250" s="131" t="s">
        <v>2402</v>
      </c>
      <c r="DI250" s="1" t="s">
        <v>434</v>
      </c>
      <c r="DJ250" s="210" t="s">
        <v>491</v>
      </c>
      <c r="DK250" s="4">
        <v>2</v>
      </c>
      <c r="DN250" s="16">
        <v>0</v>
      </c>
      <c r="DR250" s="58" t="s">
        <v>431</v>
      </c>
      <c r="DS250" s="22" t="s">
        <v>431</v>
      </c>
      <c r="DT250" s="22">
        <v>427</v>
      </c>
      <c r="DU250" s="22">
        <v>7.5</v>
      </c>
      <c r="DV250" s="22">
        <v>92.5</v>
      </c>
      <c r="DW250" s="22" t="s">
        <v>431</v>
      </c>
      <c r="DX250" s="22" t="s">
        <v>431</v>
      </c>
      <c r="DY250" s="22" t="s">
        <v>431</v>
      </c>
      <c r="DZ250" s="22" t="s">
        <v>431</v>
      </c>
      <c r="EA250" s="2">
        <v>0</v>
      </c>
      <c r="EB250" s="2"/>
      <c r="EC250" s="36"/>
      <c r="ED250" s="36"/>
      <c r="EE250" s="4">
        <f>L250</f>
        <v>29</v>
      </c>
      <c r="EF250" s="4"/>
      <c r="EG250" s="4">
        <v>3</v>
      </c>
      <c r="EH250" s="4"/>
      <c r="EI250" s="4"/>
      <c r="EJ250" s="4"/>
      <c r="EK250" s="4"/>
      <c r="EL250" s="6" t="e">
        <f>EK250/(EJ250*EJ250*0.01*0.01)</f>
        <v>#DIV/0!</v>
      </c>
      <c r="EM250" s="4"/>
      <c r="EN250" s="4"/>
      <c r="EO250" s="4"/>
      <c r="EP250" s="4"/>
      <c r="EQ250" s="31"/>
      <c r="ER250" s="14"/>
      <c r="ES250" s="132">
        <f>C250</f>
        <v>17061</v>
      </c>
      <c r="ET250" s="133">
        <v>75</v>
      </c>
      <c r="EU250" s="133">
        <v>6809</v>
      </c>
      <c r="EV250" s="133">
        <v>4000</v>
      </c>
      <c r="EW250" s="133">
        <v>37440</v>
      </c>
      <c r="EX250" s="133">
        <v>2230</v>
      </c>
      <c r="EY250" s="134">
        <f>EX250/EV250*EW250/ET250</f>
        <v>278.30399999999997</v>
      </c>
      <c r="EZ250" s="39">
        <f>L250*EY250</f>
        <v>8070.8159999999989</v>
      </c>
      <c r="FA250" s="9"/>
      <c r="FE250" s="135"/>
      <c r="FF250" s="135"/>
      <c r="FH250" s="136"/>
      <c r="FK250" s="138"/>
      <c r="FL250" s="139"/>
      <c r="FM250" s="9"/>
      <c r="FN250" s="1"/>
      <c r="FO250" s="41">
        <f>AC250/1000</f>
        <v>0.26700000000000002</v>
      </c>
      <c r="FQ250" s="121">
        <f>EX250*100/EU250</f>
        <v>32.750771038331621</v>
      </c>
      <c r="FR250" s="140">
        <f>EY250/1000</f>
        <v>0.278304</v>
      </c>
      <c r="FS250" s="9"/>
      <c r="FU250" s="214"/>
      <c r="FW250" s="214"/>
      <c r="GI250" s="8"/>
      <c r="GO250" s="10"/>
      <c r="GP250" s="10"/>
      <c r="GQ250" s="20"/>
      <c r="KB250" s="22">
        <v>76.099999999999994</v>
      </c>
      <c r="KC250" s="22">
        <v>33.799999999999997</v>
      </c>
      <c r="KD250" s="22">
        <v>36.1</v>
      </c>
      <c r="KE250" s="20">
        <f>FR250*AO250/100*1000</f>
        <v>105.19891199999998</v>
      </c>
      <c r="KF250" s="20">
        <f>FR250*AP250/100*1000</f>
        <v>147.77942400000001</v>
      </c>
      <c r="KG250" s="20">
        <f>FR250*AQ250/100*1000</f>
        <v>21.0397824</v>
      </c>
      <c r="KH250" s="20">
        <f>FR250*AX250/100*1000</f>
        <v>20.622326399999999</v>
      </c>
      <c r="KI250" s="20">
        <f>FR250*BM250/100*1000</f>
        <v>1.8089759999999999</v>
      </c>
      <c r="KJ250" s="20">
        <f>FR250*BY250/100*1000</f>
        <v>28.964767104</v>
      </c>
      <c r="KK250" s="20">
        <f>FR250*CA250/100*1000</f>
        <v>40.491562176000002</v>
      </c>
      <c r="KL250" s="20">
        <f>FR250*CC250/100*1000</f>
        <v>77.584197599999996</v>
      </c>
    </row>
    <row r="251" spans="1:313" ht="14.4" customHeight="1">
      <c r="A251" s="1">
        <v>45</v>
      </c>
      <c r="B251" s="219">
        <f>COUNTIFS($D$3:D251,D251,$F$3:F251,F251)</f>
        <v>1</v>
      </c>
      <c r="C251" s="21">
        <v>8084</v>
      </c>
      <c r="D251" s="21" t="s">
        <v>2776</v>
      </c>
      <c r="E251" s="1" t="s">
        <v>606</v>
      </c>
      <c r="F251" s="12">
        <v>8809275167</v>
      </c>
      <c r="G251" s="1">
        <v>30</v>
      </c>
      <c r="H251" s="247" t="s">
        <v>2777</v>
      </c>
      <c r="DJ251" s="210" t="s">
        <v>491</v>
      </c>
      <c r="EL251" s="6" t="e">
        <f>EK251/((EJ251/100)*(EJ251/100))</f>
        <v>#DIV/0!</v>
      </c>
      <c r="FU251" s="214" t="s">
        <v>785</v>
      </c>
      <c r="FW251" s="214" t="s">
        <v>785</v>
      </c>
      <c r="GI251" s="8"/>
    </row>
    <row r="252" spans="1:313" ht="14.4" customHeight="1">
      <c r="A252" s="1">
        <v>2</v>
      </c>
      <c r="B252" s="1">
        <f>COUNTIFS($D$3:D252,D252,$F$3:F252,F252)</f>
        <v>1</v>
      </c>
      <c r="C252" s="34">
        <v>12099</v>
      </c>
      <c r="D252" s="75" t="s">
        <v>1053</v>
      </c>
      <c r="E252" s="76" t="s">
        <v>496</v>
      </c>
      <c r="F252" s="76">
        <v>7811075448</v>
      </c>
      <c r="G252" s="77">
        <f>LEFT(H252,4)-CONCATENATE(IF(LEFT(F252, 2)&lt;MID(H252, 3, 4), 20, 19),LEFT(F252,2))</f>
        <v>42</v>
      </c>
      <c r="H252" s="248" t="s">
        <v>1051</v>
      </c>
      <c r="I252" s="29" t="s">
        <v>538</v>
      </c>
      <c r="J252" s="24" t="s">
        <v>487</v>
      </c>
      <c r="K252" s="2" t="s">
        <v>430</v>
      </c>
      <c r="L252" s="1">
        <v>12</v>
      </c>
      <c r="M252" s="2" t="s">
        <v>580</v>
      </c>
      <c r="N252" s="2" t="s">
        <v>431</v>
      </c>
      <c r="P252" s="1" t="s">
        <v>1050</v>
      </c>
      <c r="S252" s="2"/>
      <c r="T252" s="46" t="s">
        <v>797</v>
      </c>
      <c r="U252" s="46"/>
      <c r="V252" s="50" t="s">
        <v>902</v>
      </c>
      <c r="X252" s="59"/>
      <c r="Y252" s="59"/>
      <c r="Z252" s="29"/>
      <c r="AA252" s="1" t="s">
        <v>781</v>
      </c>
      <c r="AC252" s="115">
        <v>409</v>
      </c>
      <c r="AD252" s="115">
        <v>4900</v>
      </c>
      <c r="AE252" s="11"/>
      <c r="AF252" s="11"/>
      <c r="AG252" s="11" t="s">
        <v>483</v>
      </c>
      <c r="AH252" s="115">
        <v>350</v>
      </c>
      <c r="AI252" s="11"/>
      <c r="AJ252" s="11"/>
      <c r="AO252" s="116">
        <v>6.8</v>
      </c>
      <c r="AP252" s="117">
        <v>89.6</v>
      </c>
      <c r="AQ252" s="118">
        <v>3.2</v>
      </c>
      <c r="AR252" s="119">
        <f>AO252+AP252+AQ252</f>
        <v>99.6</v>
      </c>
      <c r="AS252" s="120">
        <f>AO252/AP252</f>
        <v>7.5892857142857151E-2</v>
      </c>
      <c r="AT252" s="121">
        <f>AO252/AP252*AQ252</f>
        <v>0.24285714285714288</v>
      </c>
      <c r="AU252" s="122">
        <f>AO252/(AP252+AQ252)</f>
        <v>7.3275862068965511E-2</v>
      </c>
      <c r="AV252" s="19">
        <v>5.4603999999999999</v>
      </c>
      <c r="AW252" s="19">
        <f>95-AY252</f>
        <v>80.3</v>
      </c>
      <c r="AX252" s="123">
        <v>0.99959999999999993</v>
      </c>
      <c r="AY252" s="19">
        <v>14.7</v>
      </c>
      <c r="AZ252" s="1" t="s">
        <v>432</v>
      </c>
      <c r="BA252" s="58">
        <v>66</v>
      </c>
      <c r="BB252" s="1" t="s">
        <v>432</v>
      </c>
      <c r="BC252" s="6">
        <v>0.06</v>
      </c>
      <c r="BD252" s="6">
        <v>86</v>
      </c>
      <c r="BE252" s="19">
        <v>48.2</v>
      </c>
      <c r="BF252" s="19">
        <v>44.4</v>
      </c>
      <c r="BG252" s="2">
        <v>6000</v>
      </c>
      <c r="BH252" s="20"/>
      <c r="BI252" s="19" t="s">
        <v>432</v>
      </c>
      <c r="BJ252" s="19">
        <v>49.5</v>
      </c>
      <c r="BK252" s="1">
        <v>50.5</v>
      </c>
      <c r="BL252" s="124">
        <f>BJ252/BK252</f>
        <v>0.98019801980198018</v>
      </c>
      <c r="BM252" s="125">
        <v>0.09</v>
      </c>
      <c r="BN252" s="6">
        <f>BM252*100/AO252</f>
        <v>1.3235294117647058</v>
      </c>
      <c r="BO252" s="1" t="s">
        <v>432</v>
      </c>
      <c r="BP252" s="19">
        <v>24.805</v>
      </c>
      <c r="BQ252" s="19">
        <v>42.884</v>
      </c>
      <c r="BR252" s="4">
        <v>44440</v>
      </c>
      <c r="BS252" s="6">
        <f>BX252+BZ252</f>
        <v>73.3</v>
      </c>
      <c r="BT252" s="4">
        <v>96.7</v>
      </c>
      <c r="BU252" s="43">
        <v>11111.04</v>
      </c>
      <c r="BV252" s="6">
        <f>100-BT252</f>
        <v>3.2999999999999972</v>
      </c>
      <c r="BW252" s="6">
        <f>BY252+CA252+CC252</f>
        <v>88.34559999999999</v>
      </c>
      <c r="BX252" s="4">
        <v>56.1</v>
      </c>
      <c r="BY252" s="22">
        <f>BX252*AP252/100</f>
        <v>50.265599999999992</v>
      </c>
      <c r="BZ252" s="4">
        <v>17.2</v>
      </c>
      <c r="CA252" s="22">
        <f>BZ252*AP252/100</f>
        <v>15.411199999999999</v>
      </c>
      <c r="CB252" s="4">
        <v>25.3</v>
      </c>
      <c r="CC252" s="22">
        <f>CB252*AP252/100</f>
        <v>22.668800000000001</v>
      </c>
      <c r="CD252" s="22">
        <v>3.1E-2</v>
      </c>
      <c r="CE252" s="126">
        <v>99</v>
      </c>
      <c r="CF252" s="127">
        <v>8555.4</v>
      </c>
      <c r="CG252" s="126">
        <v>98.6</v>
      </c>
      <c r="CH252" s="127">
        <v>6477.9000000000005</v>
      </c>
      <c r="CI252" s="126">
        <v>95.1</v>
      </c>
      <c r="CJ252" s="126">
        <v>97.9</v>
      </c>
      <c r="CK252" s="127">
        <v>7061.5999999999995</v>
      </c>
      <c r="CL252" s="146">
        <f>BX252/BZ252</f>
        <v>3.2616279069767442</v>
      </c>
      <c r="CM252" s="22"/>
      <c r="CN252" s="22"/>
      <c r="CO252" s="22"/>
      <c r="CP252" s="6"/>
      <c r="CQ252" s="19"/>
      <c r="CR252" s="19"/>
      <c r="CS252" s="19"/>
      <c r="CT252" s="22"/>
      <c r="CU252" s="142"/>
      <c r="CV252" s="142"/>
      <c r="CW252" s="22"/>
      <c r="CX252" s="22"/>
      <c r="CZ252" s="22"/>
      <c r="DB252" s="129" t="s">
        <v>441</v>
      </c>
      <c r="DC252" s="130"/>
      <c r="DD252" s="131" t="s">
        <v>1028</v>
      </c>
      <c r="DI252" s="1" t="s">
        <v>434</v>
      </c>
      <c r="DJ252" s="209" t="s">
        <v>483</v>
      </c>
      <c r="DK252" s="4">
        <v>2</v>
      </c>
      <c r="DN252" s="16">
        <v>0</v>
      </c>
      <c r="DR252" s="1" t="s">
        <v>431</v>
      </c>
      <c r="DS252" s="1" t="s">
        <v>431</v>
      </c>
      <c r="DT252" s="1">
        <v>424</v>
      </c>
      <c r="DU252" s="1">
        <v>22.4</v>
      </c>
      <c r="DV252" s="1">
        <v>77.599999999999994</v>
      </c>
      <c r="DW252" s="1" t="s">
        <v>431</v>
      </c>
      <c r="DX252" s="1" t="s">
        <v>431</v>
      </c>
      <c r="DY252" s="1" t="s">
        <v>431</v>
      </c>
      <c r="DZ252" s="1" t="s">
        <v>431</v>
      </c>
      <c r="EA252" s="1">
        <v>0</v>
      </c>
      <c r="EC252" s="36"/>
      <c r="ED252" s="36"/>
      <c r="EE252" s="4">
        <v>12</v>
      </c>
      <c r="EF252" s="4"/>
      <c r="EG252" s="4"/>
      <c r="EH252" s="4"/>
      <c r="EI252" s="4"/>
      <c r="EJ252" s="4"/>
      <c r="EK252" s="4"/>
      <c r="EL252" s="6" t="e">
        <f>EK252/(EJ252*EJ252*0.01*0.01)</f>
        <v>#DIV/0!</v>
      </c>
      <c r="EM252" s="4"/>
      <c r="EN252" s="4"/>
      <c r="EO252" s="4"/>
      <c r="EP252" s="4"/>
      <c r="EQ252" s="31"/>
      <c r="ER252" s="14"/>
      <c r="ES252" s="132">
        <v>12099</v>
      </c>
      <c r="ET252" s="133">
        <v>75</v>
      </c>
      <c r="EU252" s="133">
        <v>7100</v>
      </c>
      <c r="EV252" s="133">
        <v>4000</v>
      </c>
      <c r="EW252" s="133">
        <v>40560</v>
      </c>
      <c r="EX252" s="133">
        <v>3084</v>
      </c>
      <c r="EY252" s="134">
        <f>EX252/EV252*EW252/ET252</f>
        <v>416.95680000000004</v>
      </c>
      <c r="EZ252" s="39">
        <f>L252*EY252</f>
        <v>5003.481600000001</v>
      </c>
      <c r="FA252" s="9"/>
      <c r="FE252" s="135"/>
      <c r="FF252" s="135"/>
      <c r="FH252" s="136"/>
      <c r="FI252" s="11"/>
      <c r="FK252" s="138"/>
      <c r="FL252" s="139"/>
      <c r="FM252" s="9"/>
      <c r="FN252" s="1"/>
      <c r="FO252" s="41">
        <f>AC252/1000</f>
        <v>0.40899999999999997</v>
      </c>
      <c r="FQ252" s="121">
        <f>EX252*100/EU252</f>
        <v>43.436619718309856</v>
      </c>
      <c r="FR252" s="140">
        <f>EY252/1000</f>
        <v>0.41695680000000002</v>
      </c>
      <c r="FS252" s="143">
        <f>DT252/EY252</f>
        <v>1.0168919178197837</v>
      </c>
      <c r="FT252" s="143"/>
      <c r="FV252" s="212"/>
      <c r="FX252" s="212"/>
      <c r="GI252" s="8"/>
      <c r="GO252" s="10">
        <v>43832</v>
      </c>
      <c r="GP252" s="10"/>
      <c r="GQ252" s="20"/>
      <c r="KE252" s="20">
        <f>FR252*AO252/100*1000</f>
        <v>28.353062399999999</v>
      </c>
      <c r="KF252" s="20">
        <f>FR252*AP252/100*1000</f>
        <v>373.59329279999997</v>
      </c>
      <c r="KG252" s="20">
        <f>FR252*AQ252/100*1000</f>
        <v>13.342617600000002</v>
      </c>
      <c r="KH252" s="20">
        <f>FR252*AX252/100*1000</f>
        <v>4.1679001727999996</v>
      </c>
      <c r="KI252" s="20">
        <f>FR252*BM252/100*1000</f>
        <v>0.37526112</v>
      </c>
      <c r="KJ252" s="20">
        <f>FR252*BY252/100*1000</f>
        <v>209.58583726079996</v>
      </c>
      <c r="KK252" s="20">
        <f>FR252*CA252/100*1000</f>
        <v>64.258046361599995</v>
      </c>
      <c r="KL252" s="20">
        <f>FR252*CC252/100*1000</f>
        <v>94.519103078400008</v>
      </c>
    </row>
    <row r="253" spans="1:313" ht="14.4" customHeight="1">
      <c r="A253" s="1">
        <v>136</v>
      </c>
      <c r="B253" s="1">
        <f>COUNTIFS($D$3:D253,D253,$F$3:F253,F253)</f>
        <v>2</v>
      </c>
      <c r="C253" s="34">
        <v>12790</v>
      </c>
      <c r="D253" s="75" t="s">
        <v>1053</v>
      </c>
      <c r="E253" s="76" t="s">
        <v>496</v>
      </c>
      <c r="F253" s="76">
        <v>7811075448</v>
      </c>
      <c r="G253" s="77">
        <f>LEFT(H253,4)-CONCATENATE(IF(LEFT(F253, 2)&lt;MID(H253, 3, 4), 20, 19),LEFT(F253,2))</f>
        <v>42</v>
      </c>
      <c r="H253" s="248" t="s">
        <v>1312</v>
      </c>
      <c r="I253" s="29" t="s">
        <v>538</v>
      </c>
      <c r="J253" s="24" t="s">
        <v>487</v>
      </c>
      <c r="K253" s="2" t="s">
        <v>430</v>
      </c>
      <c r="L253" s="1">
        <v>15</v>
      </c>
      <c r="M253" s="2" t="s">
        <v>631</v>
      </c>
      <c r="N253" s="2" t="s">
        <v>431</v>
      </c>
      <c r="P253" s="1" t="s">
        <v>1261</v>
      </c>
      <c r="S253" s="2"/>
      <c r="T253" s="52" t="s">
        <v>1103</v>
      </c>
      <c r="U253" s="52"/>
      <c r="V253" s="57" t="s">
        <v>1245</v>
      </c>
      <c r="X253" s="59"/>
      <c r="Y253" s="59"/>
      <c r="Z253" s="29"/>
      <c r="AA253" s="1" t="s">
        <v>812</v>
      </c>
      <c r="AC253" s="115">
        <v>344</v>
      </c>
      <c r="AD253" s="115">
        <v>5000</v>
      </c>
      <c r="AE253" s="11"/>
      <c r="AF253" s="11"/>
      <c r="AG253" s="11" t="s">
        <v>483</v>
      </c>
      <c r="AH253" s="115">
        <v>350</v>
      </c>
      <c r="AI253" s="11"/>
      <c r="AJ253" s="11"/>
      <c r="AM253" s="11"/>
      <c r="AO253" s="116">
        <v>17.8</v>
      </c>
      <c r="AP253" s="117">
        <v>75.599999999999994</v>
      </c>
      <c r="AQ253" s="118">
        <v>5.5</v>
      </c>
      <c r="AR253" s="119">
        <f>AO253+AP253+AQ253</f>
        <v>98.899999999999991</v>
      </c>
      <c r="AS253" s="120">
        <f>AO253/AP253</f>
        <v>0.23544973544973546</v>
      </c>
      <c r="AT253" s="121">
        <f>AO253/AP253*AQ253</f>
        <v>1.2949735449735451</v>
      </c>
      <c r="AU253" s="122">
        <f>AO253/(AP253+AQ253)</f>
        <v>0.21948212083847105</v>
      </c>
      <c r="AV253" s="19">
        <f>AW253*AO253/100</f>
        <v>13.784000000000001</v>
      </c>
      <c r="AW253" s="19">
        <f>98-AY253-(CD253*100/AO253)</f>
        <v>77.438202247191015</v>
      </c>
      <c r="AX253" s="123">
        <v>2.16</v>
      </c>
      <c r="AY253" s="19">
        <f>AX253*100/AO253</f>
        <v>12.134831460674157</v>
      </c>
      <c r="AZ253" s="1" t="s">
        <v>432</v>
      </c>
      <c r="BA253" s="58">
        <v>38.5</v>
      </c>
      <c r="BB253" s="1" t="s">
        <v>432</v>
      </c>
      <c r="BC253" s="6">
        <v>0.19</v>
      </c>
      <c r="BD253" s="6"/>
      <c r="BE253" s="19"/>
      <c r="BF253" s="19"/>
      <c r="BG253" s="67">
        <v>5196</v>
      </c>
      <c r="BH253" s="67">
        <v>273.59999999999997</v>
      </c>
      <c r="BI253" s="19">
        <v>1.03</v>
      </c>
      <c r="BJ253" s="19">
        <v>50.4</v>
      </c>
      <c r="BK253" s="19">
        <f>100-BJ253</f>
        <v>49.6</v>
      </c>
      <c r="BL253" s="124">
        <f>BJ253/BK253</f>
        <v>1.0161290322580645</v>
      </c>
      <c r="BM253" s="125">
        <v>0.22</v>
      </c>
      <c r="BN253" s="6">
        <f>BM253*100/AO253</f>
        <v>1.2359550561797752</v>
      </c>
      <c r="BO253" s="1" t="s">
        <v>432</v>
      </c>
      <c r="BP253" s="19">
        <v>22.5</v>
      </c>
      <c r="BQ253" s="19">
        <v>22.884999999999998</v>
      </c>
      <c r="BR253" s="4">
        <v>41231</v>
      </c>
      <c r="BS253" s="6">
        <f>BX253+BZ253</f>
        <v>35.35</v>
      </c>
      <c r="BT253" s="4">
        <v>84.8</v>
      </c>
      <c r="BU253" s="43">
        <v>5297.88</v>
      </c>
      <c r="BV253" s="6">
        <f>100-BT253</f>
        <v>15.200000000000003</v>
      </c>
      <c r="BW253" s="6">
        <f>BY253+CA253+CC253</f>
        <v>75.335399999999993</v>
      </c>
      <c r="BX253" s="2">
        <v>3.65</v>
      </c>
      <c r="BY253" s="22">
        <f>BX253*AP253/100</f>
        <v>2.7593999999999999</v>
      </c>
      <c r="BZ253" s="4">
        <v>31.7</v>
      </c>
      <c r="CA253" s="22">
        <f>BZ253*AP253/100</f>
        <v>23.965199999999999</v>
      </c>
      <c r="CB253" s="4">
        <v>64.3</v>
      </c>
      <c r="CC253" s="22">
        <f>CB253*AP253/100</f>
        <v>48.61079999999999</v>
      </c>
      <c r="CD253" s="22">
        <v>1.5</v>
      </c>
      <c r="CE253" s="126">
        <v>93.9</v>
      </c>
      <c r="CF253" s="127">
        <v>6907.0999999999995</v>
      </c>
      <c r="CG253" s="126">
        <v>88.3</v>
      </c>
      <c r="CH253" s="127">
        <v>4881.6000000000004</v>
      </c>
      <c r="CI253" s="126">
        <v>63.5</v>
      </c>
      <c r="CJ253" s="126">
        <v>72.5</v>
      </c>
      <c r="CK253" s="127">
        <v>3767.2</v>
      </c>
      <c r="CL253" s="146">
        <f>BX253/BZ253</f>
        <v>0.11514195583596215</v>
      </c>
      <c r="CM253" s="22"/>
      <c r="CN253" s="22"/>
      <c r="CO253" s="22"/>
      <c r="CP253" s="6">
        <v>6.2E-2</v>
      </c>
      <c r="CQ253" s="19"/>
      <c r="CR253" s="19"/>
      <c r="CS253" s="19"/>
      <c r="CT253" s="22"/>
      <c r="CU253" s="142"/>
      <c r="CV253" s="142"/>
      <c r="CW253" s="22"/>
      <c r="CX253" s="22"/>
      <c r="CZ253" s="22"/>
      <c r="DA253" s="16"/>
      <c r="DB253" s="129" t="s">
        <v>441</v>
      </c>
      <c r="DC253" s="130"/>
      <c r="DD253" s="131" t="s">
        <v>1313</v>
      </c>
      <c r="DI253" s="1" t="s">
        <v>434</v>
      </c>
      <c r="DJ253" s="209" t="s">
        <v>483</v>
      </c>
      <c r="DK253" s="4">
        <v>2</v>
      </c>
      <c r="DL253" s="4" t="s">
        <v>442</v>
      </c>
      <c r="DM253" s="4" t="s">
        <v>538</v>
      </c>
      <c r="DN253" s="16">
        <v>0</v>
      </c>
      <c r="DR253" s="1" t="s">
        <v>431</v>
      </c>
      <c r="DS253" s="1" t="s">
        <v>431</v>
      </c>
      <c r="DT253" s="22">
        <v>497</v>
      </c>
      <c r="DU253" s="22">
        <v>10.3</v>
      </c>
      <c r="DV253" s="22">
        <v>89.7</v>
      </c>
      <c r="DW253" s="11" t="s">
        <v>1253</v>
      </c>
      <c r="DX253" s="11"/>
      <c r="DY253" s="11"/>
      <c r="DZ253" s="1" t="s">
        <v>431</v>
      </c>
      <c r="EA253" s="1">
        <v>0</v>
      </c>
      <c r="EB253" s="2"/>
      <c r="EC253" s="36"/>
      <c r="ED253" s="36"/>
      <c r="EE253" s="4">
        <v>15</v>
      </c>
      <c r="EF253" s="4">
        <v>50</v>
      </c>
      <c r="EG253" s="4">
        <v>3</v>
      </c>
      <c r="EH253" s="4"/>
      <c r="EI253" s="4"/>
      <c r="EJ253" s="4">
        <v>182</v>
      </c>
      <c r="EK253" s="4">
        <v>110</v>
      </c>
      <c r="EL253" s="6">
        <f>EK253/(EJ253*EJ253*0.01*0.01)</f>
        <v>33.208549692066171</v>
      </c>
      <c r="EM253" s="4">
        <v>2</v>
      </c>
      <c r="EN253" s="1">
        <v>1</v>
      </c>
      <c r="EO253" s="4">
        <v>2</v>
      </c>
      <c r="EP253" s="4">
        <v>1</v>
      </c>
      <c r="EQ253" s="31" t="s">
        <v>1314</v>
      </c>
      <c r="ER253" s="14">
        <v>43731</v>
      </c>
      <c r="ES253" s="132">
        <v>12790</v>
      </c>
      <c r="ET253" s="133">
        <v>75</v>
      </c>
      <c r="EU253" s="133">
        <v>6839</v>
      </c>
      <c r="EV253" s="133">
        <v>4000</v>
      </c>
      <c r="EW253" s="133">
        <v>40560</v>
      </c>
      <c r="EX253" s="133">
        <v>2510</v>
      </c>
      <c r="EY253" s="134">
        <f>EX253/EV253*EW253/ET253</f>
        <v>339.35199999999998</v>
      </c>
      <c r="EZ253" s="39">
        <f>L253*EY253</f>
        <v>5090.28</v>
      </c>
      <c r="FA253" s="9"/>
      <c r="FE253" s="135"/>
      <c r="FF253" s="135"/>
      <c r="FH253" s="136"/>
      <c r="FI253" s="11"/>
      <c r="FK253" s="138"/>
      <c r="FL253" s="139"/>
      <c r="FM253" s="9"/>
      <c r="FN253" s="1"/>
      <c r="FO253" s="41">
        <f>AC253/1000</f>
        <v>0.34399999999999997</v>
      </c>
      <c r="FQ253" s="121">
        <f>EX253*100/EU253</f>
        <v>36.701272115806404</v>
      </c>
      <c r="FR253" s="140">
        <f>EY253/1000</f>
        <v>0.33935199999999999</v>
      </c>
      <c r="FS253" s="143">
        <f>DT253/EY253</f>
        <v>1.4645559772743346</v>
      </c>
      <c r="FT253" s="43">
        <v>20</v>
      </c>
      <c r="FU253" s="16" t="s">
        <v>1123</v>
      </c>
      <c r="FV253" s="213" t="s">
        <v>431</v>
      </c>
      <c r="FW253" s="2"/>
      <c r="FX253" s="213" t="s">
        <v>431</v>
      </c>
      <c r="FY253" s="11" t="s">
        <v>1111</v>
      </c>
      <c r="FZ253" s="1">
        <v>1</v>
      </c>
      <c r="GA253" s="2" t="s">
        <v>560</v>
      </c>
      <c r="GB253" s="11" t="s">
        <v>501</v>
      </c>
      <c r="GC253" s="11"/>
      <c r="GH253" s="8">
        <v>0</v>
      </c>
      <c r="GI253" s="8"/>
      <c r="GJ253" s="8">
        <v>0</v>
      </c>
      <c r="GK253" s="1">
        <v>0</v>
      </c>
      <c r="GL253" s="8">
        <v>0</v>
      </c>
      <c r="GM253" s="11" t="s">
        <v>1315</v>
      </c>
      <c r="GO253" s="10">
        <v>43972</v>
      </c>
      <c r="GP253" s="23" t="s">
        <v>523</v>
      </c>
      <c r="GQ253" s="20">
        <f>DATEDIF(ER253,GO253,"m")</f>
        <v>7</v>
      </c>
      <c r="GR253" s="141" t="s">
        <v>1108</v>
      </c>
      <c r="GT253" s="19"/>
      <c r="GV253" s="11"/>
      <c r="GZ253" s="11">
        <v>1</v>
      </c>
      <c r="HA253" s="54">
        <v>0</v>
      </c>
      <c r="HB253" s="54">
        <v>0</v>
      </c>
      <c r="HC253" s="55">
        <v>1048.6199999999999</v>
      </c>
      <c r="HD253" s="54">
        <v>0</v>
      </c>
      <c r="HE253" s="54">
        <v>0</v>
      </c>
      <c r="HF253" s="54">
        <v>0</v>
      </c>
      <c r="HG253" s="55">
        <v>2811.8</v>
      </c>
      <c r="HH253" s="54">
        <v>0</v>
      </c>
      <c r="HI253" s="55">
        <v>0</v>
      </c>
      <c r="HJ253" s="54">
        <v>0</v>
      </c>
      <c r="HK253" s="54">
        <v>0</v>
      </c>
      <c r="HL253" s="54">
        <v>0</v>
      </c>
      <c r="HM253" s="54">
        <v>136.81</v>
      </c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20"/>
      <c r="IC253" s="20"/>
      <c r="ID253" s="11"/>
      <c r="IE253" s="11"/>
      <c r="IF253" s="20"/>
      <c r="KE253" s="20">
        <f>FR253*AO253/100*1000</f>
        <v>60.404656000000003</v>
      </c>
      <c r="KF253" s="20">
        <f>FR253*AP253/100*1000</f>
        <v>256.55011200000001</v>
      </c>
      <c r="KG253" s="20">
        <f>FR253*AQ253/100*1000</f>
        <v>18.664360000000002</v>
      </c>
      <c r="KH253" s="20">
        <f>FR253*AX253/100*1000</f>
        <v>7.3300032000000011</v>
      </c>
      <c r="KI253" s="20">
        <f>FR253*BM253/100*1000</f>
        <v>0.74657439999999986</v>
      </c>
      <c r="KJ253" s="20">
        <f>FR253*BY253/100*1000</f>
        <v>9.3640790879999987</v>
      </c>
      <c r="KK253" s="20">
        <f>FR253*CA253/100*1000</f>
        <v>81.326385504000001</v>
      </c>
      <c r="KL253" s="20">
        <f>FR253*CC253/100*1000</f>
        <v>164.96172201599995</v>
      </c>
      <c r="KS253" s="23">
        <v>44028</v>
      </c>
      <c r="KT253" s="1">
        <v>3</v>
      </c>
      <c r="KV253" s="11" t="s">
        <v>1315</v>
      </c>
    </row>
    <row r="254" spans="1:313" ht="14.4" customHeight="1">
      <c r="A254" s="1">
        <v>83</v>
      </c>
      <c r="B254" s="1">
        <f>COUNTIFS($D$3:D254,D254,$F$3:F254,F254)</f>
        <v>3</v>
      </c>
      <c r="C254" s="34">
        <v>14892</v>
      </c>
      <c r="D254" s="75" t="s">
        <v>1053</v>
      </c>
      <c r="E254" s="76" t="s">
        <v>496</v>
      </c>
      <c r="F254" s="78">
        <v>7811075448</v>
      </c>
      <c r="G254" s="77">
        <f>LEFT(H254,4)-CONCATENATE(IF(LEFT(F254, 2)&lt;MID(H254, 3, 4), 20, 19),LEFT(F254,2))</f>
        <v>43</v>
      </c>
      <c r="H254" s="248" t="s">
        <v>1853</v>
      </c>
      <c r="I254" s="29" t="s">
        <v>1854</v>
      </c>
      <c r="J254" s="24" t="s">
        <v>487</v>
      </c>
      <c r="K254" s="2" t="s">
        <v>430</v>
      </c>
      <c r="L254" s="2">
        <v>23</v>
      </c>
      <c r="M254" s="2" t="s">
        <v>600</v>
      </c>
      <c r="N254" s="2" t="s">
        <v>647</v>
      </c>
      <c r="O254" s="11"/>
      <c r="P254" s="2" t="s">
        <v>1852</v>
      </c>
      <c r="Q254" s="11"/>
      <c r="R254" s="11"/>
      <c r="S254" s="11"/>
      <c r="T254" s="42"/>
      <c r="U254" s="42"/>
      <c r="V254" s="64" t="s">
        <v>1609</v>
      </c>
      <c r="W254" s="62" t="s">
        <v>1530</v>
      </c>
      <c r="X254" s="63"/>
      <c r="Y254" s="63"/>
      <c r="Z254" s="11"/>
      <c r="AA254" s="1" t="s">
        <v>812</v>
      </c>
      <c r="AC254" s="115">
        <v>2911</v>
      </c>
      <c r="AD254" s="115">
        <v>67000</v>
      </c>
      <c r="AE254" s="11"/>
      <c r="AF254" s="11"/>
      <c r="AG254" s="11" t="s">
        <v>483</v>
      </c>
      <c r="AH254" s="115">
        <v>10000</v>
      </c>
      <c r="AI254" s="11"/>
      <c r="AJ254" s="11"/>
      <c r="AM254" s="11"/>
      <c r="AO254" s="116">
        <v>17.100000000000001</v>
      </c>
      <c r="AP254" s="117">
        <v>56.6</v>
      </c>
      <c r="AQ254" s="118">
        <v>25.9</v>
      </c>
      <c r="AR254" s="119">
        <f>AO254+AP254+AQ254</f>
        <v>99.6</v>
      </c>
      <c r="AS254" s="120">
        <f>AO254/AP254</f>
        <v>0.30212014134275622</v>
      </c>
      <c r="AT254" s="121">
        <f>AO254/AP254*AQ254</f>
        <v>7.8249116607773859</v>
      </c>
      <c r="AU254" s="122">
        <f>AO254/(AP254+AQ254)</f>
        <v>0.2072727272727273</v>
      </c>
      <c r="AV254" s="19">
        <f>AW254*AO254/100</f>
        <v>15.331000000000001</v>
      </c>
      <c r="AW254" s="19">
        <f>98-AY254-(CD254*100/AO254)</f>
        <v>89.654970760233923</v>
      </c>
      <c r="AX254" s="123">
        <v>1.34</v>
      </c>
      <c r="AY254" s="19">
        <f>AX254*100/AO254</f>
        <v>7.8362573099415203</v>
      </c>
      <c r="AZ254" s="1" t="s">
        <v>432</v>
      </c>
      <c r="BA254" s="58">
        <v>19.2</v>
      </c>
      <c r="BB254" s="1" t="s">
        <v>432</v>
      </c>
      <c r="BC254" s="6">
        <v>1.92</v>
      </c>
      <c r="BD254" s="6"/>
      <c r="BE254" s="19"/>
      <c r="BF254" s="19"/>
      <c r="BG254" s="2">
        <v>8861</v>
      </c>
      <c r="BH254" s="2">
        <v>1283.6363636363635</v>
      </c>
      <c r="BI254" s="19">
        <v>18.399999999999999</v>
      </c>
      <c r="BJ254" s="19">
        <v>69.400000000000006</v>
      </c>
      <c r="BK254" s="1">
        <v>30.6</v>
      </c>
      <c r="BL254" s="124">
        <f>BJ254/BK254</f>
        <v>2.2679738562091503</v>
      </c>
      <c r="BM254" s="125">
        <v>0.74</v>
      </c>
      <c r="BN254" s="6">
        <f>BM254*100/AO254</f>
        <v>4.3274853801169586</v>
      </c>
      <c r="BO254" s="1" t="s">
        <v>432</v>
      </c>
      <c r="BP254" s="19">
        <v>56.3</v>
      </c>
      <c r="BQ254" s="19">
        <v>33.799999999999997</v>
      </c>
      <c r="BR254" s="4">
        <v>49602</v>
      </c>
      <c r="BS254" s="6">
        <f>BX254+BZ254</f>
        <v>93.1</v>
      </c>
      <c r="BT254" s="4">
        <v>96.9</v>
      </c>
      <c r="BU254" s="4">
        <v>18976</v>
      </c>
      <c r="BV254" s="6">
        <f>100-BT254</f>
        <v>3.0999999999999943</v>
      </c>
      <c r="BW254" s="6">
        <f>BY254+CA254+CC254</f>
        <v>54.573720000000002</v>
      </c>
      <c r="BX254" s="22">
        <v>82.3</v>
      </c>
      <c r="BY254" s="22">
        <f>BX254*AP254/100</f>
        <v>46.581800000000001</v>
      </c>
      <c r="BZ254" s="4">
        <v>10.8</v>
      </c>
      <c r="CA254" s="22">
        <f>BZ254*AP254/100</f>
        <v>6.1128000000000009</v>
      </c>
      <c r="CB254" s="4">
        <v>3.32</v>
      </c>
      <c r="CC254" s="22">
        <f>CB254*AP254/100</f>
        <v>1.8791200000000001</v>
      </c>
      <c r="CD254" s="22">
        <v>8.6999999999999994E-2</v>
      </c>
      <c r="CE254" s="126">
        <v>100</v>
      </c>
      <c r="CF254" s="126">
        <v>35758</v>
      </c>
      <c r="CG254" s="126">
        <v>99.9</v>
      </c>
      <c r="CH254" s="126">
        <v>19209</v>
      </c>
      <c r="CI254" s="126">
        <v>98.3</v>
      </c>
      <c r="CJ254" s="126">
        <v>99.9</v>
      </c>
      <c r="CK254" s="126">
        <v>33035</v>
      </c>
      <c r="CL254" s="19">
        <f>BX254/BZ254</f>
        <v>7.6203703703703694</v>
      </c>
      <c r="CM254" s="19">
        <v>24.2</v>
      </c>
      <c r="CN254" s="19">
        <v>2.23</v>
      </c>
      <c r="CO254" s="19">
        <v>15.6</v>
      </c>
      <c r="CP254" s="6"/>
      <c r="CQ254" s="19"/>
      <c r="CR254" s="19"/>
      <c r="CS254" s="20"/>
      <c r="CZ254" s="22"/>
      <c r="DA254" s="16"/>
      <c r="DB254" s="129" t="s">
        <v>441</v>
      </c>
      <c r="DC254" s="130"/>
      <c r="DD254" s="131" t="s">
        <v>1855</v>
      </c>
      <c r="DI254" s="108" t="s">
        <v>434</v>
      </c>
      <c r="DJ254" s="209" t="s">
        <v>483</v>
      </c>
      <c r="DK254" s="4">
        <v>2</v>
      </c>
      <c r="DL254" s="4" t="s">
        <v>1854</v>
      </c>
      <c r="DM254" s="4" t="s">
        <v>1854</v>
      </c>
      <c r="DN254" s="16" t="s">
        <v>443</v>
      </c>
      <c r="DO254" s="4">
        <v>0</v>
      </c>
      <c r="DP254" s="4">
        <v>0</v>
      </c>
      <c r="DQ254" s="4" t="s">
        <v>431</v>
      </c>
      <c r="DR254" s="22" t="s">
        <v>431</v>
      </c>
      <c r="DS254" s="22" t="s">
        <v>431</v>
      </c>
      <c r="DT254" s="67">
        <v>3805</v>
      </c>
      <c r="DU254" s="22">
        <v>29.8</v>
      </c>
      <c r="DV254" s="22">
        <v>70.2</v>
      </c>
      <c r="DW254" s="22" t="s">
        <v>431</v>
      </c>
      <c r="DX254" s="22" t="s">
        <v>431</v>
      </c>
      <c r="DY254" s="22" t="s">
        <v>431</v>
      </c>
      <c r="DZ254" s="22" t="s">
        <v>431</v>
      </c>
      <c r="EA254" s="2">
        <v>0</v>
      </c>
      <c r="EB254" s="68"/>
      <c r="EC254" s="36"/>
      <c r="ED254" s="36"/>
      <c r="EE254" s="4">
        <f>L254</f>
        <v>23</v>
      </c>
      <c r="EF254" s="4">
        <v>100</v>
      </c>
      <c r="EG254" s="4">
        <v>3</v>
      </c>
      <c r="EH254" s="4"/>
      <c r="EI254" s="4"/>
      <c r="EJ254" s="4">
        <v>182</v>
      </c>
      <c r="EK254" s="4">
        <v>100</v>
      </c>
      <c r="EL254" s="6">
        <f>EK254/(EJ254*EJ254*0.01*0.01)</f>
        <v>30.189590629151066</v>
      </c>
      <c r="EM254" s="4">
        <v>1</v>
      </c>
      <c r="EN254" s="1">
        <v>0</v>
      </c>
      <c r="EO254" s="4">
        <v>2</v>
      </c>
      <c r="EP254" s="4">
        <v>1</v>
      </c>
      <c r="EQ254" s="31" t="s">
        <v>1856</v>
      </c>
      <c r="ER254" s="14"/>
      <c r="ES254" s="132">
        <v>14892</v>
      </c>
      <c r="ET254" s="133">
        <v>75</v>
      </c>
      <c r="EU254" s="133">
        <v>25364</v>
      </c>
      <c r="EV254" s="133">
        <v>4000</v>
      </c>
      <c r="EW254" s="133">
        <v>39780</v>
      </c>
      <c r="EX254" s="133">
        <v>21881</v>
      </c>
      <c r="EY254" s="134">
        <f>EX254/EV254*EW254/ET254</f>
        <v>2901.4206000000004</v>
      </c>
      <c r="EZ254" s="39">
        <f>L254*EY254</f>
        <v>66732.673800000004</v>
      </c>
      <c r="FA254" s="9"/>
      <c r="FE254" s="135"/>
      <c r="FF254" s="135"/>
      <c r="FH254" s="136"/>
      <c r="FK254" s="138"/>
      <c r="FL254" s="139"/>
      <c r="FM254" s="9"/>
      <c r="FN254" s="1"/>
      <c r="FO254" s="41">
        <f>AC254/1000</f>
        <v>2.911</v>
      </c>
      <c r="FQ254" s="121">
        <f>EX254*100/EU254</f>
        <v>86.267938810913108</v>
      </c>
      <c r="FR254" s="140">
        <f>EY254/1000</f>
        <v>2.9014206000000002</v>
      </c>
      <c r="FS254" s="9"/>
      <c r="FT254" s="1">
        <v>24</v>
      </c>
      <c r="FU254" s="16" t="s">
        <v>1857</v>
      </c>
      <c r="FV254" s="212"/>
      <c r="FX254" s="212"/>
      <c r="FY254" s="9" t="s">
        <v>1858</v>
      </c>
      <c r="FZ254" s="1">
        <v>0</v>
      </c>
      <c r="GA254" s="1">
        <v>3</v>
      </c>
      <c r="GB254" s="9" t="s">
        <v>494</v>
      </c>
      <c r="GD254" s="1">
        <v>1</v>
      </c>
      <c r="GE254" s="1">
        <v>1</v>
      </c>
      <c r="GF254" s="1">
        <v>1</v>
      </c>
      <c r="GG254" s="1">
        <v>1</v>
      </c>
      <c r="GI254" s="8"/>
      <c r="GJ254" s="8" t="s">
        <v>1859</v>
      </c>
      <c r="GK254" s="1">
        <v>0</v>
      </c>
      <c r="GL254" s="8">
        <v>0</v>
      </c>
      <c r="GM254" s="9" t="s">
        <v>1860</v>
      </c>
      <c r="GO254" s="10">
        <v>44280</v>
      </c>
      <c r="GP254" s="10"/>
      <c r="GQ254" s="20"/>
      <c r="KE254" s="20">
        <f>FR254*AO254/100*1000</f>
        <v>496.14292260000002</v>
      </c>
      <c r="KF254" s="20">
        <f>FR254*AP254/100*1000</f>
        <v>1642.2040596000002</v>
      </c>
      <c r="KG254" s="20">
        <f>FR254*AQ254/100*1000</f>
        <v>751.46793539999999</v>
      </c>
      <c r="KH254" s="20">
        <f>FR254*AX254/100*1000</f>
        <v>38.879036040000003</v>
      </c>
      <c r="KI254" s="20">
        <f>FR254*BM254/100*1000</f>
        <v>21.47051244</v>
      </c>
      <c r="KJ254" s="20">
        <f>FR254*BY254/100*1000</f>
        <v>1351.5339410508002</v>
      </c>
      <c r="KK254" s="20">
        <f>FR254*CA254/100*1000</f>
        <v>177.35803843680003</v>
      </c>
      <c r="KL254" s="20">
        <f>FR254*CC254/100*1000</f>
        <v>54.52117477872001</v>
      </c>
      <c r="KV254" s="9" t="s">
        <v>1860</v>
      </c>
    </row>
    <row r="255" spans="1:313" ht="14.4" customHeight="1">
      <c r="A255" s="1">
        <v>286</v>
      </c>
      <c r="B255" s="1">
        <f>COUNTIFS($D$3:D255,D255,$F$3:F255,F255)</f>
        <v>1</v>
      </c>
      <c r="C255" s="34">
        <v>16224</v>
      </c>
      <c r="D255" s="21" t="s">
        <v>2231</v>
      </c>
      <c r="E255" s="2" t="s">
        <v>499</v>
      </c>
      <c r="F255" s="2">
        <v>366108459</v>
      </c>
      <c r="G255" s="1">
        <f>LEFT(H255,4)-CONCATENATE(IF(LEFT(F255, 2)&lt;MID(H255, 3, 4), 20, 19),LEFT(F255,2))</f>
        <v>85</v>
      </c>
      <c r="H255" s="247" t="s">
        <v>2232</v>
      </c>
      <c r="I255" s="29" t="s">
        <v>2233</v>
      </c>
      <c r="J255" s="24" t="s">
        <v>487</v>
      </c>
      <c r="K255" s="2" t="s">
        <v>430</v>
      </c>
      <c r="L255" s="2">
        <v>24</v>
      </c>
      <c r="M255" s="2">
        <v>10</v>
      </c>
      <c r="N255" s="2" t="s">
        <v>647</v>
      </c>
      <c r="O255" s="11"/>
      <c r="P255" s="2" t="s">
        <v>2200</v>
      </c>
      <c r="Q255" s="11"/>
      <c r="R255" s="11"/>
      <c r="S255" s="11"/>
      <c r="T255" s="42"/>
      <c r="U255" s="42"/>
      <c r="V255" s="64" t="s">
        <v>1609</v>
      </c>
      <c r="W255" s="42"/>
      <c r="X255" s="42"/>
      <c r="Y255" s="66"/>
      <c r="Z255" s="11"/>
      <c r="AA255" s="1" t="s">
        <v>2172</v>
      </c>
      <c r="AC255" s="115">
        <v>304</v>
      </c>
      <c r="AD255" s="115">
        <v>3000</v>
      </c>
      <c r="AE255" s="11"/>
      <c r="AF255" s="11"/>
      <c r="AG255" s="11" t="s">
        <v>483</v>
      </c>
      <c r="AH255" s="115">
        <v>150</v>
      </c>
      <c r="AI255" s="11"/>
      <c r="AJ255" s="11"/>
      <c r="AM255" s="11"/>
      <c r="AO255" s="116">
        <v>39.6</v>
      </c>
      <c r="AP255" s="117">
        <v>10.8</v>
      </c>
      <c r="AQ255" s="118">
        <v>48.2</v>
      </c>
      <c r="AR255" s="119">
        <f>AO255+AP255+AQ255</f>
        <v>98.600000000000009</v>
      </c>
      <c r="AS255" s="120">
        <f>AO255/AP255</f>
        <v>3.6666666666666665</v>
      </c>
      <c r="AT255" s="121">
        <f>AO255/AP255*AQ255</f>
        <v>176.73333333333335</v>
      </c>
      <c r="AU255" s="122">
        <f>AO255/(AP255+AQ255)</f>
        <v>0.67118644067796618</v>
      </c>
      <c r="AV255" s="19">
        <f>AW255*AO255/100</f>
        <v>33.957999999999998</v>
      </c>
      <c r="AW255" s="19">
        <f>98-AY255-(CD255*100/AO255)</f>
        <v>85.75252525252526</v>
      </c>
      <c r="AX255" s="123">
        <v>3.73</v>
      </c>
      <c r="AY255" s="19">
        <f>AX255*100/AO255</f>
        <v>9.4191919191919187</v>
      </c>
      <c r="AZ255" s="1" t="s">
        <v>432</v>
      </c>
      <c r="BA255" s="58">
        <v>5.2779999999999996</v>
      </c>
      <c r="BB255" s="1" t="s">
        <v>432</v>
      </c>
      <c r="BC255" s="6">
        <v>0.71</v>
      </c>
      <c r="BD255" s="6"/>
      <c r="BE255" s="19"/>
      <c r="BF255" s="19"/>
      <c r="BG255" s="67">
        <v>5630.8333333333339</v>
      </c>
      <c r="BH255" s="67">
        <v>560.23</v>
      </c>
      <c r="BI255" s="19">
        <v>0.52</v>
      </c>
      <c r="BJ255" s="19">
        <v>64.8</v>
      </c>
      <c r="BK255" s="19">
        <f>100-BJ255</f>
        <v>35.200000000000003</v>
      </c>
      <c r="BL255" s="124">
        <f>BJ255/BK255</f>
        <v>1.8409090909090906</v>
      </c>
      <c r="BM255" s="125">
        <v>0.61</v>
      </c>
      <c r="BN255" s="6">
        <f>BM255*100/AO255</f>
        <v>1.5404040404040404</v>
      </c>
      <c r="BO255" s="1" t="s">
        <v>432</v>
      </c>
      <c r="BP255" s="19">
        <v>11.9</v>
      </c>
      <c r="BQ255" s="19">
        <v>18.584999999999997</v>
      </c>
      <c r="BR255" s="43">
        <v>29602.800000000003</v>
      </c>
      <c r="BS255" s="6">
        <f>BX255+BZ255</f>
        <v>37.200000000000003</v>
      </c>
      <c r="BT255" s="4">
        <v>79.599999999999994</v>
      </c>
      <c r="BU255" s="43">
        <v>8615.2000000000007</v>
      </c>
      <c r="BV255" s="6">
        <f>100-BT255</f>
        <v>20.400000000000006</v>
      </c>
      <c r="BW255" s="6">
        <f>BY255+CA255+CC255</f>
        <v>10.681200000000002</v>
      </c>
      <c r="BX255" s="22">
        <v>16.100000000000001</v>
      </c>
      <c r="BY255" s="22">
        <f>BX255*AP255/100</f>
        <v>1.7388000000000003</v>
      </c>
      <c r="BZ255" s="6">
        <v>21.1</v>
      </c>
      <c r="CA255" s="22">
        <f>BZ255*AP255/100</f>
        <v>2.2788000000000004</v>
      </c>
      <c r="CB255" s="6">
        <v>61.7</v>
      </c>
      <c r="CC255" s="22">
        <f>CB255*AP255/100</f>
        <v>6.6636000000000015</v>
      </c>
      <c r="CD255" s="22">
        <v>1.1200000000000001</v>
      </c>
      <c r="CE255" s="126">
        <v>97.6</v>
      </c>
      <c r="CF255" s="127">
        <v>10071</v>
      </c>
      <c r="CG255" s="126">
        <v>89.8</v>
      </c>
      <c r="CH255" s="127">
        <v>6243</v>
      </c>
      <c r="CI255" s="126">
        <v>68.3</v>
      </c>
      <c r="CJ255" s="126">
        <v>76.900000000000006</v>
      </c>
      <c r="CK255" s="127">
        <v>5750</v>
      </c>
      <c r="CL255" s="19">
        <f>BX255/BZ255</f>
        <v>0.76303317535545023</v>
      </c>
      <c r="CM255" s="19"/>
      <c r="CN255" s="19"/>
      <c r="CO255" s="19"/>
      <c r="CP255" s="6"/>
      <c r="CQ255" s="19"/>
      <c r="CR255" s="19"/>
      <c r="CS255" s="20"/>
      <c r="CZ255" s="22"/>
      <c r="DA255" s="16" t="s">
        <v>466</v>
      </c>
      <c r="DB255" s="129" t="s">
        <v>458</v>
      </c>
      <c r="DC255" s="130"/>
      <c r="DD255" s="131" t="s">
        <v>2234</v>
      </c>
      <c r="DI255" s="1" t="s">
        <v>436</v>
      </c>
      <c r="DJ255" s="209" t="s">
        <v>483</v>
      </c>
      <c r="DK255" s="4">
        <v>2</v>
      </c>
      <c r="DN255" s="16">
        <v>0</v>
      </c>
      <c r="DR255" s="22" t="s">
        <v>431</v>
      </c>
      <c r="DS255" s="22" t="s">
        <v>431</v>
      </c>
      <c r="DT255" s="22">
        <v>414</v>
      </c>
      <c r="DU255" s="22">
        <v>38.200000000000003</v>
      </c>
      <c r="DV255" s="22">
        <v>61.8</v>
      </c>
      <c r="DW255" s="40" t="s">
        <v>431</v>
      </c>
      <c r="DX255" s="40" t="s">
        <v>431</v>
      </c>
      <c r="DY255" s="40" t="s">
        <v>431</v>
      </c>
      <c r="DZ255" s="40" t="s">
        <v>431</v>
      </c>
      <c r="EA255" s="2">
        <v>0</v>
      </c>
      <c r="EB255" s="2"/>
      <c r="EC255" s="36"/>
      <c r="ED255" s="36"/>
      <c r="EE255" s="4">
        <f>L255</f>
        <v>24</v>
      </c>
      <c r="EF255" s="4"/>
      <c r="EG255" s="4">
        <v>3</v>
      </c>
      <c r="EH255" s="4"/>
      <c r="EI255" s="4"/>
      <c r="EJ255" s="4"/>
      <c r="EK255" s="4"/>
      <c r="EL255" s="6" t="e">
        <f>EK255/(EJ255*EJ255*0.01*0.01)</f>
        <v>#DIV/0!</v>
      </c>
      <c r="EM255" s="4"/>
      <c r="EN255" s="4"/>
      <c r="EO255" s="4"/>
      <c r="EP255" s="4"/>
      <c r="EQ255" s="31"/>
      <c r="ER255" s="14"/>
      <c r="ES255" s="132">
        <f>C255</f>
        <v>16224</v>
      </c>
      <c r="ET255" s="133">
        <v>75</v>
      </c>
      <c r="EU255" s="133">
        <v>727820</v>
      </c>
      <c r="EV255" s="133">
        <v>4000</v>
      </c>
      <c r="EW255" s="133">
        <v>37440</v>
      </c>
      <c r="EX255" s="133">
        <v>2924</v>
      </c>
      <c r="EY255" s="134">
        <f>EX255/EV255*EW255/ET255</f>
        <v>364.91519999999997</v>
      </c>
      <c r="EZ255" s="39">
        <f>L255*EY255</f>
        <v>8757.9647999999997</v>
      </c>
      <c r="FA255" s="9"/>
      <c r="FE255" s="135"/>
      <c r="FF255" s="135"/>
      <c r="FH255" s="136"/>
      <c r="FK255" s="138"/>
      <c r="FL255" s="139"/>
      <c r="FM255" s="9"/>
      <c r="FN255" s="1"/>
      <c r="FO255" s="41">
        <f>AC255/1000</f>
        <v>0.30399999999999999</v>
      </c>
      <c r="FQ255" s="121">
        <f>EX255*100/EU255</f>
        <v>0.40174768486713747</v>
      </c>
      <c r="FR255" s="140">
        <f>EY255/1000</f>
        <v>0.3649152</v>
      </c>
      <c r="FS255" s="9"/>
      <c r="FV255" s="212"/>
      <c r="FX255" s="212"/>
      <c r="GI255" s="8"/>
      <c r="GO255" s="10"/>
      <c r="GP255" s="10"/>
      <c r="GQ255" s="20"/>
      <c r="KB255" s="22" t="s">
        <v>432</v>
      </c>
      <c r="KC255" s="22" t="s">
        <v>432</v>
      </c>
      <c r="KD255" s="22" t="s">
        <v>432</v>
      </c>
      <c r="KE255" s="20">
        <f>FR255*AO255/100*1000</f>
        <v>144.50641920000001</v>
      </c>
      <c r="KF255" s="20">
        <f>FR255*AP255/100*1000</f>
        <v>39.410841600000005</v>
      </c>
      <c r="KG255" s="20">
        <f>FR255*AQ255/100*1000</f>
        <v>175.88912640000001</v>
      </c>
      <c r="KH255" s="20">
        <f>FR255*AX255/100*1000</f>
        <v>13.611336959999999</v>
      </c>
      <c r="KI255" s="20">
        <f>FR255*BM255/100*1000</f>
        <v>2.2259827199999997</v>
      </c>
      <c r="KJ255" s="20">
        <f>FR255*BY255/100*1000</f>
        <v>6.3451454976000008</v>
      </c>
      <c r="KK255" s="20">
        <f>FR255*CA255/100*1000</f>
        <v>8.3156875776000021</v>
      </c>
      <c r="KL255" s="20">
        <f>FR255*CC255/100*1000</f>
        <v>24.316489267200001</v>
      </c>
    </row>
    <row r="256" spans="1:313" ht="14.4" customHeight="1">
      <c r="A256" s="1">
        <v>167</v>
      </c>
      <c r="B256" s="219">
        <f>COUNTIFS($D$3:D256,D256,$F$3:F256,F256)</f>
        <v>1</v>
      </c>
      <c r="C256" s="21">
        <v>10781</v>
      </c>
      <c r="D256" s="21" t="s">
        <v>2887</v>
      </c>
      <c r="E256" s="1" t="s">
        <v>2888</v>
      </c>
      <c r="F256" s="12">
        <v>9211265712</v>
      </c>
      <c r="G256" s="1">
        <v>27</v>
      </c>
      <c r="H256" s="247" t="s">
        <v>2889</v>
      </c>
      <c r="DJ256" s="210" t="s">
        <v>491</v>
      </c>
      <c r="EL256" s="6" t="e">
        <f>EK256/((EJ256/100)*(EJ256/100))</f>
        <v>#DIV/0!</v>
      </c>
      <c r="FU256" s="214" t="s">
        <v>785</v>
      </c>
      <c r="FW256" s="214" t="s">
        <v>785</v>
      </c>
      <c r="GI256" s="8"/>
    </row>
    <row r="257" spans="1:313" ht="14.4" customHeight="1">
      <c r="A257" s="1">
        <v>268</v>
      </c>
      <c r="B257" s="219">
        <f>COUNTIFS($D$3:D257,D257,$F$3:F257,F257)</f>
        <v>1</v>
      </c>
      <c r="C257" s="21">
        <v>11630</v>
      </c>
      <c r="D257" s="21" t="s">
        <v>2907</v>
      </c>
      <c r="E257" s="1" t="s">
        <v>504</v>
      </c>
      <c r="F257" s="12">
        <v>9102046173</v>
      </c>
      <c r="G257" s="1">
        <v>28</v>
      </c>
      <c r="H257" s="247" t="s">
        <v>811</v>
      </c>
      <c r="DJ257" s="210" t="s">
        <v>491</v>
      </c>
      <c r="EL257" s="6" t="e">
        <f>EK257/(EJ257*EJ257*0.01*0.01)</f>
        <v>#DIV/0!</v>
      </c>
      <c r="FU257" s="214" t="s">
        <v>785</v>
      </c>
      <c r="FW257" s="214" t="s">
        <v>785</v>
      </c>
      <c r="GI257" s="8"/>
    </row>
    <row r="258" spans="1:313" ht="14.4" customHeight="1">
      <c r="A258" s="1">
        <v>367</v>
      </c>
      <c r="B258" s="1">
        <f>COUNTIFS($D$3:D258,D258,$F$3:F258,F258)</f>
        <v>1</v>
      </c>
      <c r="C258" s="34">
        <v>11969</v>
      </c>
      <c r="D258" s="21" t="s">
        <v>990</v>
      </c>
      <c r="E258" s="2" t="s">
        <v>991</v>
      </c>
      <c r="F258" s="2">
        <v>446021447</v>
      </c>
      <c r="G258" s="1">
        <f>LEFT(H258,4)-CONCATENATE(IF(LEFT(F258, 2)&lt;MID(H258, 3, 4), 20, 19),LEFT(F258,2))</f>
        <v>75</v>
      </c>
      <c r="H258" s="247" t="s">
        <v>987</v>
      </c>
      <c r="I258" s="29" t="s">
        <v>557</v>
      </c>
      <c r="J258" s="24" t="s">
        <v>487</v>
      </c>
      <c r="K258" s="2" t="s">
        <v>430</v>
      </c>
      <c r="L258" s="1">
        <v>7</v>
      </c>
      <c r="M258" s="2" t="s">
        <v>664</v>
      </c>
      <c r="N258" s="2" t="s">
        <v>431</v>
      </c>
      <c r="P258" s="1" t="s">
        <v>943</v>
      </c>
      <c r="S258" s="2"/>
      <c r="T258" s="46" t="s">
        <v>797</v>
      </c>
      <c r="U258" s="46"/>
      <c r="V258" s="50" t="s">
        <v>902</v>
      </c>
      <c r="X258" s="59"/>
      <c r="Y258" s="59"/>
      <c r="Z258" s="29"/>
      <c r="AA258" s="1" t="s">
        <v>812</v>
      </c>
      <c r="AC258" s="115">
        <v>89</v>
      </c>
      <c r="AD258" s="115">
        <v>600</v>
      </c>
      <c r="AE258" s="11"/>
      <c r="AF258" s="11"/>
      <c r="AG258" s="11" t="s">
        <v>483</v>
      </c>
      <c r="AH258" s="115">
        <v>50</v>
      </c>
      <c r="AI258" s="11"/>
      <c r="AO258" s="116">
        <v>31.7</v>
      </c>
      <c r="AP258" s="117">
        <v>49.9</v>
      </c>
      <c r="AQ258" s="118">
        <v>18.2</v>
      </c>
      <c r="AR258" s="119">
        <f>AO258+AP258+AQ258</f>
        <v>99.8</v>
      </c>
      <c r="AS258" s="120">
        <f>AO258/AP258</f>
        <v>0.6352705410821643</v>
      </c>
      <c r="AT258" s="121">
        <f>AO258/AP258*AQ258</f>
        <v>11.56192384769539</v>
      </c>
      <c r="AU258" s="122">
        <f>AO258/(AP258+AQ258)</f>
        <v>0.46549192364170339</v>
      </c>
      <c r="AV258" s="19">
        <v>28.431729999999998</v>
      </c>
      <c r="AW258" s="19">
        <f>95-AY258</f>
        <v>89.69</v>
      </c>
      <c r="AX258" s="123">
        <v>1.6832699999999996</v>
      </c>
      <c r="AY258" s="19">
        <v>5.31</v>
      </c>
      <c r="AZ258" s="1" t="s">
        <v>432</v>
      </c>
      <c r="BA258" s="58">
        <v>17.55</v>
      </c>
      <c r="BB258" s="1" t="s">
        <v>432</v>
      </c>
      <c r="BC258" s="6">
        <v>2.4E-2</v>
      </c>
      <c r="BD258" s="6">
        <v>55</v>
      </c>
      <c r="BE258" s="19">
        <v>38.200000000000003</v>
      </c>
      <c r="BF258" s="19">
        <v>40.4</v>
      </c>
      <c r="BG258" s="2">
        <v>7797</v>
      </c>
      <c r="BH258" s="20">
        <v>468.52</v>
      </c>
      <c r="BI258" s="19">
        <v>0.81</v>
      </c>
      <c r="BJ258" s="19">
        <v>59.9</v>
      </c>
      <c r="BK258" s="1">
        <v>40.1</v>
      </c>
      <c r="BL258" s="124">
        <f>BJ258/BK258</f>
        <v>1.4937655860349126</v>
      </c>
      <c r="BM258" s="125">
        <v>0.28000000000000003</v>
      </c>
      <c r="BN258" s="6">
        <f>BM258*100/AO258</f>
        <v>0.88328075709779197</v>
      </c>
      <c r="BO258" s="1" t="s">
        <v>432</v>
      </c>
      <c r="BP258" s="1">
        <v>27.6</v>
      </c>
      <c r="BQ258" s="19">
        <v>33.515999999999998</v>
      </c>
      <c r="BR258" s="43">
        <v>51230.2</v>
      </c>
      <c r="BS258" s="6">
        <f>BX258+BZ258</f>
        <v>64.899999999999991</v>
      </c>
      <c r="BT258" s="4">
        <v>88.2</v>
      </c>
      <c r="BU258" s="43">
        <v>7613.7600000000011</v>
      </c>
      <c r="BV258" s="6">
        <f>100-BT258</f>
        <v>11.799999999999997</v>
      </c>
      <c r="BW258" s="6">
        <f>BY258+CA258+CC258</f>
        <v>49.201399999999992</v>
      </c>
      <c r="BX258" s="4">
        <v>10.6</v>
      </c>
      <c r="BY258" s="22">
        <f>BX258*AP258/100</f>
        <v>5.2893999999999997</v>
      </c>
      <c r="BZ258" s="4">
        <v>54.3</v>
      </c>
      <c r="CA258" s="22">
        <f>BZ258*AP258/100</f>
        <v>27.095699999999997</v>
      </c>
      <c r="CB258" s="4">
        <v>33.700000000000003</v>
      </c>
      <c r="CC258" s="22">
        <f>CB258*AP258/100</f>
        <v>16.816300000000002</v>
      </c>
      <c r="CD258" s="22">
        <v>0.63</v>
      </c>
      <c r="CE258" s="126" t="s">
        <v>432</v>
      </c>
      <c r="CF258" s="127"/>
      <c r="CG258" s="126" t="s">
        <v>432</v>
      </c>
      <c r="CH258" s="126" t="s">
        <v>432</v>
      </c>
      <c r="CI258" s="126" t="s">
        <v>432</v>
      </c>
      <c r="CJ258" s="126">
        <v>46</v>
      </c>
      <c r="CK258" s="127">
        <v>5540.4</v>
      </c>
      <c r="CL258" s="146">
        <f>BX258/BZ258</f>
        <v>0.19521178637200737</v>
      </c>
      <c r="CM258" s="22"/>
      <c r="CN258" s="22"/>
      <c r="CO258" s="22"/>
      <c r="CP258" s="6"/>
      <c r="CQ258" s="19"/>
      <c r="CR258" s="19"/>
      <c r="CS258" s="19"/>
      <c r="CT258" s="22"/>
      <c r="CU258" s="142"/>
      <c r="CV258" s="142"/>
      <c r="CW258" s="22"/>
      <c r="CX258" s="22"/>
      <c r="CZ258" s="22"/>
      <c r="DA258" s="16">
        <v>3</v>
      </c>
      <c r="DB258" s="129" t="s">
        <v>257</v>
      </c>
      <c r="DC258" s="130"/>
      <c r="DD258" s="131" t="s">
        <v>992</v>
      </c>
      <c r="DI258" s="1" t="s">
        <v>436</v>
      </c>
      <c r="DJ258" s="209" t="s">
        <v>483</v>
      </c>
      <c r="DK258" s="4">
        <v>2</v>
      </c>
      <c r="DN258" s="16">
        <v>0</v>
      </c>
      <c r="DR258" s="1" t="s">
        <v>439</v>
      </c>
      <c r="DS258" s="1" t="s">
        <v>431</v>
      </c>
      <c r="DT258" s="1">
        <v>80</v>
      </c>
      <c r="DU258" s="1">
        <v>5</v>
      </c>
      <c r="DV258" s="1">
        <v>95</v>
      </c>
      <c r="DW258" s="1" t="s">
        <v>431</v>
      </c>
      <c r="DX258" s="1" t="s">
        <v>431</v>
      </c>
      <c r="DY258" s="1" t="s">
        <v>431</v>
      </c>
      <c r="DZ258" s="1" t="s">
        <v>431</v>
      </c>
      <c r="EA258" s="1" t="s">
        <v>993</v>
      </c>
      <c r="EC258" s="36"/>
      <c r="ED258" s="36"/>
      <c r="EE258" s="4">
        <v>7</v>
      </c>
      <c r="EF258" s="4"/>
      <c r="EG258" s="4"/>
      <c r="EH258" s="4"/>
      <c r="EI258" s="4"/>
      <c r="EJ258" s="4"/>
      <c r="EK258" s="4"/>
      <c r="EL258" s="6" t="e">
        <f>EK258/(EJ258*EJ258*0.01*0.01)</f>
        <v>#DIV/0!</v>
      </c>
      <c r="EM258" s="4"/>
      <c r="EN258" s="4"/>
      <c r="EO258" s="4"/>
      <c r="EP258" s="4"/>
      <c r="EQ258" s="31"/>
      <c r="ER258" s="14"/>
      <c r="ES258" s="132">
        <v>11969</v>
      </c>
      <c r="ET258" s="133">
        <v>75</v>
      </c>
      <c r="EU258" s="133">
        <v>9327</v>
      </c>
      <c r="EV258" s="133">
        <v>16001</v>
      </c>
      <c r="EW258" s="133">
        <v>40560</v>
      </c>
      <c r="EX258" s="133">
        <v>2641</v>
      </c>
      <c r="EY258" s="134">
        <f>EX258/EV258*EW258/ET258</f>
        <v>89.260221236172725</v>
      </c>
      <c r="EZ258" s="39">
        <f>L258*EY258</f>
        <v>624.82154865320911</v>
      </c>
      <c r="FA258" s="9"/>
      <c r="FE258" s="135"/>
      <c r="FF258" s="135"/>
      <c r="FH258" s="136"/>
      <c r="FK258" s="138"/>
      <c r="FL258" s="139"/>
      <c r="FM258" s="9"/>
      <c r="FN258" s="1"/>
      <c r="FO258" s="41">
        <f>AC258/1000</f>
        <v>8.8999999999999996E-2</v>
      </c>
      <c r="FQ258" s="121">
        <f>EX258*100/EU258</f>
        <v>28.315642757585504</v>
      </c>
      <c r="FR258" s="140">
        <f>EY258/1000</f>
        <v>8.9260221236172721E-2</v>
      </c>
      <c r="FS258" s="9"/>
      <c r="FV258" s="212"/>
      <c r="FX258" s="212"/>
      <c r="GI258" s="8"/>
      <c r="GO258" s="10">
        <v>43798</v>
      </c>
      <c r="GP258" s="10"/>
      <c r="GQ258" s="20"/>
      <c r="KE258" s="20">
        <f>FR258*AO258/100*1000</f>
        <v>28.295490131866753</v>
      </c>
      <c r="KF258" s="20">
        <f>FR258*AP258/100*1000</f>
        <v>44.540850396850189</v>
      </c>
      <c r="KG258" s="20">
        <f>FR258*AQ258/100*1000</f>
        <v>16.245360264983436</v>
      </c>
      <c r="KH258" s="20">
        <f>FR258*AX258/100*1000</f>
        <v>1.5024905260021242</v>
      </c>
      <c r="KI258" s="20">
        <f>FR258*BM258/100*1000</f>
        <v>0.24992861946128367</v>
      </c>
      <c r="KJ258" s="20">
        <f>FR258*BY258/100*1000</f>
        <v>4.7213301420661198</v>
      </c>
      <c r="KK258" s="20">
        <f>FR258*CA258/100*1000</f>
        <v>24.185681765489647</v>
      </c>
      <c r="KL258" s="20">
        <f>FR258*CC258/100*1000</f>
        <v>15.010266583738513</v>
      </c>
    </row>
    <row r="259" spans="1:313" ht="14.4" customHeight="1">
      <c r="A259" s="1">
        <v>42</v>
      </c>
      <c r="B259" s="1">
        <f>COUNTIFS($D$3:D259,D259,$F$3:F259,F259)</f>
        <v>1</v>
      </c>
      <c r="C259" s="34">
        <v>17004</v>
      </c>
      <c r="D259" s="21" t="s">
        <v>2393</v>
      </c>
      <c r="E259" s="2" t="s">
        <v>490</v>
      </c>
      <c r="F259" s="2">
        <v>525408039</v>
      </c>
      <c r="G259" s="1">
        <v>70</v>
      </c>
      <c r="H259" s="247" t="s">
        <v>2394</v>
      </c>
      <c r="I259" s="29" t="s">
        <v>457</v>
      </c>
      <c r="J259" s="24" t="s">
        <v>487</v>
      </c>
      <c r="K259" s="2" t="s">
        <v>430</v>
      </c>
      <c r="L259" s="2">
        <v>8</v>
      </c>
      <c r="M259" s="2" t="s">
        <v>664</v>
      </c>
      <c r="N259" s="2" t="s">
        <v>647</v>
      </c>
      <c r="O259" s="11"/>
      <c r="P259" s="2" t="s">
        <v>2368</v>
      </c>
      <c r="Q259" s="11"/>
      <c r="R259" s="11"/>
      <c r="S259" s="11"/>
      <c r="T259" s="42"/>
      <c r="U259" s="42"/>
      <c r="V259" s="64" t="s">
        <v>1609</v>
      </c>
      <c r="W259" s="42"/>
      <c r="X259" s="42"/>
      <c r="Y259" s="66" t="s">
        <v>2381</v>
      </c>
      <c r="Z259" s="11"/>
      <c r="AA259" s="1" t="s">
        <v>812</v>
      </c>
      <c r="AC259" s="115">
        <v>374</v>
      </c>
      <c r="AD259" s="115">
        <v>2900</v>
      </c>
      <c r="AE259" s="11"/>
      <c r="AF259" s="11"/>
      <c r="AG259" s="11" t="s">
        <v>491</v>
      </c>
      <c r="AH259" s="115">
        <v>150</v>
      </c>
      <c r="AI259" s="11"/>
      <c r="AJ259" s="11"/>
      <c r="AM259" s="11"/>
      <c r="AO259" s="116">
        <v>55.5</v>
      </c>
      <c r="AP259" s="117">
        <v>38.6</v>
      </c>
      <c r="AQ259" s="118">
        <v>4.9800000000000004</v>
      </c>
      <c r="AR259" s="119">
        <f>AO259+AP259+AQ259</f>
        <v>99.08</v>
      </c>
      <c r="AS259" s="120">
        <f>AO259/AP259</f>
        <v>1.4378238341968912</v>
      </c>
      <c r="AT259" s="121">
        <f>AO259/AP259*AQ259</f>
        <v>7.1603626943005185</v>
      </c>
      <c r="AU259" s="122">
        <f>AO259/(AP259+AQ259)</f>
        <v>1.2735199632859111</v>
      </c>
      <c r="AV259" s="19">
        <f>AW259*AO259/100</f>
        <v>49.03</v>
      </c>
      <c r="AW259" s="19">
        <f>98-AY259-(CD259*100/AO259)</f>
        <v>88.342342342342349</v>
      </c>
      <c r="AX259" s="123">
        <v>3.56</v>
      </c>
      <c r="AY259" s="19">
        <f>AX259*100/AO259</f>
        <v>6.4144144144144146</v>
      </c>
      <c r="AZ259" s="1" t="s">
        <v>432</v>
      </c>
      <c r="BA259" s="58">
        <v>24.840000000000003</v>
      </c>
      <c r="BB259" s="1" t="s">
        <v>432</v>
      </c>
      <c r="BC259" s="6">
        <v>2.5000000000000001E-2</v>
      </c>
      <c r="BD259" s="6"/>
      <c r="BE259" s="19"/>
      <c r="BF259" s="19"/>
      <c r="BG259" s="67">
        <v>5545.217391304348</v>
      </c>
      <c r="BH259" s="67">
        <v>476</v>
      </c>
      <c r="BI259" s="19">
        <v>0.69</v>
      </c>
      <c r="BJ259" s="19">
        <v>55.3</v>
      </c>
      <c r="BK259" s="19">
        <f>100-BJ259</f>
        <v>44.7</v>
      </c>
      <c r="BL259" s="124">
        <f>BJ259/BK259</f>
        <v>1.2371364653243846</v>
      </c>
      <c r="BM259" s="125">
        <v>1.27</v>
      </c>
      <c r="BN259" s="6">
        <f>BM259*100/AO259</f>
        <v>2.2882882882882885</v>
      </c>
      <c r="BO259" s="1" t="s">
        <v>432</v>
      </c>
      <c r="BP259" s="19">
        <v>45.900000000000006</v>
      </c>
      <c r="BQ259" s="19">
        <v>67</v>
      </c>
      <c r="BR259" s="43">
        <v>82048.399999999994</v>
      </c>
      <c r="BS259" s="6">
        <f>BX259+BZ259</f>
        <v>55.4</v>
      </c>
      <c r="BT259" s="4">
        <v>85</v>
      </c>
      <c r="BU259" s="43">
        <v>10801</v>
      </c>
      <c r="BV259" s="6">
        <f>100-BT259</f>
        <v>15</v>
      </c>
      <c r="BW259" s="6">
        <f>BY259+CA259+CC259</f>
        <v>38.522800000000004</v>
      </c>
      <c r="BX259" s="22">
        <v>33.799999999999997</v>
      </c>
      <c r="BY259" s="22">
        <f>BX259*AP259/100</f>
        <v>13.046799999999998</v>
      </c>
      <c r="BZ259" s="6">
        <v>21.6</v>
      </c>
      <c r="CA259" s="22">
        <f>BZ259*AP259/100</f>
        <v>8.3376000000000019</v>
      </c>
      <c r="CB259" s="6">
        <v>44.4</v>
      </c>
      <c r="CC259" s="22">
        <f>CB259*AP259/100</f>
        <v>17.138400000000001</v>
      </c>
      <c r="CD259" s="22">
        <v>1.8</v>
      </c>
      <c r="CE259" s="126">
        <v>97.8</v>
      </c>
      <c r="CF259" s="127">
        <v>9163</v>
      </c>
      <c r="CG259" s="126">
        <v>81.3</v>
      </c>
      <c r="CH259" s="127">
        <v>5820</v>
      </c>
      <c r="CI259" s="126">
        <v>42.1</v>
      </c>
      <c r="CJ259" s="126">
        <v>69.400000000000006</v>
      </c>
      <c r="CK259" s="127">
        <v>6696</v>
      </c>
      <c r="CL259" s="19">
        <f>BX259/BZ259</f>
        <v>1.5648148148148147</v>
      </c>
      <c r="CM259" s="19"/>
      <c r="CN259" s="19"/>
      <c r="CO259" s="19"/>
      <c r="CP259" s="6"/>
      <c r="CQ259" s="19"/>
      <c r="CR259" s="19"/>
      <c r="CS259" s="20"/>
      <c r="CZ259" s="22"/>
      <c r="DA259" s="16"/>
      <c r="DB259" s="129" t="s">
        <v>258</v>
      </c>
      <c r="DC259" s="130"/>
      <c r="DD259" s="131" t="s">
        <v>2395</v>
      </c>
      <c r="DI259" s="1" t="s">
        <v>436</v>
      </c>
      <c r="DJ259" s="210" t="s">
        <v>491</v>
      </c>
      <c r="DK259" s="4">
        <v>2</v>
      </c>
      <c r="DN259" s="16">
        <v>0</v>
      </c>
      <c r="DR259" s="58" t="s">
        <v>431</v>
      </c>
      <c r="DS259" s="22" t="s">
        <v>431</v>
      </c>
      <c r="DT259" s="22">
        <v>177</v>
      </c>
      <c r="DU259" s="22">
        <v>13.6</v>
      </c>
      <c r="DV259" s="22">
        <v>86.4</v>
      </c>
      <c r="DW259" s="22" t="s">
        <v>431</v>
      </c>
      <c r="DX259" s="22" t="s">
        <v>431</v>
      </c>
      <c r="DY259" s="22" t="s">
        <v>431</v>
      </c>
      <c r="DZ259" s="22" t="s">
        <v>431</v>
      </c>
      <c r="EA259" s="2">
        <v>0</v>
      </c>
      <c r="EB259" s="2"/>
      <c r="EC259" s="36"/>
      <c r="ED259" s="36"/>
      <c r="EE259" s="4">
        <f>L259</f>
        <v>8</v>
      </c>
      <c r="EF259" s="4"/>
      <c r="EG259" s="4"/>
      <c r="EH259" s="4"/>
      <c r="EI259" s="4"/>
      <c r="EJ259" s="4"/>
      <c r="EK259" s="4"/>
      <c r="EL259" s="6" t="e">
        <f>EK259/(EJ259*EJ259*0.01*0.01)</f>
        <v>#DIV/0!</v>
      </c>
      <c r="EM259" s="4"/>
      <c r="EN259" s="4"/>
      <c r="EO259" s="4"/>
      <c r="EP259" s="4"/>
      <c r="EQ259" s="31"/>
      <c r="ER259" s="14"/>
      <c r="ES259" s="132">
        <f>C259</f>
        <v>17004</v>
      </c>
      <c r="ET259" s="133">
        <v>75</v>
      </c>
      <c r="EU259" s="133">
        <v>6699</v>
      </c>
      <c r="EV259" s="133">
        <v>5000</v>
      </c>
      <c r="EW259" s="133">
        <v>37440</v>
      </c>
      <c r="EX259" s="133">
        <v>2219</v>
      </c>
      <c r="EY259" s="134">
        <f>EX259/EV259*EW259/ET259</f>
        <v>221.54496</v>
      </c>
      <c r="EZ259" s="39">
        <f>L259*EY259</f>
        <v>1772.35968</v>
      </c>
      <c r="FA259" s="9"/>
      <c r="FE259" s="135"/>
      <c r="FF259" s="135"/>
      <c r="FH259" s="136"/>
      <c r="FK259" s="138"/>
      <c r="FL259" s="139"/>
      <c r="FM259" s="9"/>
      <c r="FN259" s="1"/>
      <c r="FO259" s="41">
        <f>AC259/1000</f>
        <v>0.374</v>
      </c>
      <c r="FQ259" s="121">
        <f>EX259*100/EU259</f>
        <v>33.124346917450367</v>
      </c>
      <c r="FR259" s="140">
        <f>EY259/1000</f>
        <v>0.22154496000000001</v>
      </c>
      <c r="FS259" s="9"/>
      <c r="FU259" s="214"/>
      <c r="FW259" s="214"/>
      <c r="GI259" s="8"/>
      <c r="GO259" s="10"/>
      <c r="GP259" s="10"/>
      <c r="GQ259" s="20"/>
      <c r="KB259" s="22">
        <v>62.5</v>
      </c>
      <c r="KC259" s="22">
        <v>19.3</v>
      </c>
      <c r="KD259" s="22">
        <v>10.3</v>
      </c>
      <c r="KE259" s="20">
        <f>FR259*AO259/100*1000</f>
        <v>122.9574528</v>
      </c>
      <c r="KF259" s="20">
        <f>FR259*AP259/100*1000</f>
        <v>85.516354560000011</v>
      </c>
      <c r="KG259" s="20">
        <f>FR259*AQ259/100*1000</f>
        <v>11.032939008000001</v>
      </c>
      <c r="KH259" s="20">
        <f>FR259*AX259/100*1000</f>
        <v>7.887000576000001</v>
      </c>
      <c r="KI259" s="20">
        <f>FR259*BM259/100*1000</f>
        <v>2.8136209920000002</v>
      </c>
      <c r="KJ259" s="20">
        <f>FR259*BY259/100*1000</f>
        <v>28.904527841279997</v>
      </c>
      <c r="KK259" s="20">
        <f>FR259*CA259/100*1000</f>
        <v>18.471532584960002</v>
      </c>
      <c r="KL259" s="20">
        <f>FR259*CC259/100*1000</f>
        <v>37.969261424640003</v>
      </c>
    </row>
    <row r="260" spans="1:313" ht="14.4" customHeight="1">
      <c r="A260" s="1">
        <v>75</v>
      </c>
      <c r="B260" s="1">
        <f>COUNTIFS($D$3:D260,D260,$F$3:F260,F260)</f>
        <v>1</v>
      </c>
      <c r="C260" s="34">
        <v>14832</v>
      </c>
      <c r="D260" s="75" t="s">
        <v>1839</v>
      </c>
      <c r="E260" s="76" t="s">
        <v>535</v>
      </c>
      <c r="F260" s="78">
        <v>7054125771</v>
      </c>
      <c r="G260" s="77">
        <v>51</v>
      </c>
      <c r="H260" s="248" t="s">
        <v>1833</v>
      </c>
      <c r="I260" s="29" t="s">
        <v>438</v>
      </c>
      <c r="J260" s="24" t="s">
        <v>487</v>
      </c>
      <c r="K260" s="2" t="s">
        <v>430</v>
      </c>
      <c r="L260" s="2">
        <v>39</v>
      </c>
      <c r="M260" s="2">
        <v>1</v>
      </c>
      <c r="N260" s="2" t="s">
        <v>647</v>
      </c>
      <c r="O260" s="11"/>
      <c r="P260" s="2" t="s">
        <v>1794</v>
      </c>
      <c r="Q260" s="11"/>
      <c r="R260" s="11"/>
      <c r="S260" s="11"/>
      <c r="T260" s="42"/>
      <c r="U260" s="42"/>
      <c r="V260" s="64" t="s">
        <v>1609</v>
      </c>
      <c r="W260" s="62" t="s">
        <v>1530</v>
      </c>
      <c r="X260" s="63"/>
      <c r="Y260" s="63"/>
      <c r="Z260" s="11"/>
      <c r="AA260" s="1" t="s">
        <v>812</v>
      </c>
      <c r="AC260" s="115">
        <v>261</v>
      </c>
      <c r="AD260" s="115">
        <v>10200</v>
      </c>
      <c r="AE260" s="11"/>
      <c r="AF260" s="11"/>
      <c r="AG260" s="11" t="s">
        <v>483</v>
      </c>
      <c r="AH260" s="115">
        <v>650</v>
      </c>
      <c r="AI260" s="11"/>
      <c r="AJ260" s="11"/>
      <c r="AM260" s="11"/>
      <c r="AO260" s="116">
        <v>62.2</v>
      </c>
      <c r="AP260" s="117">
        <v>17.3</v>
      </c>
      <c r="AQ260" s="118">
        <v>19.600000000000001</v>
      </c>
      <c r="AR260" s="119">
        <f>AO260+AP260+AQ260</f>
        <v>99.1</v>
      </c>
      <c r="AS260" s="120">
        <f>AO260/AP260</f>
        <v>3.5953757225433525</v>
      </c>
      <c r="AT260" s="121">
        <f>AO260/AP260*AQ260</f>
        <v>70.469364161849711</v>
      </c>
      <c r="AU260" s="122">
        <f>AO260/(AP260+AQ260)</f>
        <v>1.6856368563685635</v>
      </c>
      <c r="AV260" s="19">
        <f>AW260*AO260/100</f>
        <v>55.216000000000015</v>
      </c>
      <c r="AW260" s="19">
        <f>98-AY260-(CD260*100/AO260)</f>
        <v>88.771704180064319</v>
      </c>
      <c r="AX260" s="123">
        <v>3.57</v>
      </c>
      <c r="AY260" s="19">
        <f>AX260*100/AO260</f>
        <v>5.739549839228296</v>
      </c>
      <c r="AZ260" s="1" t="s">
        <v>432</v>
      </c>
      <c r="BA260" s="58">
        <v>16.7</v>
      </c>
      <c r="BB260" s="1" t="s">
        <v>432</v>
      </c>
      <c r="BC260" s="6">
        <v>0.72</v>
      </c>
      <c r="BD260" s="6"/>
      <c r="BE260" s="19"/>
      <c r="BF260" s="19"/>
      <c r="BG260" s="67">
        <v>7703</v>
      </c>
      <c r="BH260" s="2">
        <v>334.5454545454545</v>
      </c>
      <c r="BI260" s="19">
        <v>1.64</v>
      </c>
      <c r="BJ260" s="19">
        <v>25.4</v>
      </c>
      <c r="BK260" s="1">
        <v>74.599999999999994</v>
      </c>
      <c r="BL260" s="124">
        <f>BJ260/BK260</f>
        <v>0.34048257372654156</v>
      </c>
      <c r="BM260" s="125">
        <v>0.85</v>
      </c>
      <c r="BN260" s="6">
        <f>BM260*100/AO260</f>
        <v>1.3665594855305465</v>
      </c>
      <c r="BO260" s="1" t="s">
        <v>432</v>
      </c>
      <c r="BP260" s="19">
        <v>69</v>
      </c>
      <c r="BQ260" s="19">
        <v>66.099999999999994</v>
      </c>
      <c r="BR260" s="4">
        <v>39193</v>
      </c>
      <c r="BS260" s="6">
        <f>BX260+BZ260</f>
        <v>33.06</v>
      </c>
      <c r="BT260" s="4">
        <v>73.400000000000006</v>
      </c>
      <c r="BU260" s="4">
        <v>8465</v>
      </c>
      <c r="BV260" s="6">
        <f>100-BT260</f>
        <v>26.599999999999994</v>
      </c>
      <c r="BW260" s="6">
        <f>BY260+CA260+CC260</f>
        <v>16.877880000000005</v>
      </c>
      <c r="BX260" s="22">
        <v>2.16</v>
      </c>
      <c r="BY260" s="22">
        <f>BX260*AP260/100</f>
        <v>0.37368000000000001</v>
      </c>
      <c r="BZ260" s="4">
        <v>30.9</v>
      </c>
      <c r="CA260" s="22">
        <f>BZ260*AP260/100</f>
        <v>5.3457000000000008</v>
      </c>
      <c r="CB260" s="4">
        <v>64.5</v>
      </c>
      <c r="CC260" s="22">
        <f>CB260*AP260/100</f>
        <v>11.158500000000002</v>
      </c>
      <c r="CD260" s="19">
        <v>2.17</v>
      </c>
      <c r="CE260" s="126">
        <v>88.5</v>
      </c>
      <c r="CF260" s="126">
        <v>8363</v>
      </c>
      <c r="CG260" s="126">
        <v>96.2</v>
      </c>
      <c r="CH260" s="126">
        <v>7426</v>
      </c>
      <c r="CI260" s="126">
        <v>63.1</v>
      </c>
      <c r="CJ260" s="126">
        <v>73</v>
      </c>
      <c r="CK260" s="126">
        <v>5312</v>
      </c>
      <c r="CL260" s="19">
        <f>BX260/BZ260</f>
        <v>6.9902912621359226E-2</v>
      </c>
      <c r="CM260" s="19">
        <v>0.89</v>
      </c>
      <c r="CN260" s="19">
        <v>5.17</v>
      </c>
      <c r="CO260" s="19">
        <v>0</v>
      </c>
      <c r="CP260" s="6"/>
      <c r="CQ260" s="19"/>
      <c r="CR260" s="19"/>
      <c r="CS260" s="20"/>
      <c r="CZ260" s="22"/>
      <c r="DA260" s="16"/>
      <c r="DB260" s="129" t="s">
        <v>258</v>
      </c>
      <c r="DC260" s="130"/>
      <c r="DD260" s="131" t="s">
        <v>1840</v>
      </c>
      <c r="DI260" s="1" t="s">
        <v>436</v>
      </c>
      <c r="DJ260" s="209" t="s">
        <v>483</v>
      </c>
      <c r="DK260" s="4">
        <v>2</v>
      </c>
      <c r="DL260" s="4" t="s">
        <v>438</v>
      </c>
      <c r="DM260" s="4" t="s">
        <v>442</v>
      </c>
      <c r="DN260" s="16">
        <v>0</v>
      </c>
      <c r="DO260" s="4">
        <v>0</v>
      </c>
      <c r="DP260" s="4">
        <v>0</v>
      </c>
      <c r="DQ260" s="4" t="s">
        <v>431</v>
      </c>
      <c r="DR260" s="22" t="s">
        <v>431</v>
      </c>
      <c r="DS260" s="22" t="s">
        <v>431</v>
      </c>
      <c r="DT260" s="67">
        <v>149</v>
      </c>
      <c r="DU260" s="22">
        <v>30.2</v>
      </c>
      <c r="DV260" s="22">
        <v>69.8</v>
      </c>
      <c r="DW260" s="22" t="s">
        <v>431</v>
      </c>
      <c r="DX260" s="22" t="s">
        <v>431</v>
      </c>
      <c r="DY260" s="22" t="s">
        <v>431</v>
      </c>
      <c r="DZ260" s="22" t="s">
        <v>431</v>
      </c>
      <c r="EA260" s="2">
        <v>0</v>
      </c>
      <c r="EB260" s="68"/>
      <c r="EC260" s="36"/>
      <c r="ED260" s="36"/>
      <c r="EE260" s="4">
        <f>L260</f>
        <v>39</v>
      </c>
      <c r="EF260" s="4">
        <v>40</v>
      </c>
      <c r="EG260" s="4">
        <v>3</v>
      </c>
      <c r="EH260" s="4"/>
      <c r="EI260" s="4"/>
      <c r="EJ260" s="4">
        <v>167</v>
      </c>
      <c r="EK260" s="4">
        <v>97</v>
      </c>
      <c r="EL260" s="6">
        <f>EK260/(EJ260*EJ260*0.01*0.01)</f>
        <v>34.780737925346912</v>
      </c>
      <c r="EM260" s="4">
        <v>2</v>
      </c>
      <c r="EN260" s="1">
        <v>1</v>
      </c>
      <c r="EO260" s="4">
        <v>2</v>
      </c>
      <c r="EP260" s="4">
        <v>1</v>
      </c>
      <c r="EQ260" s="31">
        <v>0</v>
      </c>
      <c r="ER260" s="14"/>
      <c r="ES260" s="132">
        <v>14832</v>
      </c>
      <c r="ET260" s="133">
        <v>75</v>
      </c>
      <c r="EU260" s="133">
        <v>22585</v>
      </c>
      <c r="EV260" s="133">
        <v>4000</v>
      </c>
      <c r="EW260" s="133">
        <v>39780</v>
      </c>
      <c r="EX260" s="133">
        <v>1898</v>
      </c>
      <c r="EY260" s="134">
        <f>EX260/EV260*EW260/ET260</f>
        <v>251.6748</v>
      </c>
      <c r="EZ260" s="39">
        <f>L260*EY260</f>
        <v>9815.3171999999995</v>
      </c>
      <c r="FA260" s="9"/>
      <c r="FE260" s="135"/>
      <c r="FF260" s="135"/>
      <c r="FH260" s="136"/>
      <c r="FK260" s="138"/>
      <c r="FL260" s="139"/>
      <c r="FM260" s="9"/>
      <c r="FN260" s="1"/>
      <c r="FO260" s="41">
        <f>AC260/1000</f>
        <v>0.26100000000000001</v>
      </c>
      <c r="FQ260" s="121">
        <f>EX260*100/EU260</f>
        <v>8.4038078370599951</v>
      </c>
      <c r="FR260" s="140">
        <f>EY260/1000</f>
        <v>0.25167480000000003</v>
      </c>
      <c r="FS260" s="9"/>
      <c r="FT260" s="1">
        <v>10</v>
      </c>
      <c r="FU260" s="16" t="s">
        <v>610</v>
      </c>
      <c r="FV260" s="212"/>
      <c r="FW260" s="1" t="s">
        <v>610</v>
      </c>
      <c r="FX260" s="212"/>
      <c r="FY260" s="9">
        <v>0</v>
      </c>
      <c r="FZ260" s="1">
        <v>1</v>
      </c>
      <c r="GA260" s="1">
        <v>3</v>
      </c>
      <c r="GB260" s="9" t="s">
        <v>1841</v>
      </c>
      <c r="GD260" s="1">
        <v>0</v>
      </c>
      <c r="GE260" s="1">
        <v>1</v>
      </c>
      <c r="GF260" s="1">
        <v>0</v>
      </c>
      <c r="GG260" s="1">
        <v>1</v>
      </c>
      <c r="GI260" s="8"/>
      <c r="GJ260" s="8" t="s">
        <v>494</v>
      </c>
      <c r="GK260" s="1">
        <v>0</v>
      </c>
      <c r="GL260" s="8">
        <v>0</v>
      </c>
      <c r="GM260" s="9" t="s">
        <v>1842</v>
      </c>
      <c r="GO260" s="10">
        <v>44273</v>
      </c>
      <c r="GP260" s="10"/>
      <c r="GQ260" s="20"/>
      <c r="KE260" s="20">
        <f>FR260*AO260/100*1000</f>
        <v>156.54172560000001</v>
      </c>
      <c r="KF260" s="20">
        <f>FR260*AP260/100*1000</f>
        <v>43.539740400000007</v>
      </c>
      <c r="KG260" s="20">
        <f>FR260*AQ260/100*1000</f>
        <v>49.32826080000001</v>
      </c>
      <c r="KH260" s="20">
        <f>FR260*AX260/100*1000</f>
        <v>8.9847903600000016</v>
      </c>
      <c r="KI260" s="20">
        <f>FR260*BM260/100*1000</f>
        <v>2.1392358000000002</v>
      </c>
      <c r="KJ260" s="20">
        <f>FR260*BY260/100*1000</f>
        <v>0.94045839264000008</v>
      </c>
      <c r="KK260" s="20">
        <f>FR260*CA260/100*1000</f>
        <v>13.453779783600003</v>
      </c>
      <c r="KL260" s="20">
        <f>FR260*CC260/100*1000</f>
        <v>28.083132558000006</v>
      </c>
      <c r="KV260" s="9" t="s">
        <v>1842</v>
      </c>
    </row>
    <row r="261" spans="1:313" ht="14.4" customHeight="1">
      <c r="A261" s="1">
        <v>119</v>
      </c>
      <c r="B261" s="1">
        <f>COUNTIFS($D$3:D261,D261,$F$3:F261,F261)</f>
        <v>2</v>
      </c>
      <c r="C261" s="34">
        <v>15155</v>
      </c>
      <c r="D261" s="75" t="s">
        <v>1839</v>
      </c>
      <c r="E261" s="76" t="s">
        <v>535</v>
      </c>
      <c r="F261" s="78">
        <v>7054125771</v>
      </c>
      <c r="G261" s="77">
        <f>LEFT(H261,4)-CONCATENATE(IF(LEFT(F261, 2)&lt;MID(H261, 3, 4), 20, 19),LEFT(F261,2))</f>
        <v>51</v>
      </c>
      <c r="H261" s="248" t="s">
        <v>1921</v>
      </c>
      <c r="I261" s="29" t="s">
        <v>557</v>
      </c>
      <c r="J261" s="24" t="s">
        <v>487</v>
      </c>
      <c r="K261" s="2" t="s">
        <v>430</v>
      </c>
      <c r="L261" s="2">
        <v>13</v>
      </c>
      <c r="M261" s="2" t="s">
        <v>664</v>
      </c>
      <c r="N261" s="2" t="s">
        <v>647</v>
      </c>
      <c r="O261" s="11"/>
      <c r="P261" s="2" t="s">
        <v>1907</v>
      </c>
      <c r="Q261" s="11"/>
      <c r="R261" s="11"/>
      <c r="S261" s="11"/>
      <c r="T261" s="42"/>
      <c r="U261" s="42"/>
      <c r="V261" s="64" t="s">
        <v>1609</v>
      </c>
      <c r="W261" s="42"/>
      <c r="X261" s="42"/>
      <c r="Y261" s="66"/>
      <c r="Z261" s="11"/>
      <c r="AA261" s="1" t="s">
        <v>812</v>
      </c>
      <c r="AC261" s="115">
        <v>33</v>
      </c>
      <c r="AD261" s="115">
        <v>400</v>
      </c>
      <c r="AE261" s="11"/>
      <c r="AF261" s="11"/>
      <c r="AG261" s="11" t="s">
        <v>483</v>
      </c>
      <c r="AH261" s="115">
        <v>50</v>
      </c>
      <c r="AI261" s="11"/>
      <c r="AJ261" s="11"/>
      <c r="AM261" s="11"/>
      <c r="AO261" s="116">
        <v>46</v>
      </c>
      <c r="AP261" s="117">
        <v>37.700000000000003</v>
      </c>
      <c r="AQ261" s="118">
        <v>14.5</v>
      </c>
      <c r="AR261" s="119">
        <f>AO261+AP261+AQ261</f>
        <v>98.2</v>
      </c>
      <c r="AS261" s="120">
        <f>AO261/AP261</f>
        <v>1.2201591511936338</v>
      </c>
      <c r="AT261" s="121">
        <f>AO261/AP261*AQ261</f>
        <v>17.69230769230769</v>
      </c>
      <c r="AU261" s="122">
        <f>AO261/(AP261+AQ261)</f>
        <v>0.88122605363984674</v>
      </c>
      <c r="AV261" s="19">
        <f>AW261*AO261/100</f>
        <v>40.619999999999997</v>
      </c>
      <c r="AW261" s="19">
        <f>98-AY261-(CD261*100/AO261)</f>
        <v>88.304347826086953</v>
      </c>
      <c r="AX261" s="123">
        <v>2.17</v>
      </c>
      <c r="AY261" s="19">
        <f>AX261*100/AO261</f>
        <v>4.7173913043478262</v>
      </c>
      <c r="AZ261" s="1" t="s">
        <v>432</v>
      </c>
      <c r="BA261" s="58">
        <v>29</v>
      </c>
      <c r="BB261" s="1" t="s">
        <v>432</v>
      </c>
      <c r="BC261" s="6">
        <v>0.23</v>
      </c>
      <c r="BD261" s="6"/>
      <c r="BE261" s="19"/>
      <c r="BF261" s="19"/>
      <c r="BG261" s="67">
        <v>6801.666666666667</v>
      </c>
      <c r="BH261" s="67">
        <v>626.72727272727263</v>
      </c>
      <c r="BI261" s="19">
        <v>0.97</v>
      </c>
      <c r="BJ261" s="19">
        <v>35.299999999999997</v>
      </c>
      <c r="BK261" s="19">
        <f>100-BJ261</f>
        <v>64.7</v>
      </c>
      <c r="BL261" s="124">
        <f>BJ261/BK261</f>
        <v>0.54559505409582687</v>
      </c>
      <c r="BM261" s="125">
        <v>0.34</v>
      </c>
      <c r="BN261" s="6">
        <f>BM261*100/AO261</f>
        <v>0.73913043478260865</v>
      </c>
      <c r="BO261" s="1" t="s">
        <v>432</v>
      </c>
      <c r="BP261" s="19">
        <v>50.290000000000006</v>
      </c>
      <c r="BQ261" s="19">
        <v>23.7</v>
      </c>
      <c r="BR261" s="43">
        <v>38630</v>
      </c>
      <c r="BS261" s="6">
        <f>BX261+BZ261</f>
        <v>39.559999999999995</v>
      </c>
      <c r="BT261" s="4">
        <v>83.9</v>
      </c>
      <c r="BU261" s="43">
        <v>5660.72</v>
      </c>
      <c r="BV261" s="6">
        <f>100-BT261</f>
        <v>16.099999999999994</v>
      </c>
      <c r="BW261" s="6">
        <f>BY261+CA261+CC261</f>
        <v>37.194820000000007</v>
      </c>
      <c r="BX261" s="22">
        <v>7.26</v>
      </c>
      <c r="BY261" s="22">
        <f>BX261*AP261/100</f>
        <v>2.7370199999999998</v>
      </c>
      <c r="BZ261" s="6">
        <v>32.299999999999997</v>
      </c>
      <c r="CA261" s="22">
        <f>BZ261*AP261/100</f>
        <v>12.177100000000001</v>
      </c>
      <c r="CB261" s="6">
        <v>59.1</v>
      </c>
      <c r="CC261" s="22">
        <f>CB261*AP261/100</f>
        <v>22.280700000000003</v>
      </c>
      <c r="CD261" s="22">
        <v>2.29</v>
      </c>
      <c r="CE261" s="126">
        <v>98.6</v>
      </c>
      <c r="CF261" s="127">
        <v>13491</v>
      </c>
      <c r="CG261" s="126">
        <v>95.6</v>
      </c>
      <c r="CH261" s="127">
        <v>7494</v>
      </c>
      <c r="CI261" s="126">
        <v>74.400000000000006</v>
      </c>
      <c r="CJ261" s="126">
        <v>82.9</v>
      </c>
      <c r="CK261" s="127">
        <v>5946</v>
      </c>
      <c r="CL261" s="19">
        <f>BX261/BZ261</f>
        <v>0.22476780185758516</v>
      </c>
      <c r="CM261" s="19">
        <v>4.55</v>
      </c>
      <c r="CN261" s="19">
        <v>5.98</v>
      </c>
      <c r="CO261" s="19">
        <v>27.4</v>
      </c>
      <c r="CP261" s="6"/>
      <c r="CQ261" s="19"/>
      <c r="CR261" s="19"/>
      <c r="CS261" s="20"/>
      <c r="CZ261" s="22"/>
      <c r="DA261" s="16"/>
      <c r="DB261" s="129" t="s">
        <v>257</v>
      </c>
      <c r="DC261" s="130"/>
      <c r="DD261" s="131" t="s">
        <v>1922</v>
      </c>
      <c r="DI261" s="1" t="s">
        <v>436</v>
      </c>
      <c r="DJ261" s="209" t="s">
        <v>483</v>
      </c>
      <c r="DK261" s="4">
        <v>2</v>
      </c>
      <c r="DN261" s="16">
        <v>0</v>
      </c>
      <c r="DR261" s="22" t="s">
        <v>431</v>
      </c>
      <c r="DS261" s="22" t="s">
        <v>431</v>
      </c>
      <c r="DT261" s="67">
        <v>56</v>
      </c>
      <c r="DU261" s="22">
        <v>28.6</v>
      </c>
      <c r="DV261" s="22">
        <v>71.400000000000006</v>
      </c>
      <c r="DW261" s="22" t="s">
        <v>431</v>
      </c>
      <c r="DX261" s="22" t="s">
        <v>431</v>
      </c>
      <c r="DY261" s="22" t="s">
        <v>431</v>
      </c>
      <c r="DZ261" s="22" t="s">
        <v>431</v>
      </c>
      <c r="EA261" s="2">
        <v>0</v>
      </c>
      <c r="EB261" s="68"/>
      <c r="EC261" s="36"/>
      <c r="ED261" s="36"/>
      <c r="EE261" s="4">
        <f>L261</f>
        <v>13</v>
      </c>
      <c r="EF261" s="4"/>
      <c r="EG261" s="4"/>
      <c r="EH261" s="4"/>
      <c r="EI261" s="4"/>
      <c r="EJ261" s="4"/>
      <c r="EK261" s="4"/>
      <c r="EL261" s="6" t="e">
        <f>EK261/(EJ261*EJ261*0.01*0.01)</f>
        <v>#DIV/0!</v>
      </c>
      <c r="EM261" s="4"/>
      <c r="EN261" s="4"/>
      <c r="EO261" s="4"/>
      <c r="EP261" s="4"/>
      <c r="EQ261" s="31"/>
      <c r="ER261" s="14"/>
      <c r="ES261" s="132">
        <v>15155</v>
      </c>
      <c r="ET261" s="133">
        <v>75</v>
      </c>
      <c r="EU261" s="133">
        <v>31329</v>
      </c>
      <c r="EV261" s="133">
        <v>32000</v>
      </c>
      <c r="EW261" s="133">
        <v>39780</v>
      </c>
      <c r="EX261" s="133">
        <v>1798</v>
      </c>
      <c r="EY261" s="134">
        <f>EX261/EV261*EW261/ET261</f>
        <v>29.801850000000002</v>
      </c>
      <c r="EZ261" s="39">
        <f>L261*EY261</f>
        <v>387.42405000000002</v>
      </c>
      <c r="FA261" s="9"/>
      <c r="FE261" s="135"/>
      <c r="FF261" s="135"/>
      <c r="FH261" s="136"/>
      <c r="FK261" s="138"/>
      <c r="FL261" s="139"/>
      <c r="FM261" s="9"/>
      <c r="FN261" s="1"/>
      <c r="FO261" s="41">
        <f>AC261/1000</f>
        <v>3.3000000000000002E-2</v>
      </c>
      <c r="FQ261" s="121">
        <f>EX261*100/EU261</f>
        <v>5.739091576494622</v>
      </c>
      <c r="FR261" s="140">
        <f>EY261/1000</f>
        <v>2.9801850000000001E-2</v>
      </c>
      <c r="FS261" s="9"/>
      <c r="FV261" s="212"/>
      <c r="FX261" s="212"/>
      <c r="GI261" s="8"/>
      <c r="GO261" s="10"/>
      <c r="GP261" s="10"/>
      <c r="GQ261" s="20"/>
      <c r="KE261" s="20">
        <f>FR261*AO261/100*1000</f>
        <v>13.708850999999999</v>
      </c>
      <c r="KF261" s="20">
        <f>FR261*AP261/100*1000</f>
        <v>11.235297450000001</v>
      </c>
      <c r="KG261" s="20">
        <f>FR261*AQ261/100*1000</f>
        <v>4.3212682499999993</v>
      </c>
      <c r="KH261" s="20">
        <f>FR261*AX261/100*1000</f>
        <v>0.64670014500000006</v>
      </c>
      <c r="KI261" s="20">
        <f>FR261*BM261/100*1000</f>
        <v>0.10132629</v>
      </c>
      <c r="KJ261" s="20">
        <f>FR261*BY261/100*1000</f>
        <v>0.81568259487000006</v>
      </c>
      <c r="KK261" s="20">
        <f>FR261*CA261/100*1000</f>
        <v>3.6290010763500002</v>
      </c>
      <c r="KL261" s="20">
        <f>FR261*CC261/100*1000</f>
        <v>6.6400607929500017</v>
      </c>
    </row>
    <row r="262" spans="1:313" ht="14.4" customHeight="1">
      <c r="A262" s="1">
        <v>7</v>
      </c>
      <c r="B262" s="219">
        <f>COUNTIFS($D$3:D262,D262,$F$3:F262,F262)</f>
        <v>1</v>
      </c>
      <c r="C262" s="21">
        <v>16761</v>
      </c>
      <c r="D262" s="21" t="s">
        <v>2947</v>
      </c>
      <c r="E262" s="1" t="s">
        <v>2948</v>
      </c>
      <c r="F262" s="12">
        <v>8958165117</v>
      </c>
      <c r="G262" s="1">
        <v>33</v>
      </c>
      <c r="H262" s="247" t="s">
        <v>2963</v>
      </c>
      <c r="DJ262" s="210" t="s">
        <v>491</v>
      </c>
      <c r="EL262" s="6" t="e">
        <f>EK262/(EJ262*EJ262*0.01*0.01)</f>
        <v>#DIV/0!</v>
      </c>
      <c r="FU262" s="214" t="s">
        <v>785</v>
      </c>
      <c r="FW262" s="214" t="s">
        <v>785</v>
      </c>
      <c r="GI262" s="8"/>
    </row>
    <row r="263" spans="1:313" ht="14.4" customHeight="1">
      <c r="A263" s="1">
        <v>346</v>
      </c>
      <c r="B263" s="1">
        <f>COUNTIFS($D$3:D263,D263,$F$3:F263,F263)</f>
        <v>1</v>
      </c>
      <c r="C263" s="34">
        <v>16675</v>
      </c>
      <c r="D263" s="21" t="s">
        <v>2320</v>
      </c>
      <c r="E263" s="2" t="s">
        <v>509</v>
      </c>
      <c r="F263" s="2">
        <v>5805162154</v>
      </c>
      <c r="G263" s="1">
        <v>63</v>
      </c>
      <c r="H263" s="247" t="s">
        <v>2313</v>
      </c>
      <c r="I263" s="29" t="s">
        <v>2321</v>
      </c>
      <c r="J263" s="24" t="s">
        <v>487</v>
      </c>
      <c r="K263" s="2" t="s">
        <v>430</v>
      </c>
      <c r="L263" s="2">
        <v>5</v>
      </c>
      <c r="M263" s="2">
        <v>1</v>
      </c>
      <c r="N263" s="2" t="s">
        <v>647</v>
      </c>
      <c r="O263" s="11"/>
      <c r="P263" s="2" t="s">
        <v>2293</v>
      </c>
      <c r="Q263" s="11"/>
      <c r="R263" s="11"/>
      <c r="S263" s="11"/>
      <c r="T263" s="42"/>
      <c r="U263" s="42"/>
      <c r="V263" s="64" t="s">
        <v>1609</v>
      </c>
      <c r="W263" s="42"/>
      <c r="X263" s="42"/>
      <c r="Y263" s="66"/>
      <c r="Z263" s="11"/>
      <c r="AA263" s="1" t="s">
        <v>812</v>
      </c>
      <c r="AC263" s="115">
        <v>190</v>
      </c>
      <c r="AD263" s="115">
        <v>900</v>
      </c>
      <c r="AE263" s="11"/>
      <c r="AF263" s="11"/>
      <c r="AG263" s="11" t="s">
        <v>483</v>
      </c>
      <c r="AH263" s="115">
        <v>50</v>
      </c>
      <c r="AI263" s="11"/>
      <c r="AJ263" s="11"/>
      <c r="AM263" s="11"/>
      <c r="AO263" s="116">
        <v>41</v>
      </c>
      <c r="AP263" s="117">
        <v>50.9</v>
      </c>
      <c r="AQ263" s="118">
        <v>7.14</v>
      </c>
      <c r="AR263" s="119">
        <f>AO263+AP263+AQ263</f>
        <v>99.04</v>
      </c>
      <c r="AS263" s="120">
        <f>AO263/AP263</f>
        <v>0.80550098231827116</v>
      </c>
      <c r="AT263" s="121">
        <f>AO263/AP263*AQ263</f>
        <v>5.751277013752456</v>
      </c>
      <c r="AU263" s="122">
        <f>AO263/(AP263+AQ263)</f>
        <v>0.70640937284631289</v>
      </c>
      <c r="AV263" s="19">
        <f>AW263*AO263/100</f>
        <v>31.78</v>
      </c>
      <c r="AW263" s="19">
        <f>98-AY263-(CD263*100/AO263)</f>
        <v>77.512195121951223</v>
      </c>
      <c r="AX263" s="123">
        <v>7.67</v>
      </c>
      <c r="AY263" s="19">
        <f>AX263*100/AO263</f>
        <v>18.707317073170731</v>
      </c>
      <c r="AZ263" s="1" t="s">
        <v>432</v>
      </c>
      <c r="BA263" s="58">
        <v>26.130000000000003</v>
      </c>
      <c r="BB263" s="1" t="s">
        <v>432</v>
      </c>
      <c r="BC263" s="6">
        <v>2.5000000000000001E-2</v>
      </c>
      <c r="BD263" s="6"/>
      <c r="BE263" s="19"/>
      <c r="BF263" s="19"/>
      <c r="BG263" s="67">
        <v>7272.5</v>
      </c>
      <c r="BH263" s="67">
        <v>240.79</v>
      </c>
      <c r="BI263" s="19">
        <v>0.28000000000000003</v>
      </c>
      <c r="BJ263" s="19">
        <v>36.200000000000003</v>
      </c>
      <c r="BK263" s="19">
        <f>100-BJ263</f>
        <v>63.8</v>
      </c>
      <c r="BL263" s="124">
        <f>BJ263/BK263</f>
        <v>0.56739811912225713</v>
      </c>
      <c r="BM263" s="125">
        <v>0.28999999999999998</v>
      </c>
      <c r="BN263" s="6">
        <f>BM263*100/AO263</f>
        <v>0.70731707317073167</v>
      </c>
      <c r="BO263" s="1" t="s">
        <v>432</v>
      </c>
      <c r="BP263" s="19">
        <v>23.2</v>
      </c>
      <c r="BQ263" s="19">
        <v>32.159999999999997</v>
      </c>
      <c r="BR263" s="43">
        <v>70420.350000000006</v>
      </c>
      <c r="BS263" s="6">
        <f>BX263+BZ263</f>
        <v>67.7</v>
      </c>
      <c r="BT263" s="4">
        <v>89.6</v>
      </c>
      <c r="BU263" s="43">
        <v>6238.01</v>
      </c>
      <c r="BV263" s="6">
        <f>100-BT263</f>
        <v>10.400000000000006</v>
      </c>
      <c r="BW263" s="6">
        <f>BY263+CA263+CC263</f>
        <v>50.899999999999991</v>
      </c>
      <c r="BX263" s="22">
        <v>18</v>
      </c>
      <c r="BY263" s="22">
        <f>BX263*AP263/100</f>
        <v>9.161999999999999</v>
      </c>
      <c r="BZ263" s="6">
        <v>49.7</v>
      </c>
      <c r="CA263" s="22">
        <f>BZ263*AP263/100</f>
        <v>25.2973</v>
      </c>
      <c r="CB263" s="6">
        <v>32.299999999999997</v>
      </c>
      <c r="CC263" s="22">
        <f>CB263*AP263/100</f>
        <v>16.440699999999996</v>
      </c>
      <c r="CD263" s="22">
        <v>0.73</v>
      </c>
      <c r="CE263" s="126">
        <v>66.5</v>
      </c>
      <c r="CF263" s="127">
        <v>5328</v>
      </c>
      <c r="CG263" s="126">
        <v>45.6</v>
      </c>
      <c r="CH263" s="127">
        <v>4305</v>
      </c>
      <c r="CI263" s="126">
        <v>9.51</v>
      </c>
      <c r="CJ263" s="126">
        <v>37.700000000000003</v>
      </c>
      <c r="CK263" s="127">
        <v>4492</v>
      </c>
      <c r="CL263" s="19">
        <f>BX263/BZ263</f>
        <v>0.36217303822937624</v>
      </c>
      <c r="CM263" s="19"/>
      <c r="CN263" s="19"/>
      <c r="CO263" s="19"/>
      <c r="CP263" s="6"/>
      <c r="CQ263" s="19"/>
      <c r="CR263" s="19"/>
      <c r="CS263" s="20"/>
      <c r="CZ263" s="22"/>
      <c r="DA263" s="16"/>
      <c r="DB263" s="129" t="s">
        <v>441</v>
      </c>
      <c r="DC263" s="130"/>
      <c r="DD263" s="131" t="s">
        <v>2322</v>
      </c>
      <c r="DI263" s="1" t="s">
        <v>434</v>
      </c>
      <c r="DJ263" s="209" t="s">
        <v>483</v>
      </c>
      <c r="DK263" s="4">
        <v>2</v>
      </c>
      <c r="DN263" s="16">
        <v>0</v>
      </c>
      <c r="DR263" s="22" t="s">
        <v>431</v>
      </c>
      <c r="DS263" s="22" t="s">
        <v>431</v>
      </c>
      <c r="DT263" s="22">
        <v>135</v>
      </c>
      <c r="DU263" s="22">
        <v>11.9</v>
      </c>
      <c r="DV263" s="22">
        <v>88.1</v>
      </c>
      <c r="DW263" s="22" t="s">
        <v>431</v>
      </c>
      <c r="DX263" s="22" t="s">
        <v>431</v>
      </c>
      <c r="DY263" s="22" t="s">
        <v>431</v>
      </c>
      <c r="DZ263" s="40" t="s">
        <v>431</v>
      </c>
      <c r="EA263" s="2">
        <v>0</v>
      </c>
      <c r="EB263" s="2"/>
      <c r="EC263" s="36"/>
      <c r="ED263" s="36"/>
      <c r="EE263" s="4">
        <f>L263</f>
        <v>5</v>
      </c>
      <c r="EF263" s="4"/>
      <c r="EG263" s="4"/>
      <c r="EH263" s="4"/>
      <c r="EI263" s="4"/>
      <c r="EJ263" s="4"/>
      <c r="EK263" s="4"/>
      <c r="EL263" s="6" t="e">
        <f>EK263/(EJ263*EJ263*0.01*0.01)</f>
        <v>#DIV/0!</v>
      </c>
      <c r="EM263" s="4"/>
      <c r="EN263" s="4"/>
      <c r="EO263" s="4"/>
      <c r="EP263" s="4"/>
      <c r="EQ263" s="31"/>
      <c r="ER263" s="14"/>
      <c r="ES263" s="132">
        <f>C263</f>
        <v>16675</v>
      </c>
      <c r="ET263" s="133">
        <v>75</v>
      </c>
      <c r="EU263" s="133">
        <v>11946</v>
      </c>
      <c r="EV263" s="133">
        <v>6000</v>
      </c>
      <c r="EW263" s="133">
        <v>38064</v>
      </c>
      <c r="EX263" s="133">
        <v>2161</v>
      </c>
      <c r="EY263" s="134">
        <f>EX263/EV263*EW263/ET263</f>
        <v>182.79178666666667</v>
      </c>
      <c r="EZ263" s="39">
        <f>L263*EY263</f>
        <v>913.95893333333333</v>
      </c>
      <c r="FA263" s="9"/>
      <c r="FE263" s="135"/>
      <c r="FF263" s="135"/>
      <c r="FH263" s="136"/>
      <c r="FK263" s="138"/>
      <c r="FL263" s="139"/>
      <c r="FM263" s="9"/>
      <c r="FN263" s="1"/>
      <c r="FO263" s="41">
        <f>AC263/1000</f>
        <v>0.19</v>
      </c>
      <c r="FQ263" s="121">
        <f>EX263*100/EU263</f>
        <v>18.089737150510633</v>
      </c>
      <c r="FR263" s="140">
        <f>EY263/1000</f>
        <v>0.18279178666666668</v>
      </c>
      <c r="FS263" s="9"/>
      <c r="FV263" s="212"/>
      <c r="FX263" s="212"/>
      <c r="GI263" s="8"/>
      <c r="GO263" s="10"/>
      <c r="GP263" s="10"/>
      <c r="GQ263" s="20"/>
      <c r="KB263" s="22">
        <v>51.7</v>
      </c>
      <c r="KC263" s="22">
        <v>8.82</v>
      </c>
      <c r="KD263" s="22">
        <v>7.2</v>
      </c>
      <c r="KE263" s="20">
        <f>FR263*AO263/100*1000</f>
        <v>74.944632533333333</v>
      </c>
      <c r="KF263" s="20">
        <f>FR263*AP263/100*1000</f>
        <v>93.041019413333345</v>
      </c>
      <c r="KG263" s="20">
        <f>FR263*AQ263/100*1000</f>
        <v>13.051333568</v>
      </c>
      <c r="KH263" s="20">
        <f>FR263*AX263/100*1000</f>
        <v>14.020130037333333</v>
      </c>
      <c r="KI263" s="20">
        <f>FR263*BM263/100*1000</f>
        <v>0.53009618133333336</v>
      </c>
      <c r="KJ263" s="20">
        <f>FR263*BY263/100*1000</f>
        <v>16.747383494399998</v>
      </c>
      <c r="KK263" s="20">
        <f>FR263*CA263/100*1000</f>
        <v>46.241386648426669</v>
      </c>
      <c r="KL263" s="20">
        <f>FR263*CC263/100*1000</f>
        <v>30.05224927050666</v>
      </c>
    </row>
    <row r="264" spans="1:313" ht="14.4" customHeight="1">
      <c r="A264" s="1">
        <v>262</v>
      </c>
      <c r="B264" s="1">
        <f>COUNTIFS($D$3:D264,D264,$F$3:F264,F264)</f>
        <v>1</v>
      </c>
      <c r="C264" s="34">
        <v>11544</v>
      </c>
      <c r="D264" s="21" t="s">
        <v>801</v>
      </c>
      <c r="E264" s="2" t="s">
        <v>581</v>
      </c>
      <c r="F264" s="12">
        <v>446123468</v>
      </c>
      <c r="G264" s="1">
        <f>LEFT(H264,4)-CONCATENATE(19,LEFT(F264,2))</f>
        <v>75</v>
      </c>
      <c r="H264" s="247" t="s">
        <v>799</v>
      </c>
      <c r="I264" s="29" t="s">
        <v>442</v>
      </c>
      <c r="J264" s="24" t="s">
        <v>487</v>
      </c>
      <c r="K264" s="2" t="s">
        <v>430</v>
      </c>
      <c r="L264" s="1">
        <v>13</v>
      </c>
      <c r="M264" s="2">
        <v>9</v>
      </c>
      <c r="N264" s="2" t="s">
        <v>431</v>
      </c>
      <c r="P264" s="1" t="s">
        <v>790</v>
      </c>
      <c r="S264" s="2"/>
      <c r="T264" s="46" t="s">
        <v>797</v>
      </c>
      <c r="U264" s="46"/>
      <c r="V264" s="47" t="s">
        <v>798</v>
      </c>
      <c r="X264" s="59"/>
      <c r="Y264" s="59"/>
      <c r="Z264" s="29"/>
      <c r="AA264" s="1" t="s">
        <v>781</v>
      </c>
      <c r="AC264" s="115">
        <v>146</v>
      </c>
      <c r="AD264" s="115">
        <v>1900</v>
      </c>
      <c r="AE264" s="11"/>
      <c r="AF264" s="11"/>
      <c r="AG264" s="29" t="s">
        <v>483</v>
      </c>
      <c r="AH264" s="115">
        <v>150</v>
      </c>
      <c r="AI264" s="11"/>
      <c r="AO264" s="116">
        <v>46.4</v>
      </c>
      <c r="AP264" s="117">
        <v>7.6</v>
      </c>
      <c r="AQ264" s="118">
        <v>45.2</v>
      </c>
      <c r="AR264" s="119">
        <f>AO264+AP264+AQ264</f>
        <v>99.2</v>
      </c>
      <c r="AS264" s="120">
        <f>AO264/AP264</f>
        <v>6.1052631578947372</v>
      </c>
      <c r="AT264" s="121">
        <f>AO264/AP264*AQ264</f>
        <v>275.95789473684215</v>
      </c>
      <c r="AU264" s="122">
        <f>AO264/(AP264+AQ264)</f>
        <v>0.87878787878787867</v>
      </c>
      <c r="AV264" s="19">
        <v>40.2288</v>
      </c>
      <c r="AW264" s="19">
        <f>95-AY264</f>
        <v>86.7</v>
      </c>
      <c r="AX264" s="123">
        <v>3.8512</v>
      </c>
      <c r="AY264" s="19">
        <v>8.3000000000000007</v>
      </c>
      <c r="AZ264" s="1" t="s">
        <v>432</v>
      </c>
      <c r="BA264" s="145">
        <v>2.8</v>
      </c>
      <c r="BB264" s="1" t="s">
        <v>432</v>
      </c>
      <c r="BC264" s="4">
        <v>0.1</v>
      </c>
      <c r="BE264" s="1">
        <v>7.49</v>
      </c>
      <c r="BF264" s="1">
        <v>5.9</v>
      </c>
      <c r="BG264" s="67">
        <v>3828</v>
      </c>
      <c r="BH264" s="1">
        <v>120</v>
      </c>
      <c r="BI264" s="19">
        <v>0</v>
      </c>
      <c r="BJ264" s="1">
        <v>69</v>
      </c>
      <c r="BK264" s="1">
        <v>31</v>
      </c>
      <c r="BL264" s="124">
        <f>BJ264/BK264</f>
        <v>2.225806451612903</v>
      </c>
      <c r="BM264" s="125">
        <v>1.1000000000000001</v>
      </c>
      <c r="BN264" s="6">
        <f>BM264*100/AO264</f>
        <v>2.3706896551724141</v>
      </c>
      <c r="BO264" s="1" t="s">
        <v>432</v>
      </c>
      <c r="BP264" s="1">
        <v>5</v>
      </c>
      <c r="BQ264" s="1">
        <v>14.7</v>
      </c>
      <c r="BR264" s="4">
        <v>33096</v>
      </c>
      <c r="BS264" s="6">
        <f>BX264+BZ264</f>
        <v>56.2</v>
      </c>
      <c r="BT264" s="4">
        <v>65.7</v>
      </c>
      <c r="BU264" s="43">
        <v>4575.6097560975613</v>
      </c>
      <c r="BV264" s="6">
        <f>100-BT264</f>
        <v>34.299999999999997</v>
      </c>
      <c r="BW264" s="6">
        <f>BY264+CA264+CC264</f>
        <v>7.4404000000000003</v>
      </c>
      <c r="BX264" s="4">
        <v>17.2</v>
      </c>
      <c r="BY264" s="22">
        <f>BX264*AP264/100</f>
        <v>1.3071999999999999</v>
      </c>
      <c r="BZ264" s="4">
        <v>39</v>
      </c>
      <c r="CA264" s="22">
        <f>BZ264*AP264/100</f>
        <v>2.964</v>
      </c>
      <c r="CB264" s="4">
        <v>41.7</v>
      </c>
      <c r="CC264" s="22">
        <f>CB264*AP264/100</f>
        <v>3.1692</v>
      </c>
      <c r="CD264" s="6">
        <v>0</v>
      </c>
      <c r="CE264" s="126">
        <v>89.7</v>
      </c>
      <c r="CF264" s="126">
        <v>6262</v>
      </c>
      <c r="CG264" s="126">
        <v>69.2</v>
      </c>
      <c r="CH264" s="126">
        <v>4520</v>
      </c>
      <c r="CI264" s="126">
        <v>17.3</v>
      </c>
      <c r="CJ264" s="126">
        <v>52.6</v>
      </c>
      <c r="CK264" s="126">
        <v>4789</v>
      </c>
      <c r="CL264" s="19">
        <f>BX264/BZ264</f>
        <v>0.44102564102564101</v>
      </c>
      <c r="CM264" s="22"/>
      <c r="CN264" s="22"/>
      <c r="CO264" s="22"/>
      <c r="CT264" s="6">
        <v>9.49</v>
      </c>
      <c r="CU264" s="6">
        <v>17.8</v>
      </c>
      <c r="CV264" s="6"/>
      <c r="CW264" s="22">
        <v>1.64</v>
      </c>
      <c r="CX264" s="22">
        <v>1.55</v>
      </c>
      <c r="CY264" s="2">
        <v>3.63</v>
      </c>
      <c r="CZ264" s="22">
        <v>6.99</v>
      </c>
      <c r="DA264" s="16">
        <v>3</v>
      </c>
      <c r="DB264" s="129" t="s">
        <v>458</v>
      </c>
      <c r="DC264" s="29"/>
      <c r="DD264" s="131" t="s">
        <v>802</v>
      </c>
      <c r="DI264" s="1" t="s">
        <v>436</v>
      </c>
      <c r="DJ264" s="209" t="s">
        <v>483</v>
      </c>
      <c r="DK264" s="4">
        <v>2</v>
      </c>
      <c r="DN264" s="16">
        <v>0</v>
      </c>
      <c r="DR264" s="1" t="s">
        <v>431</v>
      </c>
      <c r="DS264" s="1" t="s">
        <v>431</v>
      </c>
      <c r="DT264" s="1">
        <v>241</v>
      </c>
      <c r="DU264" s="1">
        <v>36.9</v>
      </c>
      <c r="DV264" s="1">
        <v>63.1</v>
      </c>
      <c r="DW264" s="1" t="s">
        <v>431</v>
      </c>
      <c r="DX264" s="1" t="s">
        <v>431</v>
      </c>
      <c r="DY264" s="1" t="s">
        <v>431</v>
      </c>
      <c r="DZ264" s="1" t="s">
        <v>431</v>
      </c>
      <c r="EA264" s="1">
        <v>0</v>
      </c>
      <c r="EC264" s="4">
        <v>0</v>
      </c>
      <c r="ED264" s="4"/>
      <c r="EE264" s="4">
        <v>13</v>
      </c>
      <c r="EF264" s="4"/>
      <c r="EG264" s="4"/>
      <c r="EH264" s="4"/>
      <c r="EI264" s="4"/>
      <c r="EJ264" s="4"/>
      <c r="EK264" s="4"/>
      <c r="EL264" s="6" t="e">
        <f>EK264/(EJ264*EJ264*0.01*0.01)</f>
        <v>#DIV/0!</v>
      </c>
      <c r="EM264" s="4">
        <v>0</v>
      </c>
      <c r="EN264" s="1">
        <v>1</v>
      </c>
      <c r="EO264" s="4">
        <v>3</v>
      </c>
      <c r="EP264" s="4">
        <v>2</v>
      </c>
      <c r="EQ264" s="31"/>
      <c r="ER264" s="14"/>
      <c r="ES264" s="132">
        <v>11544</v>
      </c>
      <c r="ET264" s="133">
        <v>75</v>
      </c>
      <c r="EU264" s="133">
        <v>422034</v>
      </c>
      <c r="EV264" s="133">
        <v>4000</v>
      </c>
      <c r="EW264" s="133">
        <v>42120</v>
      </c>
      <c r="EX264" s="153">
        <v>676</v>
      </c>
      <c r="EY264" s="134">
        <f>EX264/EV264*EW264/ET264</f>
        <v>94.91040000000001</v>
      </c>
      <c r="EZ264" s="39">
        <f>L264*EY264</f>
        <v>1233.8352000000002</v>
      </c>
      <c r="FA264" s="9"/>
      <c r="FE264" s="135"/>
      <c r="FF264" s="135"/>
      <c r="FH264" s="136"/>
      <c r="FK264" s="138"/>
      <c r="FL264" s="139"/>
      <c r="FM264" s="9"/>
      <c r="FN264" s="1"/>
      <c r="FO264" s="41">
        <f>AC264/1000</f>
        <v>0.14599999999999999</v>
      </c>
      <c r="FQ264" s="121">
        <f>EX264*100/EU264</f>
        <v>0.16017666823052171</v>
      </c>
      <c r="FR264" s="140">
        <f>EY264/1000</f>
        <v>9.4910400000000006E-2</v>
      </c>
      <c r="FS264" s="9"/>
      <c r="FV264" s="212" t="s">
        <v>785</v>
      </c>
      <c r="FX264" s="212" t="s">
        <v>785</v>
      </c>
      <c r="GI264" s="8"/>
      <c r="GO264" s="10">
        <v>43700</v>
      </c>
      <c r="GP264" s="10"/>
      <c r="GQ264" s="20"/>
      <c r="GT264" s="22">
        <v>0.67928716472999995</v>
      </c>
      <c r="GV264" s="148">
        <v>2.1927139887999996</v>
      </c>
      <c r="GY264" s="108"/>
      <c r="GZ264" s="1"/>
      <c r="HA264" s="32">
        <v>1.1200000000000001</v>
      </c>
      <c r="HB264" s="32">
        <v>12.5</v>
      </c>
      <c r="HC264" s="33">
        <v>1057.6400000000001</v>
      </c>
      <c r="HD264" s="32">
        <v>26</v>
      </c>
      <c r="HE264" s="32">
        <v>3.3</v>
      </c>
      <c r="HF264" s="32">
        <v>0</v>
      </c>
      <c r="HG264" s="33">
        <v>97507.1</v>
      </c>
      <c r="HH264" s="32">
        <v>31.46</v>
      </c>
      <c r="HI264" s="33">
        <v>2091.62</v>
      </c>
      <c r="HJ264" s="32">
        <v>224.07</v>
      </c>
      <c r="HK264" s="32">
        <v>0</v>
      </c>
      <c r="HL264" s="32">
        <v>10.53</v>
      </c>
      <c r="HM264" s="32">
        <v>119.5</v>
      </c>
      <c r="HN264" s="32">
        <v>0</v>
      </c>
      <c r="HO264" s="32">
        <v>237.21</v>
      </c>
      <c r="HP264" s="33">
        <v>2654.35</v>
      </c>
      <c r="HQ264" s="32">
        <v>16.82</v>
      </c>
      <c r="HR264" s="32">
        <v>0</v>
      </c>
      <c r="HS264" s="32">
        <v>897.47</v>
      </c>
      <c r="HT264" s="32">
        <v>6078.47</v>
      </c>
      <c r="HU264" s="32">
        <v>2213.83</v>
      </c>
      <c r="HV264" s="32">
        <v>18.79</v>
      </c>
      <c r="HW264" s="32">
        <v>218.54</v>
      </c>
      <c r="HX264" s="32">
        <v>3.28</v>
      </c>
      <c r="HY264" s="32">
        <v>0</v>
      </c>
      <c r="HZ264" s="32">
        <v>0</v>
      </c>
      <c r="IA264" s="22">
        <f>HU264/HP264</f>
        <v>0.83403846516096225</v>
      </c>
      <c r="KB264" s="1"/>
      <c r="KC264" s="1"/>
      <c r="KD264" s="1"/>
      <c r="KE264" s="20">
        <f>FR264*AO264/100*1000</f>
        <v>44.038425600000004</v>
      </c>
      <c r="KF264" s="20">
        <f>FR264*AP264/100*1000</f>
        <v>7.2131904000000002</v>
      </c>
      <c r="KG264" s="20">
        <f>FR264*AQ264/100*1000</f>
        <v>42.899500800000006</v>
      </c>
      <c r="KH264" s="20">
        <f>FR264*AX264/100*1000</f>
        <v>3.6551893247999998</v>
      </c>
      <c r="KI264" s="20">
        <f>FR264*BM264/100*1000</f>
        <v>1.0440144000000002</v>
      </c>
      <c r="KJ264" s="20">
        <f>FR264*BY264/100*1000</f>
        <v>1.2406687487999999</v>
      </c>
      <c r="KK264" s="20">
        <f>FR264*CA264/100*1000</f>
        <v>2.8131442560000002</v>
      </c>
      <c r="KL264" s="20">
        <f>FR264*CC264/100*1000</f>
        <v>3.0079003967999998</v>
      </c>
      <c r="KM264" s="1"/>
      <c r="KN264" s="1"/>
      <c r="KO264" s="1"/>
      <c r="KS264" s="23">
        <v>43721</v>
      </c>
      <c r="KT264" s="1">
        <v>2</v>
      </c>
    </row>
    <row r="265" spans="1:313" ht="14.4" customHeight="1">
      <c r="A265" s="1">
        <v>187</v>
      </c>
      <c r="B265" s="1">
        <f>COUNTIFS($D$3:D265,D265,$F$3:F265,F265)</f>
        <v>1</v>
      </c>
      <c r="C265" s="34">
        <v>15686</v>
      </c>
      <c r="D265" s="21" t="s">
        <v>2040</v>
      </c>
      <c r="E265" s="2" t="s">
        <v>2041</v>
      </c>
      <c r="F265" s="2">
        <v>5561080624</v>
      </c>
      <c r="G265" s="1">
        <v>66</v>
      </c>
      <c r="H265" s="247" t="s">
        <v>2034</v>
      </c>
      <c r="I265" s="29" t="s">
        <v>437</v>
      </c>
      <c r="J265" s="24" t="s">
        <v>487</v>
      </c>
      <c r="K265" s="2" t="s">
        <v>430</v>
      </c>
      <c r="L265" s="2">
        <v>20</v>
      </c>
      <c r="M265" s="2" t="s">
        <v>591</v>
      </c>
      <c r="N265" s="2" t="s">
        <v>431</v>
      </c>
      <c r="O265" s="11"/>
      <c r="P265" s="2" t="s">
        <v>1994</v>
      </c>
      <c r="Q265" s="11"/>
      <c r="R265" s="11"/>
      <c r="S265" s="11"/>
      <c r="T265" s="42"/>
      <c r="U265" s="42"/>
      <c r="V265" s="64" t="s">
        <v>1609</v>
      </c>
      <c r="W265" s="63" t="s">
        <v>1530</v>
      </c>
      <c r="X265" s="72" t="s">
        <v>2009</v>
      </c>
      <c r="Y265" s="66"/>
      <c r="Z265" s="11"/>
      <c r="AA265" s="1" t="s">
        <v>773</v>
      </c>
      <c r="AC265" s="115">
        <v>429</v>
      </c>
      <c r="AD265" s="115">
        <v>8500</v>
      </c>
      <c r="AE265" s="11"/>
      <c r="AF265" s="11"/>
      <c r="AG265" s="11" t="s">
        <v>491</v>
      </c>
      <c r="AH265" s="115">
        <v>550</v>
      </c>
      <c r="AI265" s="11"/>
      <c r="AJ265" s="11"/>
      <c r="AM265" s="11"/>
      <c r="AO265" s="116">
        <v>37.299999999999997</v>
      </c>
      <c r="AP265" s="117">
        <v>46.3</v>
      </c>
      <c r="AQ265" s="118">
        <v>15.9</v>
      </c>
      <c r="AR265" s="119">
        <f>AO265+AP265+AQ265</f>
        <v>99.5</v>
      </c>
      <c r="AS265" s="120">
        <f>AO265/AP265</f>
        <v>0.80561555075593949</v>
      </c>
      <c r="AT265" s="121">
        <f>AO265/AP265*AQ265</f>
        <v>12.809287257019438</v>
      </c>
      <c r="AU265" s="122">
        <f>AO265/(AP265+AQ265)</f>
        <v>0.59967845659163987</v>
      </c>
      <c r="AV265" s="19">
        <f>AW265*AO265/100</f>
        <v>20.923999999999996</v>
      </c>
      <c r="AW265" s="19">
        <f>98-AY265-(CD265*100/AO265)</f>
        <v>56.096514745308305</v>
      </c>
      <c r="AX265" s="123">
        <v>12.3</v>
      </c>
      <c r="AY265" s="19">
        <f>AX265*100/AO265</f>
        <v>32.975871313672926</v>
      </c>
      <c r="AZ265" s="1" t="s">
        <v>432</v>
      </c>
      <c r="BA265" s="58">
        <v>4.2120000000000006</v>
      </c>
      <c r="BB265" s="1" t="s">
        <v>432</v>
      </c>
      <c r="BC265" s="6">
        <v>0.38</v>
      </c>
      <c r="BD265" s="6"/>
      <c r="BE265" s="19"/>
      <c r="BF265" s="19"/>
      <c r="BG265" s="67">
        <v>6745.259165613149</v>
      </c>
      <c r="BH265" s="67">
        <v>781.05</v>
      </c>
      <c r="BI265" s="19">
        <v>0.67</v>
      </c>
      <c r="BJ265" s="19">
        <v>69.7</v>
      </c>
      <c r="BK265" s="19">
        <f>100-BJ265</f>
        <v>30.299999999999997</v>
      </c>
      <c r="BL265" s="124">
        <f>BJ265/BK265</f>
        <v>2.3003300330033007</v>
      </c>
      <c r="BM265" s="125">
        <v>0.12</v>
      </c>
      <c r="BN265" s="6">
        <f>BM265*100/AO265</f>
        <v>0.32171581769437002</v>
      </c>
      <c r="BO265" s="1" t="s">
        <v>432</v>
      </c>
      <c r="BP265" s="19">
        <v>21.8</v>
      </c>
      <c r="BQ265" s="19">
        <v>16.440000000000001</v>
      </c>
      <c r="BR265" s="43">
        <v>33276</v>
      </c>
      <c r="BS265" s="6">
        <f>BX265+BZ265</f>
        <v>27.96</v>
      </c>
      <c r="BT265" s="4">
        <v>79.8</v>
      </c>
      <c r="BU265" s="43">
        <v>5155.25</v>
      </c>
      <c r="BV265" s="6">
        <f>100-BT265</f>
        <v>20.200000000000003</v>
      </c>
      <c r="BW265" s="6">
        <f>BY265+CA265+CC265</f>
        <v>45.957380000000001</v>
      </c>
      <c r="BX265" s="22">
        <v>9.76</v>
      </c>
      <c r="BY265" s="22">
        <f>BX265*AP265/100</f>
        <v>4.5188799999999993</v>
      </c>
      <c r="BZ265" s="6">
        <v>18.2</v>
      </c>
      <c r="CA265" s="22">
        <f>BZ265*AP265/100</f>
        <v>8.4266000000000005</v>
      </c>
      <c r="CB265" s="6">
        <v>71.3</v>
      </c>
      <c r="CC265" s="22">
        <f>CB265*AP265/100</f>
        <v>33.011899999999997</v>
      </c>
      <c r="CD265" s="144">
        <v>3.33</v>
      </c>
      <c r="CE265" s="126">
        <v>98.9</v>
      </c>
      <c r="CF265" s="127">
        <v>10163</v>
      </c>
      <c r="CG265" s="126">
        <v>96.8</v>
      </c>
      <c r="CH265" s="127">
        <v>8112</v>
      </c>
      <c r="CI265" s="126">
        <v>52.4</v>
      </c>
      <c r="CJ265" s="126">
        <v>65.2</v>
      </c>
      <c r="CK265" s="127">
        <v>5715</v>
      </c>
      <c r="CL265" s="19">
        <f>BX265/BZ265</f>
        <v>0.53626373626373625</v>
      </c>
      <c r="CM265" s="19"/>
      <c r="CN265" s="19"/>
      <c r="CO265" s="19"/>
      <c r="CP265" s="6">
        <v>1.1399999999999999</v>
      </c>
      <c r="CQ265" s="19"/>
      <c r="CR265" s="19"/>
      <c r="CS265" s="20"/>
      <c r="CZ265" s="22"/>
      <c r="DA265" s="16"/>
      <c r="DB265" s="129" t="s">
        <v>257</v>
      </c>
      <c r="DC265" s="130"/>
      <c r="DD265" s="131" t="s">
        <v>2042</v>
      </c>
      <c r="DI265" s="1" t="s">
        <v>436</v>
      </c>
      <c r="DJ265" s="210" t="s">
        <v>491</v>
      </c>
      <c r="DK265" s="4">
        <v>2</v>
      </c>
      <c r="DN265" s="16">
        <v>0</v>
      </c>
      <c r="DR265" s="22" t="s">
        <v>431</v>
      </c>
      <c r="DS265" s="22" t="s">
        <v>431</v>
      </c>
      <c r="DT265" s="67">
        <v>517</v>
      </c>
      <c r="DU265" s="22">
        <v>13.5</v>
      </c>
      <c r="DV265" s="22">
        <v>86.5</v>
      </c>
      <c r="DW265" s="22" t="s">
        <v>431</v>
      </c>
      <c r="DX265" s="22" t="s">
        <v>431</v>
      </c>
      <c r="DY265" s="22" t="s">
        <v>431</v>
      </c>
      <c r="DZ265" s="22" t="s">
        <v>431</v>
      </c>
      <c r="EA265" s="2">
        <v>0</v>
      </c>
      <c r="EB265" s="68"/>
      <c r="EC265" s="36"/>
      <c r="ED265" s="36"/>
      <c r="EE265" s="4">
        <f>L265</f>
        <v>20</v>
      </c>
      <c r="EF265" s="4"/>
      <c r="EG265" s="4"/>
      <c r="EH265" s="4"/>
      <c r="EI265" s="4"/>
      <c r="EJ265" s="4"/>
      <c r="EK265" s="4"/>
      <c r="EL265" s="6" t="e">
        <f>EK265/(EJ265*EJ265*0.01*0.01)</f>
        <v>#DIV/0!</v>
      </c>
      <c r="EM265" s="4"/>
      <c r="EN265" s="4"/>
      <c r="EO265" s="4"/>
      <c r="EP265" s="4"/>
      <c r="EQ265" s="31"/>
      <c r="ER265" s="14"/>
      <c r="ES265" s="132">
        <f>C265</f>
        <v>15686</v>
      </c>
      <c r="ET265" s="133">
        <v>75</v>
      </c>
      <c r="EU265" s="133">
        <v>45457</v>
      </c>
      <c r="EV265" s="133">
        <v>4000</v>
      </c>
      <c r="EW265" s="133">
        <v>39780</v>
      </c>
      <c r="EX265" s="133">
        <v>3261</v>
      </c>
      <c r="EY265" s="134">
        <f>EX265/EV265*EW265/ET265</f>
        <v>432.40859999999998</v>
      </c>
      <c r="EZ265" s="39">
        <f>L265*EY265</f>
        <v>8648.1719999999987</v>
      </c>
      <c r="FA265" s="9"/>
      <c r="FE265" s="135"/>
      <c r="FF265" s="135"/>
      <c r="FH265" s="136"/>
      <c r="FK265" s="138"/>
      <c r="FL265" s="139"/>
      <c r="FM265" s="9"/>
      <c r="FN265" s="1"/>
      <c r="FO265" s="41">
        <f>AC265/1000</f>
        <v>0.42899999999999999</v>
      </c>
      <c r="FQ265" s="121">
        <f>EX265*100/EU265</f>
        <v>7.1738126141188374</v>
      </c>
      <c r="FR265" s="140">
        <f>EY265/1000</f>
        <v>0.43240859999999998</v>
      </c>
      <c r="FS265" s="9"/>
      <c r="FU265" s="214"/>
      <c r="FW265" s="214"/>
      <c r="GI265" s="8"/>
      <c r="GO265" s="10"/>
      <c r="GP265" s="10"/>
      <c r="GQ265" s="20"/>
      <c r="KE265" s="20">
        <f>FR265*AO265/100*1000</f>
        <v>161.28840779999999</v>
      </c>
      <c r="KF265" s="20">
        <f>FR265*AP265/100*1000</f>
        <v>200.20518179999996</v>
      </c>
      <c r="KG265" s="20">
        <f>FR265*AQ265/100*1000</f>
        <v>68.752967399999989</v>
      </c>
      <c r="KH265" s="20">
        <f>FR265*AX265/100*1000</f>
        <v>53.1862578</v>
      </c>
      <c r="KI265" s="20">
        <f>FR265*BM265/100*1000</f>
        <v>0.5188903199999999</v>
      </c>
      <c r="KJ265" s="20">
        <f>FR265*BY265/100*1000</f>
        <v>19.540025743679994</v>
      </c>
      <c r="KK265" s="20">
        <f>FR265*CA265/100*1000</f>
        <v>36.437343087599999</v>
      </c>
      <c r="KL265" s="20">
        <f>FR265*CC265/100*1000</f>
        <v>142.74629462339999</v>
      </c>
    </row>
    <row r="266" spans="1:313" ht="14.4" customHeight="1">
      <c r="A266" s="1">
        <v>328</v>
      </c>
      <c r="B266" s="1">
        <f>COUNTIFS($D$3:D266,D266,$F$3:F266,F266)</f>
        <v>1</v>
      </c>
      <c r="C266" s="34">
        <v>16588</v>
      </c>
      <c r="D266" s="75" t="s">
        <v>611</v>
      </c>
      <c r="E266" s="76" t="s">
        <v>480</v>
      </c>
      <c r="F266" s="76">
        <v>6603291673</v>
      </c>
      <c r="G266" s="77">
        <f>LEFT(H266,4)-CONCATENATE(IF(LEFT(F266, 2)&lt;MID(H266, 3, 4), 20, 19),LEFT(F266,2))</f>
        <v>55</v>
      </c>
      <c r="H266" s="248" t="s">
        <v>2292</v>
      </c>
      <c r="I266" s="29" t="s">
        <v>2295</v>
      </c>
      <c r="J266" s="24" t="s">
        <v>487</v>
      </c>
      <c r="K266" s="2" t="s">
        <v>430</v>
      </c>
      <c r="L266" s="2">
        <v>24</v>
      </c>
      <c r="M266" s="2" t="s">
        <v>664</v>
      </c>
      <c r="N266" s="2" t="s">
        <v>647</v>
      </c>
      <c r="O266" s="11"/>
      <c r="P266" s="2" t="s">
        <v>2293</v>
      </c>
      <c r="Q266" s="11"/>
      <c r="R266" s="11"/>
      <c r="S266" s="11"/>
      <c r="T266" s="42"/>
      <c r="U266" s="42"/>
      <c r="V266" s="64" t="s">
        <v>1609</v>
      </c>
      <c r="W266" s="42"/>
      <c r="X266" s="73" t="s">
        <v>2294</v>
      </c>
      <c r="Y266" s="66"/>
      <c r="Z266" s="11"/>
      <c r="AA266" s="1" t="s">
        <v>812</v>
      </c>
      <c r="AC266" s="115">
        <v>124</v>
      </c>
      <c r="AD266" s="115">
        <v>2900</v>
      </c>
      <c r="AE266" s="11"/>
      <c r="AF266" s="11"/>
      <c r="AG266" s="11" t="s">
        <v>483</v>
      </c>
      <c r="AH266" s="115">
        <v>250</v>
      </c>
      <c r="AI266" s="11"/>
      <c r="AJ266" s="11"/>
      <c r="AM266" s="11"/>
      <c r="AO266" s="116">
        <v>48.1</v>
      </c>
      <c r="AP266" s="117">
        <v>42.6</v>
      </c>
      <c r="AQ266" s="118">
        <v>9.17</v>
      </c>
      <c r="AR266" s="119">
        <f>AO266+AP266+AQ266</f>
        <v>99.87</v>
      </c>
      <c r="AS266" s="120">
        <f>AO266/AP266</f>
        <v>1.1291079812206573</v>
      </c>
      <c r="AT266" s="121">
        <f>AO266/AP266*AQ266</f>
        <v>10.353920187793427</v>
      </c>
      <c r="AU266" s="122">
        <f>AO266/(AP266+AQ266)</f>
        <v>0.92910952288970439</v>
      </c>
      <c r="AV266" s="19">
        <f>AW266*AO266/100</f>
        <v>41.818000000000005</v>
      </c>
      <c r="AW266" s="19">
        <f>98-AY266-(CD266*100/AO266)</f>
        <v>86.93970893970895</v>
      </c>
      <c r="AX266" s="123">
        <v>4.0599999999999996</v>
      </c>
      <c r="AY266" s="19">
        <f>AX266*100/AO266</f>
        <v>8.4407484407484397</v>
      </c>
      <c r="AZ266" s="1" t="s">
        <v>432</v>
      </c>
      <c r="BA266" s="58">
        <v>46.67</v>
      </c>
      <c r="BB266" s="1" t="s">
        <v>432</v>
      </c>
      <c r="BC266" s="6">
        <v>7.8E-2</v>
      </c>
      <c r="BD266" s="6"/>
      <c r="BE266" s="19"/>
      <c r="BF266" s="19"/>
      <c r="BG266" s="67">
        <v>6321.666666666667</v>
      </c>
      <c r="BH266" s="67">
        <v>695.75</v>
      </c>
      <c r="BI266" s="19">
        <v>5.38</v>
      </c>
      <c r="BJ266" s="19">
        <v>47</v>
      </c>
      <c r="BK266" s="19">
        <f>100-BJ266</f>
        <v>53</v>
      </c>
      <c r="BL266" s="124">
        <f>BJ266/BK266</f>
        <v>0.8867924528301887</v>
      </c>
      <c r="BM266" s="125">
        <v>0.39</v>
      </c>
      <c r="BN266" s="6">
        <f>BM266*100/AO266</f>
        <v>0.81081081081081074</v>
      </c>
      <c r="BO266" s="1" t="s">
        <v>432</v>
      </c>
      <c r="BP266" s="19">
        <v>47.6</v>
      </c>
      <c r="BQ266" s="19">
        <v>39.119999999999997</v>
      </c>
      <c r="BR266" s="43">
        <v>42669.69</v>
      </c>
      <c r="BS266" s="6">
        <f>BX266+BZ266</f>
        <v>66.400000000000006</v>
      </c>
      <c r="BT266" s="4">
        <v>88.7</v>
      </c>
      <c r="BU266" s="43">
        <v>9497.19</v>
      </c>
      <c r="BV266" s="6">
        <f>100-BT266</f>
        <v>11.299999999999997</v>
      </c>
      <c r="BW266" s="6">
        <f>BY266+CA266+CC266</f>
        <v>42.557400000000001</v>
      </c>
      <c r="BX266" s="22">
        <v>43.4</v>
      </c>
      <c r="BY266" s="22">
        <f>BX266*AP266/100</f>
        <v>18.488399999999999</v>
      </c>
      <c r="BZ266" s="6">
        <v>23</v>
      </c>
      <c r="CA266" s="22">
        <f>BZ266*AP266/100</f>
        <v>9.798</v>
      </c>
      <c r="CB266" s="6">
        <v>33.5</v>
      </c>
      <c r="CC266" s="22">
        <f>CB266*AP266/100</f>
        <v>14.271000000000001</v>
      </c>
      <c r="CD266" s="22">
        <v>1.26</v>
      </c>
      <c r="CE266" s="126">
        <v>98</v>
      </c>
      <c r="CF266" s="127">
        <v>9562</v>
      </c>
      <c r="CG266" s="126">
        <v>96.2</v>
      </c>
      <c r="CH266" s="127">
        <v>7750</v>
      </c>
      <c r="CI266" s="126">
        <v>81.900000000000006</v>
      </c>
      <c r="CJ266" s="126">
        <v>92.1</v>
      </c>
      <c r="CK266" s="127">
        <v>7381</v>
      </c>
      <c r="CL266" s="19">
        <f>BX266/BZ266</f>
        <v>1.8869565217391304</v>
      </c>
      <c r="CM266" s="19"/>
      <c r="CN266" s="19"/>
      <c r="CO266" s="19"/>
      <c r="CP266" s="6"/>
      <c r="CQ266" s="19"/>
      <c r="CR266" s="19"/>
      <c r="CS266" s="20"/>
      <c r="CZ266" s="22"/>
      <c r="DA266" s="16"/>
      <c r="DB266" s="129" t="s">
        <v>441</v>
      </c>
      <c r="DC266" s="130"/>
      <c r="DD266" s="131" t="s">
        <v>2296</v>
      </c>
      <c r="DI266" s="1" t="s">
        <v>434</v>
      </c>
      <c r="DJ266" s="209" t="s">
        <v>483</v>
      </c>
      <c r="DK266" s="4">
        <v>2</v>
      </c>
      <c r="DN266" s="16">
        <v>0</v>
      </c>
      <c r="DR266" s="22" t="s">
        <v>431</v>
      </c>
      <c r="DS266" s="22" t="s">
        <v>431</v>
      </c>
      <c r="DT266" s="22">
        <v>220</v>
      </c>
      <c r="DU266" s="22">
        <v>6.8</v>
      </c>
      <c r="DV266" s="22">
        <v>93.2</v>
      </c>
      <c r="DW266" s="22" t="s">
        <v>431</v>
      </c>
      <c r="DX266" s="22" t="s">
        <v>431</v>
      </c>
      <c r="DY266" s="22" t="s">
        <v>431</v>
      </c>
      <c r="DZ266" s="40" t="s">
        <v>431</v>
      </c>
      <c r="EA266" s="2">
        <v>0</v>
      </c>
      <c r="EB266" s="2"/>
      <c r="EC266" s="36"/>
      <c r="ED266" s="36"/>
      <c r="EE266" s="4">
        <f>L266</f>
        <v>24</v>
      </c>
      <c r="EF266" s="4"/>
      <c r="EG266" s="4">
        <v>3</v>
      </c>
      <c r="EH266" s="4"/>
      <c r="EI266" s="4"/>
      <c r="EJ266" s="4"/>
      <c r="EK266" s="4"/>
      <c r="EL266" s="6" t="e">
        <f>EK266/(EJ266*EJ266*0.01*0.01)</f>
        <v>#DIV/0!</v>
      </c>
      <c r="EM266" s="4"/>
      <c r="EN266" s="4"/>
      <c r="EO266" s="4"/>
      <c r="EP266" s="4"/>
      <c r="EQ266" s="31"/>
      <c r="ER266" s="14"/>
      <c r="ES266" s="132">
        <f>C266</f>
        <v>16588</v>
      </c>
      <c r="ET266" s="133">
        <v>75</v>
      </c>
      <c r="EU266" s="133">
        <v>13338</v>
      </c>
      <c r="EV266" s="133">
        <v>8000</v>
      </c>
      <c r="EW266" s="133">
        <v>38064</v>
      </c>
      <c r="EX266" s="133">
        <v>1977</v>
      </c>
      <c r="EY266" s="134">
        <f>EX266/EV266*EW266/ET266</f>
        <v>125.42088000000001</v>
      </c>
      <c r="EZ266" s="39">
        <f>L266*EY266</f>
        <v>3010.1011200000003</v>
      </c>
      <c r="FA266" s="9"/>
      <c r="FE266" s="135"/>
      <c r="FF266" s="135"/>
      <c r="FH266" s="136"/>
      <c r="FK266" s="138"/>
      <c r="FL266" s="139"/>
      <c r="FM266" s="9"/>
      <c r="FN266" s="1"/>
      <c r="FO266" s="41">
        <f>AC266/1000</f>
        <v>0.124</v>
      </c>
      <c r="FQ266" s="121">
        <f>EX266*100/EU266</f>
        <v>14.822312190733243</v>
      </c>
      <c r="FR266" s="140">
        <f>EY266/1000</f>
        <v>0.12542088000000001</v>
      </c>
      <c r="FS266" s="9"/>
      <c r="FV266" s="212"/>
      <c r="FX266" s="212"/>
      <c r="GI266" s="8"/>
      <c r="GO266" s="10"/>
      <c r="GP266" s="10"/>
      <c r="GQ266" s="20"/>
      <c r="KB266" s="22">
        <v>68.7</v>
      </c>
      <c r="KC266" s="22">
        <v>29.4</v>
      </c>
      <c r="KD266" s="22">
        <v>11.1</v>
      </c>
      <c r="KE266" s="20">
        <f>FR266*AO266/100*1000</f>
        <v>60.327443280000004</v>
      </c>
      <c r="KF266" s="20">
        <f>FR266*AP266/100*1000</f>
        <v>53.429294880000015</v>
      </c>
      <c r="KG266" s="20">
        <f>FR266*AQ266/100*1000</f>
        <v>11.501094696000001</v>
      </c>
      <c r="KH266" s="20">
        <f>FR266*AX266/100*1000</f>
        <v>5.0920877280000001</v>
      </c>
      <c r="KI266" s="20">
        <f>FR266*BM266/100*1000</f>
        <v>0.48914143200000015</v>
      </c>
      <c r="KJ266" s="20">
        <f>FR266*BY266/100*1000</f>
        <v>23.18831397792</v>
      </c>
      <c r="KK266" s="20">
        <f>FR266*CA266/100*1000</f>
        <v>12.288737822400002</v>
      </c>
      <c r="KL266" s="20">
        <f>FR266*CC266/100*1000</f>
        <v>17.898813784800002</v>
      </c>
    </row>
    <row r="267" spans="1:313" ht="14.4" customHeight="1">
      <c r="A267" s="1">
        <v>150</v>
      </c>
      <c r="B267" s="1">
        <f>COUNTIFS($D$3:D267,D267,$F$3:F267,F267)</f>
        <v>2</v>
      </c>
      <c r="C267" s="34">
        <v>17646</v>
      </c>
      <c r="D267" s="75" t="s">
        <v>611</v>
      </c>
      <c r="E267" s="76" t="s">
        <v>480</v>
      </c>
      <c r="F267" s="76">
        <v>6603291673</v>
      </c>
      <c r="G267" s="77">
        <v>56</v>
      </c>
      <c r="H267" s="248" t="s">
        <v>2541</v>
      </c>
      <c r="I267" s="29" t="s">
        <v>2295</v>
      </c>
      <c r="J267" s="24" t="s">
        <v>487</v>
      </c>
      <c r="K267" s="2" t="s">
        <v>430</v>
      </c>
      <c r="L267" s="2">
        <v>13</v>
      </c>
      <c r="M267" s="2">
        <v>1</v>
      </c>
      <c r="N267" s="2" t="s">
        <v>431</v>
      </c>
      <c r="O267" s="11"/>
      <c r="P267" s="2" t="s">
        <v>2532</v>
      </c>
      <c r="Q267" s="11"/>
      <c r="R267" s="11"/>
      <c r="S267" s="11"/>
      <c r="T267" s="42"/>
      <c r="U267" s="42"/>
      <c r="V267" s="64" t="s">
        <v>2426</v>
      </c>
      <c r="W267" s="42"/>
      <c r="X267" s="42"/>
      <c r="Y267" s="42"/>
      <c r="Z267" s="29"/>
      <c r="AA267" s="1" t="s">
        <v>2166</v>
      </c>
      <c r="AC267" s="115">
        <v>97</v>
      </c>
      <c r="AD267" s="115">
        <v>1300</v>
      </c>
      <c r="AE267" s="11"/>
      <c r="AF267" s="11"/>
      <c r="AG267" s="11" t="s">
        <v>483</v>
      </c>
      <c r="AH267" s="115">
        <v>50</v>
      </c>
      <c r="AJ267" s="11"/>
      <c r="AM267" s="11"/>
      <c r="AO267" s="116">
        <v>34.1</v>
      </c>
      <c r="AP267" s="117">
        <v>63.4</v>
      </c>
      <c r="AQ267" s="118">
        <v>1.44</v>
      </c>
      <c r="AR267" s="119">
        <f>AO267+AP267+AQ267</f>
        <v>98.94</v>
      </c>
      <c r="AS267" s="120">
        <f>AO267/AP267</f>
        <v>0.53785488958990535</v>
      </c>
      <c r="AT267" s="121">
        <f>AO267/AP267*AQ267</f>
        <v>0.77451104100946366</v>
      </c>
      <c r="AU267" s="122">
        <f>AO267/(AP267+AQ267)</f>
        <v>0.52590993214065396</v>
      </c>
      <c r="AV267" s="19">
        <f>AW267*AO267/100</f>
        <v>31.458000000000002</v>
      </c>
      <c r="AW267" s="19">
        <f>98-AY267</f>
        <v>92.252199413489734</v>
      </c>
      <c r="AX267" s="123">
        <v>1.96</v>
      </c>
      <c r="AY267" s="19">
        <f>AX267*100/AO267</f>
        <v>5.7478005865102633</v>
      </c>
      <c r="AZ267" s="1" t="s">
        <v>432</v>
      </c>
      <c r="BA267" s="58">
        <v>70.8</v>
      </c>
      <c r="BB267" s="1" t="s">
        <v>432</v>
      </c>
      <c r="BC267" s="6">
        <v>0</v>
      </c>
      <c r="BD267" s="6"/>
      <c r="BE267" s="19"/>
      <c r="BF267" s="19"/>
      <c r="BG267" s="67">
        <v>4012.3076923076924</v>
      </c>
      <c r="BH267" s="67">
        <v>293</v>
      </c>
      <c r="BI267" s="19">
        <v>4.55</v>
      </c>
      <c r="BJ267" s="19">
        <v>41.8</v>
      </c>
      <c r="BK267" s="19">
        <f>100-BJ267</f>
        <v>58.2</v>
      </c>
      <c r="BL267" s="124">
        <f>BJ267/BK267</f>
        <v>0.71821305841924388</v>
      </c>
      <c r="BM267" s="125">
        <v>0.19</v>
      </c>
      <c r="BN267" s="6">
        <f>BM267*100/AO267</f>
        <v>0.55718475073313778</v>
      </c>
      <c r="BO267" s="1" t="s">
        <v>432</v>
      </c>
      <c r="BP267" s="19">
        <v>18.135593220338983</v>
      </c>
      <c r="BQ267" s="19">
        <v>46.6</v>
      </c>
      <c r="BR267" s="43">
        <v>37511.68</v>
      </c>
      <c r="BS267" s="6">
        <f>BX267+BZ267</f>
        <v>60</v>
      </c>
      <c r="BT267" s="4">
        <v>93.1</v>
      </c>
      <c r="BU267" s="43">
        <v>6038.8888888888887</v>
      </c>
      <c r="BV267" s="6">
        <f>100-BT267</f>
        <v>6.9000000000000057</v>
      </c>
      <c r="BW267" s="6">
        <f>BY267+CA267+CC267</f>
        <v>63.336600000000004</v>
      </c>
      <c r="BX267" s="22">
        <v>28.4</v>
      </c>
      <c r="BY267" s="22">
        <f>BX267*AP267/100</f>
        <v>18.005600000000001</v>
      </c>
      <c r="BZ267" s="6">
        <v>31.6</v>
      </c>
      <c r="CA267" s="22">
        <f>BZ267*AP267/100</f>
        <v>20.034400000000002</v>
      </c>
      <c r="CB267" s="6">
        <v>39.9</v>
      </c>
      <c r="CC267" s="22">
        <f>CB267*AP267/100</f>
        <v>25.296599999999998</v>
      </c>
      <c r="CD267" s="22" t="s">
        <v>432</v>
      </c>
      <c r="CE267" s="126">
        <v>86.3</v>
      </c>
      <c r="CF267" s="127">
        <v>6778</v>
      </c>
      <c r="CG267" s="126">
        <v>62.9</v>
      </c>
      <c r="CH267" s="127">
        <v>4863</v>
      </c>
      <c r="CI267" s="126">
        <v>18.399999999999999</v>
      </c>
      <c r="CJ267" s="126">
        <v>51.8</v>
      </c>
      <c r="CK267" s="127">
        <v>5248</v>
      </c>
      <c r="CL267" s="19">
        <f>BX267/BZ267</f>
        <v>0.89873417721518978</v>
      </c>
      <c r="CM267" s="19"/>
      <c r="CN267" s="19"/>
      <c r="CO267" s="19"/>
      <c r="CP267" s="6"/>
      <c r="CQ267" s="19"/>
      <c r="CR267" s="19"/>
      <c r="CS267" s="20"/>
      <c r="CZ267" s="22"/>
      <c r="DA267" s="16"/>
      <c r="DC267" s="130"/>
      <c r="DD267" s="131"/>
      <c r="DI267" s="1" t="s">
        <v>434</v>
      </c>
      <c r="DJ267" s="209" t="s">
        <v>483</v>
      </c>
      <c r="DK267" s="4">
        <v>2</v>
      </c>
      <c r="DN267" s="16">
        <v>0</v>
      </c>
      <c r="DR267" s="58" t="s">
        <v>431</v>
      </c>
      <c r="DS267" s="22" t="s">
        <v>431</v>
      </c>
      <c r="DT267" s="22">
        <v>182</v>
      </c>
      <c r="DU267" s="22">
        <v>69.2</v>
      </c>
      <c r="DV267" s="22">
        <v>30.8</v>
      </c>
      <c r="DW267" s="22" t="s">
        <v>431</v>
      </c>
      <c r="DX267" s="22" t="s">
        <v>431</v>
      </c>
      <c r="DY267" s="22" t="s">
        <v>431</v>
      </c>
      <c r="DZ267" s="22" t="s">
        <v>431</v>
      </c>
      <c r="EA267" s="2">
        <v>0</v>
      </c>
      <c r="EB267" s="2"/>
      <c r="EC267" s="36"/>
      <c r="ED267" s="36"/>
      <c r="EE267" s="4">
        <f>L267</f>
        <v>13</v>
      </c>
      <c r="EF267" s="4"/>
      <c r="EG267" s="4"/>
      <c r="EH267" s="4"/>
      <c r="EI267" s="4"/>
      <c r="EJ267" s="4"/>
      <c r="EK267" s="4"/>
      <c r="EL267" s="6" t="e">
        <f>EK267/(EJ267*EJ267*0.01*0.01)</f>
        <v>#DIV/0!</v>
      </c>
      <c r="EM267" s="4"/>
      <c r="EN267" s="4"/>
      <c r="EO267" s="4"/>
      <c r="EP267" s="4"/>
      <c r="EQ267" s="31"/>
      <c r="ER267" s="14"/>
      <c r="ES267" s="132">
        <f>C267</f>
        <v>17646</v>
      </c>
      <c r="ET267" s="133">
        <v>75</v>
      </c>
      <c r="EU267" s="133">
        <v>23749</v>
      </c>
      <c r="EV267" s="133">
        <v>12000</v>
      </c>
      <c r="EW267" s="133">
        <v>40560</v>
      </c>
      <c r="EX267" s="133">
        <v>2308</v>
      </c>
      <c r="EY267" s="134">
        <f>EX267/EV267*EW267/ET267</f>
        <v>104.01386666666667</v>
      </c>
      <c r="EZ267" s="39">
        <f>L267*EY267</f>
        <v>1352.1802666666667</v>
      </c>
      <c r="FA267" s="9"/>
      <c r="FE267" s="135"/>
      <c r="FF267" s="135"/>
      <c r="FH267" s="136"/>
      <c r="FK267" s="138"/>
      <c r="FL267" s="139"/>
      <c r="FM267" s="9"/>
      <c r="FN267" s="1"/>
      <c r="FO267" s="41">
        <f>AC267/1000</f>
        <v>9.7000000000000003E-2</v>
      </c>
      <c r="FQ267" s="121">
        <f>EX267*100/EU267</f>
        <v>9.718303928586467</v>
      </c>
      <c r="FR267" s="140">
        <f>EY267/1000</f>
        <v>0.10401386666666668</v>
      </c>
      <c r="FS267" s="9"/>
      <c r="FV267" s="212"/>
      <c r="FX267" s="212"/>
      <c r="GI267" s="8"/>
      <c r="GO267" s="10">
        <v>44736</v>
      </c>
      <c r="GP267" s="10"/>
      <c r="GQ267" s="20"/>
      <c r="KB267" s="22"/>
      <c r="KC267" s="22"/>
      <c r="KD267" s="22"/>
      <c r="KE267" s="20">
        <f>FR267*AO267/100*1000</f>
        <v>35.468728533333341</v>
      </c>
      <c r="KF267" s="20">
        <f>FR267*AP267/100*1000</f>
        <v>65.944791466666672</v>
      </c>
      <c r="KG267" s="20">
        <f>FR267*AQ267/100*1000</f>
        <v>1.49779968</v>
      </c>
      <c r="KH267" s="20">
        <f>FR267*AX267/100*1000</f>
        <v>2.0386717866666668</v>
      </c>
      <c r="KI267" s="20">
        <f>FR267*BM267/100*1000</f>
        <v>0.19762634666666667</v>
      </c>
      <c r="KJ267" s="20">
        <f>FR267*BY267/100*1000</f>
        <v>18.728320776533337</v>
      </c>
      <c r="KK267" s="20">
        <f>FR267*CA267/100*1000</f>
        <v>20.83855410346667</v>
      </c>
      <c r="KL267" s="20">
        <f>FR267*CC267/100*1000</f>
        <v>26.311971795199998</v>
      </c>
      <c r="KM267" s="1">
        <v>72.599999999999994</v>
      </c>
      <c r="KN267" s="1">
        <v>93.5</v>
      </c>
      <c r="KP267" s="22"/>
      <c r="KQ267" s="22"/>
      <c r="KR267" s="22"/>
      <c r="KS267" s="19"/>
      <c r="KY267" s="11"/>
      <c r="KZ267" s="11"/>
      <c r="LA267" s="11"/>
    </row>
    <row r="268" spans="1:313" ht="14.4" customHeight="1">
      <c r="A268" s="1">
        <v>107</v>
      </c>
      <c r="B268" s="1">
        <f>COUNTIFS($D$3:D268,D268,$F$3:F268,F268)</f>
        <v>1</v>
      </c>
      <c r="C268" s="34">
        <v>17346</v>
      </c>
      <c r="D268" s="75" t="s">
        <v>2473</v>
      </c>
      <c r="E268" s="76" t="s">
        <v>490</v>
      </c>
      <c r="F268" s="76">
        <v>6755300101</v>
      </c>
      <c r="G268" s="77">
        <v>55</v>
      </c>
      <c r="H268" s="248" t="s">
        <v>2471</v>
      </c>
      <c r="I268" s="29" t="s">
        <v>2474</v>
      </c>
      <c r="J268" s="24" t="s">
        <v>487</v>
      </c>
      <c r="K268" s="2" t="s">
        <v>430</v>
      </c>
      <c r="L268" s="2">
        <v>5.5</v>
      </c>
      <c r="M268" s="2">
        <v>2</v>
      </c>
      <c r="N268" s="2" t="s">
        <v>647</v>
      </c>
      <c r="O268" s="11"/>
      <c r="P268" s="2" t="s">
        <v>2442</v>
      </c>
      <c r="Q268" s="11"/>
      <c r="R268" s="11"/>
      <c r="S268" s="11"/>
      <c r="T268" s="42"/>
      <c r="U268" s="42"/>
      <c r="V268" s="64" t="s">
        <v>2426</v>
      </c>
      <c r="W268" s="42"/>
      <c r="X268" s="42"/>
      <c r="Y268" s="42"/>
      <c r="Z268" s="29"/>
      <c r="AA268" s="1" t="s">
        <v>2166</v>
      </c>
      <c r="AC268" s="115">
        <v>94</v>
      </c>
      <c r="AD268" s="115">
        <v>500</v>
      </c>
      <c r="AE268" s="11"/>
      <c r="AF268" s="11"/>
      <c r="AG268" s="11" t="s">
        <v>483</v>
      </c>
      <c r="AH268" s="115">
        <v>50</v>
      </c>
      <c r="AJ268" s="11"/>
      <c r="AM268" s="11"/>
      <c r="AO268" s="116">
        <v>58</v>
      </c>
      <c r="AP268" s="117">
        <v>39.700000000000003</v>
      </c>
      <c r="AQ268" s="118">
        <v>0.84</v>
      </c>
      <c r="AR268" s="119">
        <f>AO268+AP268+AQ268</f>
        <v>98.54</v>
      </c>
      <c r="AS268" s="120">
        <f>AO268/AP268</f>
        <v>1.4609571788413098</v>
      </c>
      <c r="AT268" s="121">
        <f>AO268/AP268*AQ268</f>
        <v>1.2272040302267002</v>
      </c>
      <c r="AU268" s="122">
        <f>AO268/(AP268+AQ268)</f>
        <v>1.4306857424765662</v>
      </c>
      <c r="AV268" s="19">
        <f>AW268*AO268/100</f>
        <v>49.17</v>
      </c>
      <c r="AW268" s="19">
        <f>98-AY268</f>
        <v>84.775862068965523</v>
      </c>
      <c r="AX268" s="123">
        <v>7.67</v>
      </c>
      <c r="AY268" s="19">
        <f>AX268*100/AO268</f>
        <v>13.224137931034482</v>
      </c>
      <c r="AZ268" s="1" t="s">
        <v>432</v>
      </c>
      <c r="BA268" s="58">
        <v>9.15</v>
      </c>
      <c r="BB268" s="1" t="s">
        <v>432</v>
      </c>
      <c r="BC268" s="6">
        <v>4.0000000000000001E-3</v>
      </c>
      <c r="BD268" s="6"/>
      <c r="BE268" s="19"/>
      <c r="BF268" s="19"/>
      <c r="BG268" s="67">
        <v>4629.2307692307695</v>
      </c>
      <c r="BH268" s="67">
        <v>341</v>
      </c>
      <c r="BI268" s="19">
        <v>1.9</v>
      </c>
      <c r="BJ268" s="19">
        <v>36.9</v>
      </c>
      <c r="BK268" s="19">
        <f>100-BJ268</f>
        <v>63.1</v>
      </c>
      <c r="BL268" s="124">
        <f>BJ268/BK268</f>
        <v>0.58478605388272575</v>
      </c>
      <c r="BM268" s="125">
        <v>0.65</v>
      </c>
      <c r="BN268" s="6">
        <f>BM268*100/AO268</f>
        <v>1.1206896551724137</v>
      </c>
      <c r="BO268" s="1" t="s">
        <v>432</v>
      </c>
      <c r="BP268" s="19">
        <v>30.338983050847457</v>
      </c>
      <c r="BQ268" s="19">
        <v>61.9</v>
      </c>
      <c r="BR268" s="43">
        <v>31971.84</v>
      </c>
      <c r="BS268" s="6">
        <f>BX268+BZ268</f>
        <v>22.35</v>
      </c>
      <c r="BT268" s="4">
        <v>79</v>
      </c>
      <c r="BU268" s="43">
        <v>6283.333333333333</v>
      </c>
      <c r="BV268" s="6">
        <f>100-BT268</f>
        <v>21</v>
      </c>
      <c r="BW268" s="6">
        <f>BY268+CA268+CC268</f>
        <v>39.640450000000001</v>
      </c>
      <c r="BX268" s="22">
        <v>7.25</v>
      </c>
      <c r="BY268" s="22">
        <f>BX268*AP268/100</f>
        <v>2.8782500000000004</v>
      </c>
      <c r="BZ268" s="6">
        <v>15.1</v>
      </c>
      <c r="CA268" s="22">
        <f>BZ268*AP268/100</f>
        <v>5.9946999999999999</v>
      </c>
      <c r="CB268" s="6">
        <v>77.5</v>
      </c>
      <c r="CC268" s="22">
        <f>CB268*AP268/100</f>
        <v>30.767499999999998</v>
      </c>
      <c r="CD268" s="22" t="s">
        <v>432</v>
      </c>
      <c r="CE268" s="126">
        <v>92.3</v>
      </c>
      <c r="CF268" s="127">
        <v>6716</v>
      </c>
      <c r="CG268" s="126">
        <v>80</v>
      </c>
      <c r="CH268" s="127">
        <v>5013</v>
      </c>
      <c r="CI268" s="126">
        <v>17</v>
      </c>
      <c r="CJ268" s="126">
        <v>32.1</v>
      </c>
      <c r="CK268" s="127">
        <v>4575</v>
      </c>
      <c r="CL268" s="19">
        <f>BX268/BZ268</f>
        <v>0.48013245033112584</v>
      </c>
      <c r="CM268" s="19"/>
      <c r="CN268" s="19"/>
      <c r="CO268" s="19"/>
      <c r="CP268" s="6"/>
      <c r="CQ268" s="19"/>
      <c r="CR268" s="19"/>
      <c r="CS268" s="20"/>
      <c r="CZ268" s="22"/>
      <c r="DA268" s="16"/>
      <c r="DC268" s="130"/>
      <c r="DD268" s="131"/>
      <c r="DI268" s="1" t="s">
        <v>436</v>
      </c>
      <c r="DJ268" s="209" t="s">
        <v>483</v>
      </c>
      <c r="DK268" s="4">
        <v>2</v>
      </c>
      <c r="DN268" s="16">
        <v>0</v>
      </c>
      <c r="DR268" s="58" t="s">
        <v>431</v>
      </c>
      <c r="DS268" s="22" t="s">
        <v>431</v>
      </c>
      <c r="DT268" s="22">
        <v>325</v>
      </c>
      <c r="DU268" s="22">
        <v>1.8</v>
      </c>
      <c r="DV268" s="22">
        <v>98.2</v>
      </c>
      <c r="DW268" s="22" t="s">
        <v>431</v>
      </c>
      <c r="DX268" s="22" t="s">
        <v>431</v>
      </c>
      <c r="DY268" s="22" t="s">
        <v>431</v>
      </c>
      <c r="DZ268" s="22" t="s">
        <v>431</v>
      </c>
      <c r="EA268" s="2">
        <v>0</v>
      </c>
      <c r="EB268" s="2"/>
      <c r="EC268" s="36"/>
      <c r="ED268" s="36"/>
      <c r="EE268" s="4">
        <f>L268</f>
        <v>5.5</v>
      </c>
      <c r="EF268" s="4"/>
      <c r="EG268" s="4"/>
      <c r="EH268" s="4"/>
      <c r="EI268" s="4"/>
      <c r="EJ268" s="4"/>
      <c r="EK268" s="4"/>
      <c r="EL268" s="6" t="e">
        <f>EK268/(EJ268*EJ268*0.01*0.01)</f>
        <v>#DIV/0!</v>
      </c>
      <c r="EM268" s="4"/>
      <c r="EN268" s="4"/>
      <c r="EO268" s="4"/>
      <c r="EP268" s="4"/>
      <c r="EQ268" s="31"/>
      <c r="ER268" s="14"/>
      <c r="ES268" s="132">
        <f>C268</f>
        <v>17346</v>
      </c>
      <c r="ET268" s="133">
        <v>75</v>
      </c>
      <c r="EU268" s="133">
        <v>5706</v>
      </c>
      <c r="EV268" s="133">
        <v>5798</v>
      </c>
      <c r="EW268" s="133">
        <v>40560</v>
      </c>
      <c r="EX268" s="133">
        <v>2672</v>
      </c>
      <c r="EY268" s="134">
        <f>EX268/EV268*EW268/ET268</f>
        <v>249.2269058295964</v>
      </c>
      <c r="EZ268" s="39">
        <f>L268*EY268</f>
        <v>1370.7479820627802</v>
      </c>
      <c r="FA268" s="9"/>
      <c r="FE268" s="135"/>
      <c r="FF268" s="135"/>
      <c r="FH268" s="136"/>
      <c r="FK268" s="138"/>
      <c r="FL268" s="139"/>
      <c r="FM268" s="9"/>
      <c r="FN268" s="1"/>
      <c r="FO268" s="41">
        <f>AC268/1000</f>
        <v>9.4E-2</v>
      </c>
      <c r="FQ268" s="121">
        <f>EX268*100/EU268</f>
        <v>46.827900455660711</v>
      </c>
      <c r="FR268" s="140">
        <f>EY268/1000</f>
        <v>0.24922690582959642</v>
      </c>
      <c r="FS268" s="9"/>
      <c r="FV268" s="212"/>
      <c r="FX268" s="212"/>
      <c r="GI268" s="8"/>
      <c r="GO268" s="10">
        <v>44685</v>
      </c>
      <c r="GP268" s="10"/>
      <c r="GQ268" s="20"/>
      <c r="KB268" s="22"/>
      <c r="KC268" s="22"/>
      <c r="KD268" s="22"/>
      <c r="KE268" s="20">
        <f>FR268*AO268/100*1000</f>
        <v>144.55160538116593</v>
      </c>
      <c r="KF268" s="20">
        <f>FR268*AP268/100*1000</f>
        <v>98.943081614349779</v>
      </c>
      <c r="KG268" s="20">
        <f>FR268*AQ268/100*1000</f>
        <v>2.0935060089686099</v>
      </c>
      <c r="KH268" s="20">
        <f>FR268*AX268/100*1000</f>
        <v>19.115703677130043</v>
      </c>
      <c r="KI268" s="20">
        <f>FR268*BM268/100*1000</f>
        <v>1.6199748878923768</v>
      </c>
      <c r="KJ268" s="20">
        <f>FR268*BY268/100*1000</f>
        <v>7.1733734170403602</v>
      </c>
      <c r="KK268" s="20">
        <f>FR268*CA268/100*1000</f>
        <v>14.940405323766816</v>
      </c>
      <c r="KL268" s="20">
        <f>FR268*CC268/100*1000</f>
        <v>76.680888251121075</v>
      </c>
      <c r="KM268" s="1">
        <v>86.3</v>
      </c>
      <c r="KN268" s="1">
        <v>86</v>
      </c>
      <c r="KP268" s="22"/>
      <c r="KQ268" s="22"/>
      <c r="KR268" s="22"/>
      <c r="KS268" s="22"/>
      <c r="KY268" s="11"/>
      <c r="KZ268" s="11"/>
      <c r="LA268" s="11"/>
    </row>
    <row r="269" spans="1:313" ht="14.4" customHeight="1">
      <c r="A269" s="1">
        <v>132</v>
      </c>
      <c r="B269" s="1">
        <f>COUNTIFS($D$3:D269,D269,$F$3:F269,F269)</f>
        <v>2</v>
      </c>
      <c r="C269" s="34">
        <v>17531</v>
      </c>
      <c r="D269" s="75" t="s">
        <v>2473</v>
      </c>
      <c r="E269" s="76" t="s">
        <v>490</v>
      </c>
      <c r="F269" s="76">
        <v>6755300101</v>
      </c>
      <c r="G269" s="77">
        <v>55</v>
      </c>
      <c r="H269" s="248" t="s">
        <v>2514</v>
      </c>
      <c r="I269" s="29" t="s">
        <v>442</v>
      </c>
      <c r="J269" s="24" t="s">
        <v>487</v>
      </c>
      <c r="K269" s="2" t="s">
        <v>430</v>
      </c>
      <c r="L269" s="2">
        <v>5</v>
      </c>
      <c r="M269" s="2">
        <v>1</v>
      </c>
      <c r="N269" s="2" t="s">
        <v>431</v>
      </c>
      <c r="O269" s="11"/>
      <c r="P269" s="2" t="s">
        <v>2485</v>
      </c>
      <c r="Q269" s="11"/>
      <c r="R269" s="11"/>
      <c r="S269" s="11"/>
      <c r="T269" s="42"/>
      <c r="U269" s="42"/>
      <c r="V269" s="64" t="s">
        <v>2426</v>
      </c>
      <c r="W269" s="42"/>
      <c r="X269" s="42"/>
      <c r="Y269" s="42"/>
      <c r="Z269" s="29"/>
      <c r="AA269" s="1" t="s">
        <v>812</v>
      </c>
      <c r="AC269" s="115">
        <v>90</v>
      </c>
      <c r="AD269" s="115">
        <v>400</v>
      </c>
      <c r="AE269" s="11"/>
      <c r="AF269" s="11"/>
      <c r="AG269" s="11" t="s">
        <v>483</v>
      </c>
      <c r="AH269" s="115">
        <v>50</v>
      </c>
      <c r="AJ269" s="11"/>
      <c r="AM269" s="11"/>
      <c r="AO269" s="116">
        <v>53</v>
      </c>
      <c r="AP269" s="117">
        <v>43.6</v>
      </c>
      <c r="AQ269" s="118">
        <v>3.2</v>
      </c>
      <c r="AR269" s="119">
        <f>AO269+AP269+AQ269</f>
        <v>99.8</v>
      </c>
      <c r="AS269" s="120">
        <f>AO269/AP269</f>
        <v>1.2155963302752293</v>
      </c>
      <c r="AT269" s="121">
        <f>AO269/AP269*AQ269</f>
        <v>3.8899082568807337</v>
      </c>
      <c r="AU269" s="122">
        <f>AO269/(AP269+AQ269)</f>
        <v>1.1324786324786325</v>
      </c>
      <c r="AV269" s="19">
        <f>AW269*AO269/100</f>
        <v>46.45</v>
      </c>
      <c r="AW269" s="19">
        <f>98-AY269</f>
        <v>87.64150943396227</v>
      </c>
      <c r="AX269" s="123">
        <v>5.49</v>
      </c>
      <c r="AY269" s="19">
        <f>AX269*100/AO269</f>
        <v>10.358490566037736</v>
      </c>
      <c r="AZ269" s="1" t="s">
        <v>432</v>
      </c>
      <c r="BA269" s="58">
        <v>12.6</v>
      </c>
      <c r="BB269" s="1" t="s">
        <v>432</v>
      </c>
      <c r="BC269" s="6">
        <v>2.1000000000000001E-2</v>
      </c>
      <c r="BD269" s="6"/>
      <c r="BE269" s="19"/>
      <c r="BF269" s="19"/>
      <c r="BG269" s="67">
        <v>6016.1538461538457</v>
      </c>
      <c r="BH269" s="67">
        <v>531</v>
      </c>
      <c r="BI269" s="19">
        <v>1.05</v>
      </c>
      <c r="BJ269" s="19">
        <v>33.799999999999997</v>
      </c>
      <c r="BK269" s="19">
        <f>100-BJ269</f>
        <v>66.2</v>
      </c>
      <c r="BL269" s="124">
        <f>BJ269/BK269</f>
        <v>0.51057401812688818</v>
      </c>
      <c r="BM269" s="125">
        <v>0.74</v>
      </c>
      <c r="BN269" s="6">
        <f>BM269*100/AO269</f>
        <v>1.3962264150943395</v>
      </c>
      <c r="BO269" s="1" t="s">
        <v>432</v>
      </c>
      <c r="BP269" s="19">
        <v>60</v>
      </c>
      <c r="BQ269" s="19">
        <v>72.900000000000006</v>
      </c>
      <c r="BR269" s="43">
        <v>66268.160000000003</v>
      </c>
      <c r="BS269" s="6">
        <f>BX269+BZ269</f>
        <v>22.01</v>
      </c>
      <c r="BT269" s="4">
        <v>91.3</v>
      </c>
      <c r="BU269" s="43">
        <v>6738.8888888888887</v>
      </c>
      <c r="BV269" s="6">
        <f>100-BT269</f>
        <v>8.7000000000000028</v>
      </c>
      <c r="BW269" s="6">
        <f>BY269+CA269+CC269</f>
        <v>43.60436</v>
      </c>
      <c r="BX269" s="22">
        <v>5.21</v>
      </c>
      <c r="BY269" s="22">
        <f>BX269*AP269/100</f>
        <v>2.27156</v>
      </c>
      <c r="BZ269" s="6">
        <v>16.8</v>
      </c>
      <c r="CA269" s="22">
        <f>BZ269*AP269/100</f>
        <v>7.3247999999999998</v>
      </c>
      <c r="CB269" s="6">
        <v>78</v>
      </c>
      <c r="CC269" s="22">
        <f>CB269*AP269/100</f>
        <v>34.008000000000003</v>
      </c>
      <c r="CD269" s="22" t="s">
        <v>432</v>
      </c>
      <c r="CE269" s="126">
        <v>97</v>
      </c>
      <c r="CF269" s="127">
        <v>8701</v>
      </c>
      <c r="CG269" s="126">
        <v>93.7</v>
      </c>
      <c r="CH269" s="127">
        <v>6224</v>
      </c>
      <c r="CI269" s="126">
        <v>60.7</v>
      </c>
      <c r="CJ269" s="126">
        <v>68.099999999999994</v>
      </c>
      <c r="CK269" s="127">
        <v>4331</v>
      </c>
      <c r="CL269" s="19">
        <f>BX269/BZ269</f>
        <v>0.31011904761904763</v>
      </c>
      <c r="CM269" s="19"/>
      <c r="CN269" s="19"/>
      <c r="CO269" s="19"/>
      <c r="CP269" s="6"/>
      <c r="CQ269" s="19"/>
      <c r="CR269" s="19"/>
      <c r="CS269" s="20"/>
      <c r="CZ269" s="22"/>
      <c r="DA269" s="16"/>
      <c r="DC269" s="130"/>
      <c r="DD269" s="131"/>
      <c r="DI269" s="1" t="s">
        <v>436</v>
      </c>
      <c r="DJ269" s="209" t="s">
        <v>483</v>
      </c>
      <c r="DK269" s="4">
        <v>2</v>
      </c>
      <c r="DN269" s="16">
        <v>0</v>
      </c>
      <c r="DR269" s="58" t="s">
        <v>431</v>
      </c>
      <c r="DS269" s="22" t="s">
        <v>431</v>
      </c>
      <c r="DT269" s="22">
        <v>84</v>
      </c>
      <c r="DU269" s="22">
        <v>8.4</v>
      </c>
      <c r="DV269" s="22">
        <v>91.6</v>
      </c>
      <c r="DW269" s="22" t="s">
        <v>431</v>
      </c>
      <c r="DX269" s="22" t="s">
        <v>431</v>
      </c>
      <c r="DY269" s="22" t="s">
        <v>431</v>
      </c>
      <c r="DZ269" s="22" t="s">
        <v>431</v>
      </c>
      <c r="EA269" s="2">
        <v>0</v>
      </c>
      <c r="EB269" s="2"/>
      <c r="EC269" s="36"/>
      <c r="ED269" s="36"/>
      <c r="EE269" s="4">
        <f>L269</f>
        <v>5</v>
      </c>
      <c r="EF269" s="4"/>
      <c r="EG269" s="4"/>
      <c r="EH269" s="4"/>
      <c r="EI269" s="4"/>
      <c r="EJ269" s="4"/>
      <c r="EK269" s="4"/>
      <c r="EL269" s="6" t="e">
        <f>EK269/(EJ269*EJ269*0.01*0.01)</f>
        <v>#DIV/0!</v>
      </c>
      <c r="EM269" s="4"/>
      <c r="EN269" s="4"/>
      <c r="EO269" s="4"/>
      <c r="EP269" s="4"/>
      <c r="EQ269" s="31"/>
      <c r="ER269" s="14"/>
      <c r="ES269" s="132">
        <f>C269</f>
        <v>17531</v>
      </c>
      <c r="ET269" s="133">
        <v>75</v>
      </c>
      <c r="EU269" s="133">
        <v>9824</v>
      </c>
      <c r="EV269" s="133">
        <v>16000</v>
      </c>
      <c r="EW269" s="133">
        <v>40560</v>
      </c>
      <c r="EX269" s="133">
        <v>2702</v>
      </c>
      <c r="EY269" s="134">
        <f>EX269/EV269*EW269/ET269</f>
        <v>91.32759999999999</v>
      </c>
      <c r="EZ269" s="39">
        <f>L269*EY269</f>
        <v>456.63799999999992</v>
      </c>
      <c r="FA269" s="9"/>
      <c r="FE269" s="135"/>
      <c r="FF269" s="135"/>
      <c r="FH269" s="136"/>
      <c r="FK269" s="138"/>
      <c r="FL269" s="139"/>
      <c r="FM269" s="9"/>
      <c r="FN269" s="1"/>
      <c r="FO269" s="41">
        <f>AC269/1000</f>
        <v>0.09</v>
      </c>
      <c r="FQ269" s="121">
        <f>EX269*100/EU269</f>
        <v>27.504071661237784</v>
      </c>
      <c r="FR269" s="140">
        <f>EY269/1000</f>
        <v>9.1327599999999995E-2</v>
      </c>
      <c r="FS269" s="9"/>
      <c r="FV269" s="212"/>
      <c r="FX269" s="212"/>
      <c r="GI269" s="8"/>
      <c r="GO269" s="10">
        <v>44720</v>
      </c>
      <c r="GP269" s="10"/>
      <c r="GQ269" s="20"/>
      <c r="KB269" s="22"/>
      <c r="KC269" s="22"/>
      <c r="KD269" s="22"/>
      <c r="KE269" s="20">
        <f>FR269*AO269/100*1000</f>
        <v>48.403627999999998</v>
      </c>
      <c r="KF269" s="20">
        <f>FR269*AP269/100*1000</f>
        <v>39.818833599999998</v>
      </c>
      <c r="KG269" s="20">
        <f>FR269*AQ269/100*1000</f>
        <v>2.9224832000000003</v>
      </c>
      <c r="KH269" s="20">
        <f>FR269*AX269/100*1000</f>
        <v>5.0138852399999996</v>
      </c>
      <c r="KI269" s="20">
        <f>FR269*BM269/100*1000</f>
        <v>0.67582423999999997</v>
      </c>
      <c r="KJ269" s="20">
        <f>FR269*BY269/100*1000</f>
        <v>2.0745612305599996</v>
      </c>
      <c r="KK269" s="20">
        <f>FR269*CA269/100*1000</f>
        <v>6.6895640447999991</v>
      </c>
      <c r="KL269" s="20">
        <f>FR269*CC269/100*1000</f>
        <v>31.058690208000002</v>
      </c>
      <c r="KM269" s="1">
        <v>83.6</v>
      </c>
      <c r="KN269" s="1">
        <v>84.2</v>
      </c>
      <c r="KP269" s="22"/>
      <c r="KQ269" s="22"/>
      <c r="KR269" s="22"/>
      <c r="KS269" s="19"/>
      <c r="KY269" s="11"/>
      <c r="KZ269" s="11"/>
      <c r="LA269" s="11"/>
    </row>
    <row r="270" spans="1:313" ht="14.4" customHeight="1">
      <c r="A270" s="1">
        <v>324</v>
      </c>
      <c r="B270" s="219">
        <f>COUNTIFS($D$3:D270,D270,$F$3:F270,F270)</f>
        <v>1</v>
      </c>
      <c r="C270" s="21">
        <v>11842</v>
      </c>
      <c r="D270" s="21" t="s">
        <v>2910</v>
      </c>
      <c r="E270" s="1" t="s">
        <v>2617</v>
      </c>
      <c r="F270" s="12">
        <v>8956075744</v>
      </c>
      <c r="G270" s="1">
        <v>30</v>
      </c>
      <c r="H270" s="247" t="s">
        <v>908</v>
      </c>
      <c r="DJ270" s="210" t="s">
        <v>491</v>
      </c>
      <c r="EL270" s="6" t="e">
        <f>EK270/(EJ270*EJ270*0.01*0.01)</f>
        <v>#DIV/0!</v>
      </c>
      <c r="FU270" s="214" t="s">
        <v>785</v>
      </c>
      <c r="FW270" s="214" t="s">
        <v>785</v>
      </c>
      <c r="GI270" s="8"/>
    </row>
    <row r="271" spans="1:313" ht="14.4" customHeight="1">
      <c r="A271" s="1">
        <v>346</v>
      </c>
      <c r="B271" s="1">
        <f>COUNTIFS($D$3:D271,D271,$F$3:F271,F271)</f>
        <v>1</v>
      </c>
      <c r="C271" s="34">
        <v>11913</v>
      </c>
      <c r="D271" s="75" t="s">
        <v>704</v>
      </c>
      <c r="E271" s="76" t="s">
        <v>492</v>
      </c>
      <c r="F271" s="76">
        <v>5904130001</v>
      </c>
      <c r="G271" s="77">
        <f>LEFT(H271,4)-CONCATENATE(IF(LEFT(F271, 2)&lt;MID(H271, 3, 4), 20, 19),LEFT(F271,2))</f>
        <v>60</v>
      </c>
      <c r="H271" s="248" t="s">
        <v>949</v>
      </c>
      <c r="I271" s="29" t="s">
        <v>950</v>
      </c>
      <c r="J271" s="24" t="s">
        <v>487</v>
      </c>
      <c r="K271" s="2" t="s">
        <v>430</v>
      </c>
      <c r="L271" s="1">
        <v>16</v>
      </c>
      <c r="M271" s="2" t="s">
        <v>587</v>
      </c>
      <c r="N271" s="2" t="s">
        <v>646</v>
      </c>
      <c r="P271" s="1" t="s">
        <v>943</v>
      </c>
      <c r="S271" s="2"/>
      <c r="T271" s="46" t="s">
        <v>797</v>
      </c>
      <c r="U271" s="46"/>
      <c r="V271" s="50" t="s">
        <v>902</v>
      </c>
      <c r="X271" s="59"/>
      <c r="Y271" s="59"/>
      <c r="Z271" s="29"/>
      <c r="AA271" s="1" t="s">
        <v>781</v>
      </c>
      <c r="AC271" s="115">
        <v>256</v>
      </c>
      <c r="AD271" s="115">
        <v>4100</v>
      </c>
      <c r="AE271" s="11"/>
      <c r="AF271" s="11"/>
      <c r="AG271" s="11" t="s">
        <v>483</v>
      </c>
      <c r="AH271" s="115">
        <v>250</v>
      </c>
      <c r="AI271" s="11"/>
      <c r="AO271" s="116">
        <v>31.7</v>
      </c>
      <c r="AP271" s="117">
        <v>29.1</v>
      </c>
      <c r="AQ271" s="118">
        <v>35.6</v>
      </c>
      <c r="AR271" s="119">
        <f>AO271+AP271+AQ271</f>
        <v>96.4</v>
      </c>
      <c r="AS271" s="120">
        <f>AO271/AP271</f>
        <v>1.0893470790378006</v>
      </c>
      <c r="AT271" s="121">
        <f>AO271/AP271*AQ271</f>
        <v>38.780756013745702</v>
      </c>
      <c r="AU271" s="122">
        <f>AO271/(AP271+AQ271)</f>
        <v>0.48995363214837712</v>
      </c>
      <c r="AV271" s="19">
        <v>27.515599999999999</v>
      </c>
      <c r="AW271" s="19">
        <f>95-AY271</f>
        <v>86.8</v>
      </c>
      <c r="AX271" s="123">
        <v>2.5994000000000002</v>
      </c>
      <c r="AY271" s="19">
        <v>8.1999999999999993</v>
      </c>
      <c r="AZ271" s="1" t="s">
        <v>432</v>
      </c>
      <c r="BA271" s="145">
        <v>28.21</v>
      </c>
      <c r="BB271" s="1" t="s">
        <v>432</v>
      </c>
      <c r="BC271" s="6">
        <v>1</v>
      </c>
      <c r="BD271" s="6">
        <v>84.4</v>
      </c>
      <c r="BE271" s="19">
        <v>19.5</v>
      </c>
      <c r="BF271" s="19">
        <v>24.7</v>
      </c>
      <c r="BG271" s="2">
        <v>4660</v>
      </c>
      <c r="BH271" s="20">
        <v>119.85000000000001</v>
      </c>
      <c r="BI271" s="19">
        <v>0.3</v>
      </c>
      <c r="BJ271" s="19">
        <v>54.7</v>
      </c>
      <c r="BK271" s="1">
        <v>45.3</v>
      </c>
      <c r="BL271" s="124">
        <f>BJ271/BK271</f>
        <v>1.2075055187637971</v>
      </c>
      <c r="BM271" s="125">
        <v>1.6</v>
      </c>
      <c r="BN271" s="6">
        <f>BM271*100/AO271</f>
        <v>5.0473186119873814</v>
      </c>
      <c r="BO271" s="1" t="s">
        <v>432</v>
      </c>
      <c r="BP271" s="1">
        <v>27.4</v>
      </c>
      <c r="BQ271" s="19">
        <v>24.623999999999999</v>
      </c>
      <c r="BR271" s="4">
        <v>26384</v>
      </c>
      <c r="BS271" s="6">
        <f>BX271+BZ271</f>
        <v>63.800000000000004</v>
      </c>
      <c r="BT271" s="4">
        <v>80.400000000000006</v>
      </c>
      <c r="BU271" s="43">
        <v>7453.6</v>
      </c>
      <c r="BV271" s="6">
        <f>100-BT271</f>
        <v>19.599999999999994</v>
      </c>
      <c r="BW271" s="6">
        <f>BY271+CA271+CC271</f>
        <v>28.983600000000003</v>
      </c>
      <c r="BX271" s="4">
        <v>27.1</v>
      </c>
      <c r="BY271" s="22">
        <f>BX271*AP271/100</f>
        <v>7.8861000000000017</v>
      </c>
      <c r="BZ271" s="4">
        <v>36.700000000000003</v>
      </c>
      <c r="CA271" s="22">
        <f>BZ271*AP271/100</f>
        <v>10.6797</v>
      </c>
      <c r="CB271" s="4">
        <v>35.799999999999997</v>
      </c>
      <c r="CC271" s="22">
        <f>CB271*AP271/100</f>
        <v>10.4178</v>
      </c>
      <c r="CD271" s="6">
        <v>0.3</v>
      </c>
      <c r="CE271" s="126">
        <v>94.4</v>
      </c>
      <c r="CF271" s="127">
        <v>6591.7999999999993</v>
      </c>
      <c r="CG271" s="126">
        <v>86.9</v>
      </c>
      <c r="CH271" s="126">
        <v>4113</v>
      </c>
      <c r="CI271" s="126">
        <v>50.4</v>
      </c>
      <c r="CJ271" s="126">
        <v>75.8</v>
      </c>
      <c r="CK271" s="127">
        <v>5041.2</v>
      </c>
      <c r="CL271" s="19">
        <f>BX271/BZ271</f>
        <v>0.73841961852861038</v>
      </c>
      <c r="CM271" s="22"/>
      <c r="CN271" s="22"/>
      <c r="CO271" s="22"/>
      <c r="CP271" s="6"/>
      <c r="CQ271" s="19"/>
      <c r="CR271" s="19"/>
      <c r="CS271" s="19"/>
      <c r="CT271" s="22"/>
      <c r="CU271" s="142"/>
      <c r="CV271" s="142"/>
      <c r="CW271" s="22"/>
      <c r="CX271" s="22"/>
      <c r="CZ271" s="22"/>
      <c r="DB271" s="129" t="s">
        <v>548</v>
      </c>
      <c r="DC271" s="130"/>
      <c r="DD271" s="131" t="s">
        <v>951</v>
      </c>
      <c r="DI271" s="1" t="s">
        <v>434</v>
      </c>
      <c r="DJ271" s="209" t="s">
        <v>483</v>
      </c>
      <c r="DK271" s="4">
        <v>2</v>
      </c>
      <c r="DN271" s="16">
        <v>0</v>
      </c>
      <c r="DR271" s="1">
        <v>9.6999999999999993</v>
      </c>
      <c r="DS271" s="1" t="s">
        <v>431</v>
      </c>
      <c r="DT271" s="1">
        <v>657</v>
      </c>
      <c r="DU271" s="1">
        <v>45.2</v>
      </c>
      <c r="DV271" s="1">
        <v>54.8</v>
      </c>
      <c r="DW271" s="1" t="s">
        <v>431</v>
      </c>
      <c r="DX271" s="1" t="s">
        <v>431</v>
      </c>
      <c r="DY271" s="1" t="s">
        <v>431</v>
      </c>
      <c r="DZ271" s="1" t="s">
        <v>431</v>
      </c>
      <c r="EA271" s="1">
        <v>0</v>
      </c>
      <c r="EC271" s="36"/>
      <c r="ED271" s="36"/>
      <c r="EE271" s="4">
        <v>16</v>
      </c>
      <c r="EF271" s="4"/>
      <c r="EG271" s="4"/>
      <c r="EH271" s="4"/>
      <c r="EI271" s="4"/>
      <c r="EJ271" s="4">
        <v>180</v>
      </c>
      <c r="EK271" s="4">
        <v>120</v>
      </c>
      <c r="EL271" s="6">
        <f>EK271/(EJ271*EJ271*0.01*0.01)</f>
        <v>37.037037037037038</v>
      </c>
      <c r="EM271" s="4">
        <v>2</v>
      </c>
      <c r="EN271" s="1">
        <v>1</v>
      </c>
      <c r="EO271" s="4">
        <v>2</v>
      </c>
      <c r="EP271" s="4">
        <v>2</v>
      </c>
      <c r="EQ271" s="31"/>
      <c r="ER271" s="14"/>
      <c r="ES271" s="132">
        <v>11913</v>
      </c>
      <c r="ET271" s="133">
        <v>75</v>
      </c>
      <c r="EU271" s="133">
        <v>59779</v>
      </c>
      <c r="EV271" s="133">
        <v>4000</v>
      </c>
      <c r="EW271" s="133">
        <v>40560</v>
      </c>
      <c r="EX271" s="133">
        <v>1773</v>
      </c>
      <c r="EY271" s="134">
        <f>EX271/EV271*EW271/ET271</f>
        <v>239.70959999999997</v>
      </c>
      <c r="EZ271" s="39">
        <f>L271*EY271</f>
        <v>3835.3535999999995</v>
      </c>
      <c r="FA271" s="9"/>
      <c r="FE271" s="135"/>
      <c r="FF271" s="135"/>
      <c r="FH271" s="136"/>
      <c r="FK271" s="138"/>
      <c r="FL271" s="139"/>
      <c r="FM271" s="9"/>
      <c r="FN271" s="1"/>
      <c r="FO271" s="41">
        <f>AC271/1000</f>
        <v>0.25600000000000001</v>
      </c>
      <c r="FQ271" s="121">
        <f>EX271*100/EU271</f>
        <v>2.9659244885327625</v>
      </c>
      <c r="FR271" s="140">
        <f>EY271/1000</f>
        <v>0.23970959999999997</v>
      </c>
      <c r="FS271" s="9"/>
      <c r="FT271" s="43">
        <v>30</v>
      </c>
      <c r="FU271" s="16" t="s">
        <v>952</v>
      </c>
      <c r="FV271" s="212" t="s">
        <v>431</v>
      </c>
      <c r="FX271" s="212" t="s">
        <v>431</v>
      </c>
      <c r="FY271" s="9" t="s">
        <v>953</v>
      </c>
      <c r="FZ271" s="1">
        <v>0</v>
      </c>
      <c r="GA271" s="1">
        <v>7</v>
      </c>
      <c r="GB271" s="9" t="s">
        <v>954</v>
      </c>
      <c r="GG271" s="1">
        <v>1</v>
      </c>
      <c r="GH271" s="8" t="s">
        <v>955</v>
      </c>
      <c r="GJ271" s="8" t="s">
        <v>956</v>
      </c>
      <c r="GK271" s="1">
        <v>0</v>
      </c>
      <c r="GL271" s="8">
        <v>0</v>
      </c>
      <c r="GM271" s="9" t="s">
        <v>957</v>
      </c>
      <c r="GO271" s="10">
        <v>43789</v>
      </c>
      <c r="GP271" s="10"/>
      <c r="GQ271" s="20"/>
      <c r="GT271" s="22">
        <v>1.85796507428</v>
      </c>
      <c r="GV271" s="148">
        <v>1.4249996199999999</v>
      </c>
      <c r="GY271" s="154"/>
      <c r="HA271" s="32">
        <v>0.73</v>
      </c>
      <c r="HB271" s="32">
        <v>2.44</v>
      </c>
      <c r="HC271" s="33">
        <v>2883.49</v>
      </c>
      <c r="HD271" s="32">
        <v>8.26</v>
      </c>
      <c r="HE271" s="32">
        <v>2.98</v>
      </c>
      <c r="HF271" s="32">
        <v>0</v>
      </c>
      <c r="HG271" s="33">
        <v>87775.78</v>
      </c>
      <c r="HH271" s="32">
        <v>41.68</v>
      </c>
      <c r="HI271" s="33">
        <v>602.36</v>
      </c>
      <c r="HJ271" s="32">
        <v>125.29</v>
      </c>
      <c r="HK271" s="32">
        <v>0</v>
      </c>
      <c r="HL271" s="32">
        <v>0</v>
      </c>
      <c r="HM271" s="32">
        <v>166.19</v>
      </c>
      <c r="HN271" s="32">
        <v>0</v>
      </c>
      <c r="HO271" s="32">
        <v>365.34</v>
      </c>
      <c r="HP271" s="33">
        <v>3532.48</v>
      </c>
      <c r="HQ271" s="32">
        <v>51.82</v>
      </c>
      <c r="HR271" s="32">
        <v>9.61</v>
      </c>
      <c r="HS271" s="32">
        <v>800.79</v>
      </c>
      <c r="HT271" s="32">
        <v>2103.62</v>
      </c>
      <c r="HU271" s="32">
        <v>3765.23</v>
      </c>
      <c r="HV271" s="32">
        <v>14.35</v>
      </c>
      <c r="HW271" s="32">
        <v>194.23</v>
      </c>
      <c r="HX271" s="32">
        <v>34.1</v>
      </c>
      <c r="HY271" s="32">
        <v>0</v>
      </c>
      <c r="HZ271" s="32">
        <v>432.41</v>
      </c>
      <c r="IA271" s="22">
        <f>HU271/HP271</f>
        <v>1.0658885542168675</v>
      </c>
      <c r="KE271" s="20">
        <f>FR271*AO271/100*1000</f>
        <v>75.987943199999989</v>
      </c>
      <c r="KF271" s="20">
        <f>FR271*AP271/100*1000</f>
        <v>69.755493599999994</v>
      </c>
      <c r="KG271" s="20">
        <f>FR271*AQ271/100*1000</f>
        <v>85.336617599999997</v>
      </c>
      <c r="KH271" s="20">
        <f>FR271*AX271/100*1000</f>
        <v>6.2310113423999987</v>
      </c>
      <c r="KI271" s="20">
        <f>FR271*BM271/100*1000</f>
        <v>3.8353535999999999</v>
      </c>
      <c r="KJ271" s="20">
        <f>FR271*BY271/100*1000</f>
        <v>18.903738765600004</v>
      </c>
      <c r="KK271" s="20">
        <f>FR271*CA271/100*1000</f>
        <v>25.6002661512</v>
      </c>
      <c r="KL271" s="20">
        <f>FR271*CC271/100*1000</f>
        <v>24.972466708799995</v>
      </c>
      <c r="KS271" s="23">
        <v>43971</v>
      </c>
      <c r="KT271" s="1">
        <v>2</v>
      </c>
      <c r="KV271" s="9" t="s">
        <v>957</v>
      </c>
    </row>
    <row r="272" spans="1:313" ht="14.4" customHeight="1">
      <c r="A272" s="1">
        <v>131</v>
      </c>
      <c r="B272" s="1">
        <f>COUNTIFS($D$3:D272,D272,$F$3:F272,F272)</f>
        <v>2</v>
      </c>
      <c r="C272" s="34">
        <v>12780</v>
      </c>
      <c r="D272" s="75" t="s">
        <v>704</v>
      </c>
      <c r="E272" s="76" t="s">
        <v>492</v>
      </c>
      <c r="F272" s="76">
        <v>5904130001</v>
      </c>
      <c r="G272" s="77">
        <f>LEFT(H272,4)-CONCATENATE(IF(LEFT(F272, 2)&lt;MID(H272, 3, 4), 20, 19),LEFT(F272,2))</f>
        <v>61</v>
      </c>
      <c r="H272" s="248" t="s">
        <v>1295</v>
      </c>
      <c r="I272" s="29" t="s">
        <v>950</v>
      </c>
      <c r="J272" s="24" t="s">
        <v>487</v>
      </c>
      <c r="K272" s="2" t="s">
        <v>430</v>
      </c>
      <c r="L272" s="1">
        <v>26</v>
      </c>
      <c r="M272" s="2" t="s">
        <v>613</v>
      </c>
      <c r="N272" s="2" t="s">
        <v>431</v>
      </c>
      <c r="P272" s="1" t="s">
        <v>1261</v>
      </c>
      <c r="S272" s="2"/>
      <c r="T272" s="52" t="s">
        <v>1103</v>
      </c>
      <c r="U272" s="52"/>
      <c r="V272" s="57" t="s">
        <v>1245</v>
      </c>
      <c r="X272" s="59"/>
      <c r="Y272" s="59"/>
      <c r="Z272" s="29" t="s">
        <v>1086</v>
      </c>
      <c r="AA272" s="1" t="s">
        <v>812</v>
      </c>
      <c r="AC272" s="115">
        <v>230</v>
      </c>
      <c r="AD272" s="115">
        <v>6000</v>
      </c>
      <c r="AE272" s="11"/>
      <c r="AF272" s="11"/>
      <c r="AG272" s="11" t="s">
        <v>483</v>
      </c>
      <c r="AH272" s="115">
        <v>450</v>
      </c>
      <c r="AI272" s="11"/>
      <c r="AJ272" s="11"/>
      <c r="AM272" s="11"/>
      <c r="AO272" s="116">
        <v>16.3</v>
      </c>
      <c r="AP272" s="117">
        <v>29.3</v>
      </c>
      <c r="AQ272" s="118">
        <v>53.2</v>
      </c>
      <c r="AR272" s="119">
        <f>AO272+AP272+AQ272</f>
        <v>98.800000000000011</v>
      </c>
      <c r="AS272" s="120">
        <f>AO272/AP272</f>
        <v>0.55631399317406149</v>
      </c>
      <c r="AT272" s="121">
        <f>AO272/AP272*AQ272</f>
        <v>29.595904436860074</v>
      </c>
      <c r="AU272" s="122">
        <f>AO272/(AP272+AQ272)</f>
        <v>0.19757575757575757</v>
      </c>
      <c r="AV272" s="19">
        <f>AW272*AO272/100</f>
        <v>13.214</v>
      </c>
      <c r="AW272" s="19">
        <f>98-AY272-(CD272*100/AO272)</f>
        <v>81.067484662576689</v>
      </c>
      <c r="AX272" s="123">
        <v>2.5299999999999998</v>
      </c>
      <c r="AY272" s="19">
        <f>AX272*100/AO272</f>
        <v>15.521472392638035</v>
      </c>
      <c r="AZ272" s="1" t="s">
        <v>432</v>
      </c>
      <c r="BA272" s="58">
        <v>20.8</v>
      </c>
      <c r="BB272" s="1" t="s">
        <v>432</v>
      </c>
      <c r="BC272" s="6">
        <v>0.98</v>
      </c>
      <c r="BD272" s="6"/>
      <c r="BE272" s="19"/>
      <c r="BF272" s="19"/>
      <c r="BG272" s="67">
        <v>5851.2</v>
      </c>
      <c r="BH272" s="67">
        <v>262.2</v>
      </c>
      <c r="BI272" s="19">
        <v>0.47</v>
      </c>
      <c r="BJ272" s="19">
        <v>47.6</v>
      </c>
      <c r="BK272" s="1">
        <v>52.4</v>
      </c>
      <c r="BL272" s="124">
        <f>BJ272/BK272</f>
        <v>0.90839694656488557</v>
      </c>
      <c r="BM272" s="125">
        <v>0.53</v>
      </c>
      <c r="BN272" s="6">
        <f>BM272*100/AO272</f>
        <v>3.2515337423312882</v>
      </c>
      <c r="BO272" s="1" t="s">
        <v>432</v>
      </c>
      <c r="BP272" s="19">
        <v>60.5</v>
      </c>
      <c r="BQ272" s="19">
        <v>57.742999999999995</v>
      </c>
      <c r="BR272" s="4">
        <v>34830</v>
      </c>
      <c r="BS272" s="6">
        <f>BX272+BZ272</f>
        <v>75.7</v>
      </c>
      <c r="BT272" s="4">
        <v>88.6</v>
      </c>
      <c r="BU272" s="43">
        <v>12568.28</v>
      </c>
      <c r="BV272" s="6">
        <f>100-BT272</f>
        <v>11.400000000000006</v>
      </c>
      <c r="BW272" s="6">
        <f>BY272+CA272+CC272</f>
        <v>28.772600000000004</v>
      </c>
      <c r="BX272" s="2">
        <v>28.1</v>
      </c>
      <c r="BY272" s="22">
        <f>BX272*AP272/100</f>
        <v>8.2332999999999998</v>
      </c>
      <c r="BZ272" s="4">
        <v>47.6</v>
      </c>
      <c r="CA272" s="22">
        <f>BZ272*AP272/100</f>
        <v>13.946800000000001</v>
      </c>
      <c r="CB272" s="4">
        <v>22.5</v>
      </c>
      <c r="CC272" s="22">
        <f>CB272*AP272/100</f>
        <v>6.5925000000000002</v>
      </c>
      <c r="CD272" s="22">
        <v>0.23</v>
      </c>
      <c r="CE272" s="126">
        <v>95.9</v>
      </c>
      <c r="CF272" s="127">
        <v>11041.5</v>
      </c>
      <c r="CG272" s="126">
        <v>89.3</v>
      </c>
      <c r="CH272" s="127">
        <v>6520</v>
      </c>
      <c r="CI272" s="126">
        <v>73.099999999999994</v>
      </c>
      <c r="CJ272" s="126">
        <v>86.5</v>
      </c>
      <c r="CK272" s="127">
        <v>7408.5999999999995</v>
      </c>
      <c r="CL272" s="19">
        <f>BX272/BZ272</f>
        <v>0.59033613445378152</v>
      </c>
      <c r="CM272" s="22"/>
      <c r="CN272" s="22"/>
      <c r="CO272" s="22"/>
      <c r="CP272" s="6">
        <v>0.14000000000000001</v>
      </c>
      <c r="CQ272" s="19"/>
      <c r="CR272" s="19"/>
      <c r="CS272" s="19"/>
      <c r="CT272" s="22"/>
      <c r="CU272" s="142"/>
      <c r="CV272" s="142"/>
      <c r="CW272" s="22"/>
      <c r="CX272" s="22"/>
      <c r="CZ272" s="22"/>
      <c r="DA272" s="16"/>
      <c r="DB272" s="129" t="s">
        <v>548</v>
      </c>
      <c r="DC272" s="130"/>
      <c r="DD272" s="131" t="s">
        <v>1303</v>
      </c>
      <c r="DI272" s="1" t="s">
        <v>434</v>
      </c>
      <c r="DJ272" s="209" t="s">
        <v>483</v>
      </c>
      <c r="DK272" s="4">
        <v>2</v>
      </c>
      <c r="DL272" s="4" t="s">
        <v>457</v>
      </c>
      <c r="DM272" s="4" t="s">
        <v>442</v>
      </c>
      <c r="DN272" s="16" t="s">
        <v>467</v>
      </c>
      <c r="DR272" s="1" t="s">
        <v>431</v>
      </c>
      <c r="DS272" s="1" t="s">
        <v>431</v>
      </c>
      <c r="DT272" s="22">
        <v>487</v>
      </c>
      <c r="DU272" s="22">
        <v>31.4</v>
      </c>
      <c r="DV272" s="22">
        <v>68.599999999999994</v>
      </c>
      <c r="DW272" s="1" t="s">
        <v>431</v>
      </c>
      <c r="DX272" s="1" t="s">
        <v>431</v>
      </c>
      <c r="DY272" s="1" t="s">
        <v>431</v>
      </c>
      <c r="DZ272" s="1" t="s">
        <v>431</v>
      </c>
      <c r="EA272" s="1">
        <v>0</v>
      </c>
      <c r="EB272" s="2"/>
      <c r="EC272" s="36"/>
      <c r="ED272" s="36"/>
      <c r="EE272" s="4">
        <v>26</v>
      </c>
      <c r="EF272" s="4">
        <v>60</v>
      </c>
      <c r="EG272" s="5">
        <v>3</v>
      </c>
      <c r="EH272" s="4"/>
      <c r="EI272" s="4"/>
      <c r="EJ272" s="4">
        <v>180</v>
      </c>
      <c r="EK272" s="4">
        <v>120</v>
      </c>
      <c r="EL272" s="6">
        <f>EK272/(EJ272*EJ272*0.01*0.01)</f>
        <v>37.037037037037038</v>
      </c>
      <c r="EM272" s="4">
        <v>3</v>
      </c>
      <c r="EN272" s="1">
        <v>1</v>
      </c>
      <c r="EO272" s="4">
        <v>2</v>
      </c>
      <c r="EP272" s="4">
        <v>2</v>
      </c>
      <c r="EQ272" s="31">
        <v>0</v>
      </c>
      <c r="ER272" s="14"/>
      <c r="ES272" s="132">
        <v>12780</v>
      </c>
      <c r="ET272" s="133">
        <v>75</v>
      </c>
      <c r="EU272" s="133">
        <v>18981</v>
      </c>
      <c r="EV272" s="133">
        <v>8000</v>
      </c>
      <c r="EW272" s="133">
        <v>40560</v>
      </c>
      <c r="EX272" s="133">
        <v>3406</v>
      </c>
      <c r="EY272" s="134">
        <f>EX272/EV272*EW272/ET272</f>
        <v>230.24560000000002</v>
      </c>
      <c r="EZ272" s="39">
        <f>L272*EY272</f>
        <v>5986.3856000000005</v>
      </c>
      <c r="FA272" s="9"/>
      <c r="FE272" s="135"/>
      <c r="FF272" s="135"/>
      <c r="FH272" s="136"/>
      <c r="FI272" s="11"/>
      <c r="FK272" s="138"/>
      <c r="FL272" s="139"/>
      <c r="FM272" s="9"/>
      <c r="FN272" s="1"/>
      <c r="FO272" s="41">
        <f>AC272/1000</f>
        <v>0.23</v>
      </c>
      <c r="FQ272" s="121">
        <f>EX272*100/EU272</f>
        <v>17.944260049523209</v>
      </c>
      <c r="FR272" s="140">
        <f>EY272/1000</f>
        <v>0.23024560000000002</v>
      </c>
      <c r="FS272" s="143">
        <f>DT272/EY272</f>
        <v>2.1151327104622193</v>
      </c>
      <c r="FT272" s="43">
        <v>36</v>
      </c>
      <c r="FU272" s="16" t="s">
        <v>1243</v>
      </c>
      <c r="FV272" s="213" t="s">
        <v>431</v>
      </c>
      <c r="FW272" s="2"/>
      <c r="FX272" s="213" t="s">
        <v>431</v>
      </c>
      <c r="FY272" s="11" t="s">
        <v>953</v>
      </c>
      <c r="FZ272" s="1">
        <v>0</v>
      </c>
      <c r="GA272" s="2">
        <v>3</v>
      </c>
      <c r="GB272" s="11" t="s">
        <v>954</v>
      </c>
      <c r="GC272" s="11"/>
      <c r="GG272" s="1">
        <v>1</v>
      </c>
      <c r="GH272" s="29" t="s">
        <v>705</v>
      </c>
      <c r="GJ272" s="29" t="s">
        <v>1304</v>
      </c>
      <c r="GK272" s="1">
        <v>0</v>
      </c>
      <c r="GL272" s="8">
        <v>0</v>
      </c>
      <c r="GM272" s="11" t="s">
        <v>570</v>
      </c>
      <c r="GO272" s="10">
        <v>43971</v>
      </c>
      <c r="GP272" s="10"/>
      <c r="GQ272" s="20"/>
      <c r="GR272" s="141" t="s">
        <v>1108</v>
      </c>
      <c r="GT272" s="22">
        <v>2.1</v>
      </c>
      <c r="GV272" s="11"/>
      <c r="GY272" s="154"/>
      <c r="GZ272" s="11">
        <v>1</v>
      </c>
      <c r="HA272" s="54">
        <v>0</v>
      </c>
      <c r="HB272" s="54">
        <v>0</v>
      </c>
      <c r="HC272" s="55">
        <v>3941.94</v>
      </c>
      <c r="HD272" s="54">
        <v>0</v>
      </c>
      <c r="HE272" s="54">
        <v>0</v>
      </c>
      <c r="HF272" s="54">
        <v>0</v>
      </c>
      <c r="HG272" s="55">
        <v>70626.8</v>
      </c>
      <c r="HH272" s="54">
        <v>0</v>
      </c>
      <c r="HI272" s="55">
        <v>1023.7</v>
      </c>
      <c r="HJ272" s="54">
        <v>0</v>
      </c>
      <c r="HK272" s="54">
        <v>0</v>
      </c>
      <c r="HL272" s="54">
        <v>0</v>
      </c>
      <c r="HM272" s="54">
        <v>313.68</v>
      </c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20"/>
      <c r="IC272" s="20"/>
      <c r="ID272" s="11"/>
      <c r="IE272" s="11"/>
      <c r="IF272" s="20"/>
      <c r="KE272" s="20">
        <f>FR272*AO272/100*1000</f>
        <v>37.530032800000008</v>
      </c>
      <c r="KF272" s="20">
        <f>FR272*AP272/100*1000</f>
        <v>67.461960800000014</v>
      </c>
      <c r="KG272" s="20">
        <f>FR272*AQ272/100*1000</f>
        <v>122.49065920000002</v>
      </c>
      <c r="KH272" s="20">
        <f>FR272*AX272/100*1000</f>
        <v>5.8252136800000001</v>
      </c>
      <c r="KI272" s="20">
        <f>FR272*BM272/100*1000</f>
        <v>1.2203016800000002</v>
      </c>
      <c r="KJ272" s="20">
        <f>FR272*BY272/100*1000</f>
        <v>18.956810984800001</v>
      </c>
      <c r="KK272" s="20">
        <f>FR272*CA272/100*1000</f>
        <v>32.111893340800009</v>
      </c>
      <c r="KL272" s="20">
        <f>FR272*CC272/100*1000</f>
        <v>15.178941180000002</v>
      </c>
      <c r="KS272" s="23">
        <v>44076</v>
      </c>
      <c r="KT272" s="1">
        <v>3</v>
      </c>
      <c r="KV272" s="11" t="s">
        <v>570</v>
      </c>
    </row>
    <row r="273" spans="1:308" ht="14.4" customHeight="1">
      <c r="A273" s="1">
        <v>111</v>
      </c>
      <c r="B273" s="1">
        <f>COUNTIFS($D$3:D273,D273,$F$3:F273,F273)</f>
        <v>1</v>
      </c>
      <c r="C273" s="34">
        <v>15118</v>
      </c>
      <c r="D273" s="21" t="s">
        <v>515</v>
      </c>
      <c r="E273" s="2" t="s">
        <v>563</v>
      </c>
      <c r="F273" s="12">
        <v>8103145347</v>
      </c>
      <c r="G273" s="1">
        <f>LEFT(H273,4)-CONCATENATE(IF(LEFT(F273, 2)&lt;MID(H273, 3, 4), 20, 19),LEFT(F273,2))</f>
        <v>40</v>
      </c>
      <c r="H273" s="247" t="s">
        <v>1912</v>
      </c>
      <c r="I273" s="29" t="s">
        <v>442</v>
      </c>
      <c r="J273" s="24" t="s">
        <v>487</v>
      </c>
      <c r="K273" s="2" t="s">
        <v>430</v>
      </c>
      <c r="L273" s="2">
        <v>9</v>
      </c>
      <c r="M273" s="2">
        <v>3</v>
      </c>
      <c r="N273" s="2" t="s">
        <v>431</v>
      </c>
      <c r="O273" s="11"/>
      <c r="P273" s="2" t="s">
        <v>1907</v>
      </c>
      <c r="Q273" s="11"/>
      <c r="R273" s="11"/>
      <c r="S273" s="11"/>
      <c r="T273" s="42"/>
      <c r="U273" s="42"/>
      <c r="V273" s="64" t="s">
        <v>1609</v>
      </c>
      <c r="W273" s="42"/>
      <c r="X273" s="44" t="s">
        <v>1872</v>
      </c>
      <c r="Y273" s="71"/>
      <c r="Z273" s="11"/>
      <c r="AA273" s="1" t="s">
        <v>812</v>
      </c>
      <c r="AC273" s="115">
        <v>200</v>
      </c>
      <c r="AD273" s="115">
        <v>1800</v>
      </c>
      <c r="AE273" s="11"/>
      <c r="AF273" s="11"/>
      <c r="AG273" s="11" t="s">
        <v>491</v>
      </c>
      <c r="AH273" s="115">
        <v>150</v>
      </c>
      <c r="AI273" s="11"/>
      <c r="AJ273" s="11"/>
      <c r="AM273" s="11"/>
      <c r="AO273" s="116">
        <v>16.5</v>
      </c>
      <c r="AP273" s="117">
        <v>82.2</v>
      </c>
      <c r="AQ273" s="118">
        <v>0.85</v>
      </c>
      <c r="AR273" s="119">
        <f>AO273+AP273+AQ273</f>
        <v>99.55</v>
      </c>
      <c r="AS273" s="120">
        <f>AO273/AP273</f>
        <v>0.20072992700729927</v>
      </c>
      <c r="AT273" s="121">
        <f>AO273/AP273*AQ273</f>
        <v>0.17062043795620438</v>
      </c>
      <c r="AU273" s="122">
        <f>AO273/(AP273+AQ273)</f>
        <v>0.19867549668874174</v>
      </c>
      <c r="AV273" s="19">
        <f>AW273*AO273/100</f>
        <v>15.91</v>
      </c>
      <c r="AW273" s="19">
        <f>98-AY273-(CD273*100/AO273)</f>
        <v>96.424242424242422</v>
      </c>
      <c r="AX273" s="123">
        <v>0.2</v>
      </c>
      <c r="AY273" s="19">
        <f>AX273*100/AO273</f>
        <v>1.2121212121212122</v>
      </c>
      <c r="AZ273" s="1" t="s">
        <v>432</v>
      </c>
      <c r="BA273" s="58">
        <v>39.4</v>
      </c>
      <c r="BB273" s="1" t="s">
        <v>432</v>
      </c>
      <c r="BC273" s="6">
        <v>8.4399999999999996E-3</v>
      </c>
      <c r="BD273" s="6"/>
      <c r="BE273" s="19"/>
      <c r="BF273" s="19"/>
      <c r="BG273" s="67">
        <v>2991.666666666667</v>
      </c>
      <c r="BH273" s="67">
        <v>643.63636363636363</v>
      </c>
      <c r="BI273" s="19">
        <v>8.64</v>
      </c>
      <c r="BJ273" s="19">
        <v>41.6</v>
      </c>
      <c r="BK273" s="19">
        <f>100-BJ273</f>
        <v>58.4</v>
      </c>
      <c r="BL273" s="124">
        <f>BJ273/BK273</f>
        <v>0.71232876712328774</v>
      </c>
      <c r="BM273" s="125">
        <v>0.12</v>
      </c>
      <c r="BN273" s="6">
        <f>BM273*100/AO273</f>
        <v>0.72727272727272729</v>
      </c>
      <c r="BO273" s="1" t="s">
        <v>432</v>
      </c>
      <c r="BP273" s="19">
        <v>16.478000000000002</v>
      </c>
      <c r="BQ273" s="19">
        <v>34.299999999999997</v>
      </c>
      <c r="BR273" s="43">
        <v>42120</v>
      </c>
      <c r="BS273" s="6">
        <f>BX273+BZ273</f>
        <v>82.1</v>
      </c>
      <c r="BT273" s="4">
        <v>98</v>
      </c>
      <c r="BU273" s="43">
        <v>13861.12</v>
      </c>
      <c r="BV273" s="6">
        <f>100-BT273</f>
        <v>2</v>
      </c>
      <c r="BW273" s="6">
        <f>BY273+CA273+CC273</f>
        <v>81.542400000000001</v>
      </c>
      <c r="BX273" s="22">
        <v>46.8</v>
      </c>
      <c r="BY273" s="22">
        <f>BX273*AP273/100</f>
        <v>38.4696</v>
      </c>
      <c r="BZ273" s="6">
        <v>35.299999999999997</v>
      </c>
      <c r="CA273" s="22">
        <f>BZ273*AP273/100</f>
        <v>29.016599999999997</v>
      </c>
      <c r="CB273" s="6">
        <v>17.100000000000001</v>
      </c>
      <c r="CC273" s="22">
        <f>CB273*AP273/100</f>
        <v>14.0562</v>
      </c>
      <c r="CD273" s="22">
        <v>0.06</v>
      </c>
      <c r="CE273" s="126">
        <v>94.4</v>
      </c>
      <c r="CF273" s="127">
        <v>4882</v>
      </c>
      <c r="CG273" s="126">
        <v>82</v>
      </c>
      <c r="CH273" s="127">
        <v>3597</v>
      </c>
      <c r="CI273" s="126">
        <v>63.7</v>
      </c>
      <c r="CJ273" s="126">
        <v>78.5</v>
      </c>
      <c r="CK273" s="127">
        <v>4176</v>
      </c>
      <c r="CL273" s="19">
        <f>BX273/BZ273</f>
        <v>1.3257790368271956</v>
      </c>
      <c r="CM273" s="19">
        <v>16.899999999999999</v>
      </c>
      <c r="CN273" s="19">
        <v>2.09</v>
      </c>
      <c r="CO273" s="19">
        <v>3.3</v>
      </c>
      <c r="CP273" s="6"/>
      <c r="CQ273" s="19"/>
      <c r="CR273" s="19"/>
      <c r="CS273" s="20"/>
      <c r="CZ273" s="22"/>
      <c r="DA273" s="16"/>
      <c r="DB273" s="129" t="s">
        <v>441</v>
      </c>
      <c r="DC273" s="130"/>
      <c r="DD273" s="131" t="s">
        <v>1913</v>
      </c>
      <c r="DI273" s="1" t="s">
        <v>434</v>
      </c>
      <c r="DJ273" s="210" t="s">
        <v>491</v>
      </c>
      <c r="DK273" s="4">
        <v>2</v>
      </c>
      <c r="DN273" s="16">
        <v>0</v>
      </c>
      <c r="DR273" s="22" t="s">
        <v>431</v>
      </c>
      <c r="DS273" s="22" t="s">
        <v>431</v>
      </c>
      <c r="DT273" s="67">
        <v>226</v>
      </c>
      <c r="DU273" s="22">
        <v>8.4</v>
      </c>
      <c r="DV273" s="22">
        <v>91.6</v>
      </c>
      <c r="DW273" s="22" t="s">
        <v>431</v>
      </c>
      <c r="DX273" s="22" t="s">
        <v>431</v>
      </c>
      <c r="DY273" s="22" t="s">
        <v>431</v>
      </c>
      <c r="DZ273" s="22" t="s">
        <v>431</v>
      </c>
      <c r="EA273" s="2">
        <v>0</v>
      </c>
      <c r="EB273" s="68"/>
      <c r="EC273" s="36"/>
      <c r="ED273" s="36"/>
      <c r="EE273" s="4">
        <f>L273</f>
        <v>9</v>
      </c>
      <c r="EF273" s="4"/>
      <c r="EG273" s="4"/>
      <c r="EH273" s="4"/>
      <c r="EI273" s="4"/>
      <c r="EJ273" s="4"/>
      <c r="EK273" s="4"/>
      <c r="EL273" s="6" t="e">
        <f>EK273/(EJ273*EJ273*0.01*0.01)</f>
        <v>#DIV/0!</v>
      </c>
      <c r="EM273" s="4"/>
      <c r="EN273" s="4"/>
      <c r="EO273" s="4"/>
      <c r="EP273" s="4"/>
      <c r="EQ273" s="31"/>
      <c r="ER273" s="14"/>
      <c r="ES273" s="132">
        <v>15118</v>
      </c>
      <c r="ET273" s="133">
        <v>75</v>
      </c>
      <c r="EU273" s="133">
        <v>21105</v>
      </c>
      <c r="EV273" s="133">
        <v>8000</v>
      </c>
      <c r="EW273" s="133">
        <v>39780</v>
      </c>
      <c r="EX273" s="133">
        <v>3030</v>
      </c>
      <c r="EY273" s="134">
        <f>EX273/EV273*EW273/ET273</f>
        <v>200.88899999999998</v>
      </c>
      <c r="EZ273" s="39">
        <f>L273*EY273</f>
        <v>1808.0009999999997</v>
      </c>
      <c r="FA273" s="9"/>
      <c r="FE273" s="135"/>
      <c r="FF273" s="135"/>
      <c r="FH273" s="136"/>
      <c r="FK273" s="138"/>
      <c r="FL273" s="139"/>
      <c r="FM273" s="9"/>
      <c r="FN273" s="1"/>
      <c r="FO273" s="41">
        <f>AC273/1000</f>
        <v>0.2</v>
      </c>
      <c r="FQ273" s="121">
        <f>EX273*100/EU273</f>
        <v>14.356787491115849</v>
      </c>
      <c r="FR273" s="140">
        <f>EY273/1000</f>
        <v>0.20088899999999998</v>
      </c>
      <c r="FS273" s="9"/>
      <c r="FU273" s="214"/>
      <c r="FW273" s="214"/>
      <c r="GI273" s="8"/>
      <c r="GO273" s="10">
        <v>44309</v>
      </c>
      <c r="GP273" s="10"/>
      <c r="GQ273" s="20"/>
      <c r="KE273" s="20">
        <f>FR273*AO273/100*1000</f>
        <v>33.146684999999998</v>
      </c>
      <c r="KF273" s="20">
        <f>FR273*AP273/100*1000</f>
        <v>165.13075799999999</v>
      </c>
      <c r="KG273" s="20">
        <f>FR273*AQ273/100*1000</f>
        <v>1.7075564999999997</v>
      </c>
      <c r="KH273" s="20">
        <f>FR273*AX273/100*1000</f>
        <v>0.40177799999999997</v>
      </c>
      <c r="KI273" s="20">
        <f>FR273*BM273/100*1000</f>
        <v>0.2410668</v>
      </c>
      <c r="KJ273" s="20">
        <f>FR273*BY273/100*1000</f>
        <v>77.281194744000004</v>
      </c>
      <c r="KK273" s="20">
        <f>FR273*CA273/100*1000</f>
        <v>58.291157573999982</v>
      </c>
      <c r="KL273" s="20">
        <f>FR273*CC273/100*1000</f>
        <v>28.237359617999999</v>
      </c>
    </row>
    <row r="274" spans="1:308" ht="14.4" customHeight="1">
      <c r="A274" s="1">
        <v>315</v>
      </c>
      <c r="B274" s="1">
        <f>COUNTIFS($D$3:D274,D274,$F$3:F274,F274)</f>
        <v>1</v>
      </c>
      <c r="C274" s="34">
        <v>16359</v>
      </c>
      <c r="D274" s="21" t="s">
        <v>515</v>
      </c>
      <c r="E274" s="2" t="s">
        <v>485</v>
      </c>
      <c r="F274" s="2">
        <v>470209418</v>
      </c>
      <c r="G274" s="1">
        <f>LEFT(H274,4)-CONCATENATE(IF(LEFT(F274, 2)&lt;MID(H274, 3, 4), 20, 19),LEFT(F274,2))</f>
        <v>74</v>
      </c>
      <c r="H274" s="247" t="s">
        <v>2271</v>
      </c>
      <c r="I274" s="29" t="s">
        <v>2272</v>
      </c>
      <c r="J274" s="24" t="s">
        <v>487</v>
      </c>
      <c r="K274" s="2" t="s">
        <v>430</v>
      </c>
      <c r="L274" s="2">
        <v>13</v>
      </c>
      <c r="M274" s="2" t="s">
        <v>565</v>
      </c>
      <c r="N274" s="2" t="s">
        <v>431</v>
      </c>
      <c r="O274" s="11"/>
      <c r="P274" s="2" t="s">
        <v>2252</v>
      </c>
      <c r="Q274" s="11"/>
      <c r="R274" s="11"/>
      <c r="S274" s="11"/>
      <c r="T274" s="42"/>
      <c r="U274" s="42"/>
      <c r="V274" s="64" t="s">
        <v>1609</v>
      </c>
      <c r="W274" s="42"/>
      <c r="X274" s="42"/>
      <c r="Y274" s="66"/>
      <c r="Z274" s="11"/>
      <c r="AA274" s="1" t="s">
        <v>812</v>
      </c>
      <c r="AC274" s="115">
        <v>463</v>
      </c>
      <c r="AD274" s="115">
        <v>6000</v>
      </c>
      <c r="AE274" s="11"/>
      <c r="AF274" s="11"/>
      <c r="AG274" s="11" t="s">
        <v>491</v>
      </c>
      <c r="AH274" s="115">
        <v>450</v>
      </c>
      <c r="AI274" s="11"/>
      <c r="AJ274" s="11"/>
      <c r="AM274" s="11"/>
      <c r="AO274" s="116">
        <v>1.46</v>
      </c>
      <c r="AP274" s="117">
        <v>28</v>
      </c>
      <c r="AQ274" s="118">
        <v>70</v>
      </c>
      <c r="AR274" s="119">
        <f>AO274+AP274+AQ274</f>
        <v>99.460000000000008</v>
      </c>
      <c r="AS274" s="120">
        <f>AO274/AP274</f>
        <v>5.2142857142857144E-2</v>
      </c>
      <c r="AT274" s="121">
        <f>AO274/AP274*AQ274</f>
        <v>3.65</v>
      </c>
      <c r="AU274" s="122">
        <f>AO274/(AP274+AQ274)</f>
        <v>1.4897959183673469E-2</v>
      </c>
      <c r="AV274" s="19">
        <f>AW274*AO274/100</f>
        <v>1.1477999999999999</v>
      </c>
      <c r="AW274" s="19">
        <f>98-AY274-(CD274*100/AO274)</f>
        <v>78.61643835616438</v>
      </c>
      <c r="AX274" s="123">
        <v>0.26</v>
      </c>
      <c r="AY274" s="19">
        <f>AX274*100/AO274</f>
        <v>17.808219178082194</v>
      </c>
      <c r="AZ274" s="1" t="s">
        <v>432</v>
      </c>
      <c r="BA274" s="58">
        <v>24.05</v>
      </c>
      <c r="BB274" s="1" t="s">
        <v>432</v>
      </c>
      <c r="BC274" s="6">
        <v>3.22</v>
      </c>
      <c r="BD274" s="6"/>
      <c r="BE274" s="19"/>
      <c r="BF274" s="19"/>
      <c r="BG274" s="67">
        <v>4126.666666666667</v>
      </c>
      <c r="BH274" s="67">
        <v>475.53</v>
      </c>
      <c r="BI274" s="19">
        <v>0.75</v>
      </c>
      <c r="BJ274" s="19">
        <v>59.3</v>
      </c>
      <c r="BK274" s="19">
        <f>100-BJ274</f>
        <v>40.700000000000003</v>
      </c>
      <c r="BL274" s="124">
        <f>BJ274/BK274</f>
        <v>1.4570024570024569</v>
      </c>
      <c r="BM274" s="125">
        <v>2.5999999999999999E-2</v>
      </c>
      <c r="BN274" s="6">
        <f>BM274*100/AO274</f>
        <v>1.7808219178082192</v>
      </c>
      <c r="BO274" s="1" t="s">
        <v>432</v>
      </c>
      <c r="BP274" s="19">
        <v>30.449999999999996</v>
      </c>
      <c r="BQ274" s="19">
        <v>43.34</v>
      </c>
      <c r="BR274" s="43">
        <v>22824.69</v>
      </c>
      <c r="BS274" s="6">
        <f>BX274+BZ274</f>
        <v>77.699999999999989</v>
      </c>
      <c r="BT274" s="4">
        <v>98.1</v>
      </c>
      <c r="BU274" s="43">
        <v>11970.5</v>
      </c>
      <c r="BV274" s="6">
        <f>100-BT274</f>
        <v>1.9000000000000057</v>
      </c>
      <c r="BW274" s="6">
        <f>BY274+CA274+CC274</f>
        <v>27.635999999999999</v>
      </c>
      <c r="BX274" s="22">
        <v>40.4</v>
      </c>
      <c r="BY274" s="22">
        <f>BX274*AP274/100</f>
        <v>11.312000000000001</v>
      </c>
      <c r="BZ274" s="6">
        <v>37.299999999999997</v>
      </c>
      <c r="CA274" s="22">
        <f>BZ274*AP274/100</f>
        <v>10.443999999999999</v>
      </c>
      <c r="CB274" s="6">
        <v>21</v>
      </c>
      <c r="CC274" s="22">
        <f>CB274*AP274/100</f>
        <v>5.88</v>
      </c>
      <c r="CD274" s="22">
        <v>2.3E-2</v>
      </c>
      <c r="CE274" s="126">
        <v>99.7</v>
      </c>
      <c r="CF274" s="127">
        <v>11001</v>
      </c>
      <c r="CG274" s="126">
        <v>98.9</v>
      </c>
      <c r="CH274" s="127">
        <v>8970</v>
      </c>
      <c r="CI274" s="126">
        <v>81.8</v>
      </c>
      <c r="CJ274" s="126">
        <v>95.1</v>
      </c>
      <c r="CK274" s="127">
        <v>9135</v>
      </c>
      <c r="CL274" s="19">
        <f>BX274/BZ274</f>
        <v>1.0831099195710456</v>
      </c>
      <c r="CM274" s="19"/>
      <c r="CN274" s="19"/>
      <c r="CO274" s="19"/>
      <c r="CP274" s="6"/>
      <c r="CQ274" s="19"/>
      <c r="CR274" s="19"/>
      <c r="CS274" s="20"/>
      <c r="CZ274" s="22"/>
      <c r="DA274" s="16"/>
      <c r="DB274" s="129" t="s">
        <v>548</v>
      </c>
      <c r="DC274" s="130"/>
      <c r="DD274" s="131" t="s">
        <v>2273</v>
      </c>
      <c r="DI274" s="1" t="s">
        <v>434</v>
      </c>
      <c r="DJ274" s="210" t="s">
        <v>491</v>
      </c>
      <c r="DK274" s="4">
        <v>2</v>
      </c>
      <c r="DN274" s="16" t="s">
        <v>467</v>
      </c>
      <c r="DR274" s="22" t="s">
        <v>431</v>
      </c>
      <c r="DS274" s="22" t="s">
        <v>431</v>
      </c>
      <c r="DT274" s="22">
        <v>521</v>
      </c>
      <c r="DU274" s="22">
        <v>63.5</v>
      </c>
      <c r="DV274" s="22">
        <v>36.5</v>
      </c>
      <c r="DW274" s="2" t="s">
        <v>431</v>
      </c>
      <c r="DX274" s="2" t="s">
        <v>431</v>
      </c>
      <c r="DY274" s="2" t="s">
        <v>431</v>
      </c>
      <c r="DZ274" s="2" t="s">
        <v>431</v>
      </c>
      <c r="EA274" s="2">
        <v>0</v>
      </c>
      <c r="EB274" s="2"/>
      <c r="EC274" s="36"/>
      <c r="ED274" s="36"/>
      <c r="EE274" s="4">
        <f>L274</f>
        <v>13</v>
      </c>
      <c r="EF274" s="4"/>
      <c r="EG274" s="4"/>
      <c r="EH274" s="4"/>
      <c r="EI274" s="4"/>
      <c r="EJ274" s="4"/>
      <c r="EK274" s="4"/>
      <c r="EL274" s="6" t="e">
        <f>EK274/((EJ274/100)*(EJ274/100))</f>
        <v>#DIV/0!</v>
      </c>
      <c r="EM274" s="4"/>
      <c r="EN274" s="4"/>
      <c r="EO274" s="4"/>
      <c r="EP274" s="4"/>
      <c r="EQ274" s="31"/>
      <c r="ER274" s="14"/>
      <c r="ES274" s="132">
        <f>C274</f>
        <v>16359</v>
      </c>
      <c r="ET274" s="133">
        <v>75</v>
      </c>
      <c r="EU274" s="133">
        <v>8009</v>
      </c>
      <c r="EV274" s="133">
        <v>4948</v>
      </c>
      <c r="EW274" s="133">
        <v>38064</v>
      </c>
      <c r="EX274" s="133">
        <v>4777</v>
      </c>
      <c r="EY274" s="134">
        <f>EX274/EV274*EW274/ET274</f>
        <v>489.98040420371865</v>
      </c>
      <c r="EZ274" s="39">
        <f>L274*EY274</f>
        <v>6369.7452546483428</v>
      </c>
      <c r="FA274" s="9"/>
      <c r="FE274" s="135"/>
      <c r="FF274" s="135"/>
      <c r="FH274" s="136"/>
      <c r="FK274" s="138"/>
      <c r="FL274" s="139"/>
      <c r="FM274" s="9"/>
      <c r="FN274" s="1"/>
      <c r="FO274" s="41">
        <f>AC274/1000</f>
        <v>0.46300000000000002</v>
      </c>
      <c r="FQ274" s="121">
        <f>EX274*100/EU274</f>
        <v>59.645398926208017</v>
      </c>
      <c r="FR274" s="140">
        <f>EY274/1000</f>
        <v>0.48998040420371863</v>
      </c>
      <c r="FS274" s="9"/>
      <c r="FU274" s="214"/>
      <c r="FW274" s="214"/>
      <c r="GI274" s="8"/>
      <c r="GO274" s="10"/>
      <c r="GP274" s="10"/>
      <c r="GQ274" s="20"/>
      <c r="KB274" s="22">
        <v>51.2</v>
      </c>
      <c r="KC274" s="22">
        <v>10.4</v>
      </c>
      <c r="KD274" s="22">
        <v>1.39</v>
      </c>
      <c r="KE274" s="20">
        <f>FR274*AO274/100*1000</f>
        <v>7.1537139013742923</v>
      </c>
      <c r="KF274" s="20">
        <f>FR274*AP274/100*1000</f>
        <v>137.19451317704124</v>
      </c>
      <c r="KG274" s="20">
        <f>FR274*AQ274/100*1000</f>
        <v>342.98628294260305</v>
      </c>
      <c r="KH274" s="20">
        <f>FR274*AX274/100*1000</f>
        <v>1.2739490509296687</v>
      </c>
      <c r="KI274" s="20">
        <f>FR274*BM274/100*1000</f>
        <v>0.12739490509296686</v>
      </c>
      <c r="KJ274" s="20">
        <f>FR274*BY274/100*1000</f>
        <v>55.42658332352466</v>
      </c>
      <c r="KK274" s="20">
        <f>FR274*CA274/100*1000</f>
        <v>51.173553415036373</v>
      </c>
      <c r="KL274" s="20">
        <f>FR274*CC274/100*1000</f>
        <v>28.810847767178654</v>
      </c>
    </row>
    <row r="275" spans="1:308" ht="14.4" customHeight="1">
      <c r="A275" s="1">
        <v>174</v>
      </c>
      <c r="B275" s="1">
        <f>COUNTIFS($D$3:D275,D275,$F$3:F275,F275)</f>
        <v>1</v>
      </c>
      <c r="C275" s="34">
        <v>13050</v>
      </c>
      <c r="D275" s="75" t="s">
        <v>1397</v>
      </c>
      <c r="E275" s="76" t="s">
        <v>690</v>
      </c>
      <c r="F275" s="78">
        <v>6253290043</v>
      </c>
      <c r="G275" s="77">
        <f>LEFT(H275,4)-CONCATENATE(IF(LEFT(F275, 2)&lt;MID(H275, 3, 4), 20, 19),LEFT(F275,2))</f>
        <v>58</v>
      </c>
      <c r="H275" s="248" t="s">
        <v>1398</v>
      </c>
      <c r="I275" s="29" t="s">
        <v>618</v>
      </c>
      <c r="J275" s="24" t="s">
        <v>487</v>
      </c>
      <c r="K275" s="2" t="s">
        <v>430</v>
      </c>
      <c r="L275" s="1">
        <v>17</v>
      </c>
      <c r="M275" s="2" t="s">
        <v>542</v>
      </c>
      <c r="N275" s="2" t="s">
        <v>431</v>
      </c>
      <c r="P275" s="1" t="s">
        <v>1377</v>
      </c>
      <c r="S275" s="2"/>
      <c r="T275" s="52" t="s">
        <v>1103</v>
      </c>
      <c r="U275" s="52"/>
      <c r="V275" s="57" t="s">
        <v>1245</v>
      </c>
      <c r="X275" s="59"/>
      <c r="Y275" s="59"/>
      <c r="Z275" s="29"/>
      <c r="AA275" s="1" t="s">
        <v>812</v>
      </c>
      <c r="AC275" s="115">
        <v>180</v>
      </c>
      <c r="AD275" s="115">
        <v>3000</v>
      </c>
      <c r="AE275" s="11"/>
      <c r="AF275" s="11"/>
      <c r="AG275" s="11" t="s">
        <v>491</v>
      </c>
      <c r="AH275" s="115">
        <v>250</v>
      </c>
      <c r="AI275" s="11"/>
      <c r="AJ275" s="11"/>
      <c r="AM275" s="11"/>
      <c r="AO275" s="116">
        <v>36.299999999999997</v>
      </c>
      <c r="AP275" s="117">
        <v>47.5</v>
      </c>
      <c r="AQ275" s="118">
        <v>14.3</v>
      </c>
      <c r="AR275" s="119">
        <f>AO275+AP275+AQ275</f>
        <v>98.1</v>
      </c>
      <c r="AS275" s="120">
        <f>AO275/AP275</f>
        <v>0.76421052631578945</v>
      </c>
      <c r="AT275" s="121">
        <f>AO275/AP275*AQ275</f>
        <v>10.928210526315789</v>
      </c>
      <c r="AU275" s="122">
        <f>AO275/(AP275+AQ275)</f>
        <v>0.58737864077669899</v>
      </c>
      <c r="AV275" s="19">
        <f>AW275*AO275/100</f>
        <v>30.414000000000001</v>
      </c>
      <c r="AW275" s="19">
        <f>98-AY275-(CD275*100/AO275)</f>
        <v>83.785123966942152</v>
      </c>
      <c r="AX275" s="123">
        <v>3.73</v>
      </c>
      <c r="AY275" s="19">
        <f>AX275*100/AO275</f>
        <v>10.275482093663912</v>
      </c>
      <c r="AZ275" s="1" t="s">
        <v>432</v>
      </c>
      <c r="BA275" s="58">
        <v>14.3</v>
      </c>
      <c r="BB275" s="1" t="s">
        <v>432</v>
      </c>
      <c r="BC275" s="6">
        <v>0.42</v>
      </c>
      <c r="BD275" s="6"/>
      <c r="BE275" s="19"/>
      <c r="BF275" s="19"/>
      <c r="BG275" s="2">
        <v>4520</v>
      </c>
      <c r="BH275" s="67">
        <v>210.89999999999998</v>
      </c>
      <c r="BI275" s="19">
        <v>0.62</v>
      </c>
      <c r="BJ275" s="19">
        <v>29.1</v>
      </c>
      <c r="BK275" s="19">
        <f>100-BJ275</f>
        <v>70.900000000000006</v>
      </c>
      <c r="BL275" s="147">
        <f>BJ275/BK275</f>
        <v>0.41043723554301831</v>
      </c>
      <c r="BM275" s="125">
        <v>0.4</v>
      </c>
      <c r="BN275" s="6">
        <f>BM275*100/AO275</f>
        <v>1.1019283746556474</v>
      </c>
      <c r="BO275" s="1" t="s">
        <v>432</v>
      </c>
      <c r="BP275" s="19">
        <v>18.600000000000001</v>
      </c>
      <c r="BQ275" s="19">
        <v>63.134999999999991</v>
      </c>
      <c r="BR275" s="4">
        <v>29027</v>
      </c>
      <c r="BS275" s="6">
        <f>BX275+BZ275</f>
        <v>63.400000000000006</v>
      </c>
      <c r="BT275" s="4">
        <v>83.4</v>
      </c>
      <c r="BU275" s="43">
        <v>7314.4827586206902</v>
      </c>
      <c r="BV275" s="6">
        <f>100-BT275</f>
        <v>16.599999999999994</v>
      </c>
      <c r="BW275" s="6">
        <f>BY275+CA275+CC275</f>
        <v>47.357500000000002</v>
      </c>
      <c r="BX275" s="2">
        <v>38.1</v>
      </c>
      <c r="BY275" s="22">
        <f>BX275*AP275/100</f>
        <v>18.0975</v>
      </c>
      <c r="BZ275" s="4">
        <v>25.3</v>
      </c>
      <c r="CA275" s="22">
        <f>BZ275*AP275/100</f>
        <v>12.0175</v>
      </c>
      <c r="CB275" s="4">
        <v>36.299999999999997</v>
      </c>
      <c r="CC275" s="22">
        <f>CB275*AP275/100</f>
        <v>17.242499999999996</v>
      </c>
      <c r="CD275" s="22">
        <v>1.43</v>
      </c>
      <c r="CE275" s="126">
        <v>98</v>
      </c>
      <c r="CF275" s="126">
        <v>5459</v>
      </c>
      <c r="CG275" s="126">
        <v>92.4</v>
      </c>
      <c r="CH275" s="126">
        <v>3765</v>
      </c>
      <c r="CI275" s="126">
        <v>60.6</v>
      </c>
      <c r="CJ275" s="126">
        <v>83</v>
      </c>
      <c r="CK275" s="126">
        <v>3834</v>
      </c>
      <c r="CL275" s="19">
        <f>BX275/BZ275</f>
        <v>1.5059288537549407</v>
      </c>
      <c r="CM275" s="22"/>
      <c r="CN275" s="22"/>
      <c r="CO275" s="22"/>
      <c r="CP275" s="6">
        <v>1.36</v>
      </c>
      <c r="CQ275" s="19"/>
      <c r="CR275" s="19"/>
      <c r="CS275" s="19"/>
      <c r="CT275" s="22"/>
      <c r="CU275" s="142"/>
      <c r="CV275" s="142"/>
      <c r="CW275" s="22"/>
      <c r="CX275" s="22"/>
      <c r="CZ275" s="22"/>
      <c r="DA275" s="16"/>
      <c r="DB275" s="129" t="s">
        <v>257</v>
      </c>
      <c r="DC275" s="130"/>
      <c r="DD275" s="131" t="s">
        <v>1399</v>
      </c>
      <c r="DI275" s="1" t="s">
        <v>436</v>
      </c>
      <c r="DJ275" s="210" t="s">
        <v>491</v>
      </c>
      <c r="DK275" s="4">
        <v>2</v>
      </c>
      <c r="DL275" s="4" t="s">
        <v>442</v>
      </c>
      <c r="DM275" s="4" t="s">
        <v>471</v>
      </c>
      <c r="DN275" s="16">
        <v>0</v>
      </c>
      <c r="DR275" s="22" t="s">
        <v>431</v>
      </c>
      <c r="DS275" s="22" t="s">
        <v>431</v>
      </c>
      <c r="DT275" s="22">
        <v>300</v>
      </c>
      <c r="DU275" s="22">
        <v>15.3</v>
      </c>
      <c r="DV275" s="22">
        <v>84.7</v>
      </c>
      <c r="DW275" s="22" t="s">
        <v>431</v>
      </c>
      <c r="DX275" s="22" t="s">
        <v>431</v>
      </c>
      <c r="DY275" s="22" t="s">
        <v>431</v>
      </c>
      <c r="DZ275" s="22" t="s">
        <v>431</v>
      </c>
      <c r="EA275" s="2">
        <v>0</v>
      </c>
      <c r="EB275" s="2"/>
      <c r="EC275" s="36"/>
      <c r="ED275" s="36"/>
      <c r="EE275" s="4">
        <v>17</v>
      </c>
      <c r="EF275" s="4">
        <v>25</v>
      </c>
      <c r="EG275" s="4">
        <v>3</v>
      </c>
      <c r="EH275" s="4"/>
      <c r="EI275" s="4"/>
      <c r="EJ275" s="4">
        <v>162</v>
      </c>
      <c r="EK275" s="4">
        <v>74</v>
      </c>
      <c r="EL275" s="6">
        <f>EK275/(EJ275*EJ275*0.01*0.01)</f>
        <v>28.196921201036428</v>
      </c>
      <c r="EM275" s="4">
        <v>0</v>
      </c>
      <c r="EN275" s="1">
        <v>1</v>
      </c>
      <c r="EO275" s="4">
        <v>2</v>
      </c>
      <c r="EP275" s="4">
        <v>1</v>
      </c>
      <c r="EQ275" s="31" t="s">
        <v>1400</v>
      </c>
      <c r="ER275" s="14">
        <v>43971</v>
      </c>
      <c r="ES275" s="132">
        <v>13050</v>
      </c>
      <c r="ET275" s="133">
        <v>75</v>
      </c>
      <c r="EU275" s="133">
        <v>36540</v>
      </c>
      <c r="EV275" s="133">
        <v>8000</v>
      </c>
      <c r="EW275" s="133">
        <v>40560</v>
      </c>
      <c r="EX275" s="133">
        <v>2587</v>
      </c>
      <c r="EY275" s="134">
        <f>EX275/EV275*EW275/ET275</f>
        <v>174.88120000000001</v>
      </c>
      <c r="EZ275" s="39">
        <f>L275*EY275</f>
        <v>2972.9803999999999</v>
      </c>
      <c r="FA275" s="9"/>
      <c r="FE275" s="135"/>
      <c r="FF275" s="135"/>
      <c r="FH275" s="136"/>
      <c r="FI275" s="11"/>
      <c r="FK275" s="138"/>
      <c r="FL275" s="139"/>
      <c r="FM275" s="9"/>
      <c r="FN275" s="1"/>
      <c r="FO275" s="41">
        <f>AC275/1000</f>
        <v>0.18</v>
      </c>
      <c r="FQ275" s="121">
        <f>EX275*100/EU275</f>
        <v>7.0799124247400114</v>
      </c>
      <c r="FR275" s="140">
        <f>EY275/1000</f>
        <v>0.17488120000000001</v>
      </c>
      <c r="FS275" s="143">
        <f>DT275/EY275</f>
        <v>1.715450259947896</v>
      </c>
      <c r="FT275" s="43">
        <v>72</v>
      </c>
      <c r="FU275" s="215" t="s">
        <v>431</v>
      </c>
      <c r="FV275" s="130" t="s">
        <v>1244</v>
      </c>
      <c r="FW275" s="215" t="s">
        <v>431</v>
      </c>
      <c r="FX275" s="29"/>
      <c r="FY275" s="11" t="s">
        <v>1111</v>
      </c>
      <c r="FZ275" s="1">
        <v>0</v>
      </c>
      <c r="GA275" s="2" t="s">
        <v>560</v>
      </c>
      <c r="GB275" s="11" t="s">
        <v>501</v>
      </c>
      <c r="GC275" s="11"/>
      <c r="GG275" s="1">
        <v>1</v>
      </c>
      <c r="GH275" s="29" t="s">
        <v>1401</v>
      </c>
      <c r="GI275" s="1"/>
      <c r="GJ275" s="29" t="s">
        <v>1402</v>
      </c>
      <c r="GK275" s="1">
        <v>0</v>
      </c>
      <c r="GL275" s="8">
        <v>0</v>
      </c>
      <c r="GM275" s="11" t="s">
        <v>800</v>
      </c>
      <c r="GO275" s="10">
        <v>44011</v>
      </c>
      <c r="GP275" s="23" t="s">
        <v>523</v>
      </c>
      <c r="GQ275" s="20">
        <f>DATEDIF(ER275,GO275,"m")</f>
        <v>1</v>
      </c>
      <c r="GR275" s="141" t="s">
        <v>1108</v>
      </c>
      <c r="GT275" s="19"/>
      <c r="GV275" s="11"/>
      <c r="GY275" s="11"/>
      <c r="GZ275" s="11">
        <v>1</v>
      </c>
      <c r="HA275" s="54">
        <v>0</v>
      </c>
      <c r="HB275" s="54">
        <v>0</v>
      </c>
      <c r="HC275" s="55">
        <v>249.68</v>
      </c>
      <c r="HD275" s="54">
        <v>0</v>
      </c>
      <c r="HE275" s="54">
        <v>0</v>
      </c>
      <c r="HF275" s="54">
        <v>0</v>
      </c>
      <c r="HG275" s="55">
        <v>4776.6000000000004</v>
      </c>
      <c r="HH275" s="54">
        <v>44.19</v>
      </c>
      <c r="HI275" s="55">
        <v>0</v>
      </c>
      <c r="HJ275" s="54">
        <v>270.58999999999997</v>
      </c>
      <c r="HK275" s="54">
        <v>0</v>
      </c>
      <c r="HL275" s="54">
        <v>0</v>
      </c>
      <c r="HM275" s="54">
        <v>172.65</v>
      </c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20"/>
      <c r="IC275" s="20"/>
      <c r="ID275" s="11"/>
      <c r="IE275" s="11"/>
      <c r="IF275" s="20"/>
      <c r="KE275" s="20">
        <f>FR275*AO275/100*1000</f>
        <v>63.481875600000002</v>
      </c>
      <c r="KF275" s="20">
        <f>FR275*AP275/100*1000</f>
        <v>83.068570000000008</v>
      </c>
      <c r="KG275" s="20">
        <f>FR275*AQ275/100*1000</f>
        <v>25.008011600000003</v>
      </c>
      <c r="KH275" s="20">
        <f>FR275*AX275/100*1000</f>
        <v>6.5230687600000001</v>
      </c>
      <c r="KI275" s="20">
        <f>FR275*BM275/100*1000</f>
        <v>0.69952480000000017</v>
      </c>
      <c r="KJ275" s="20">
        <f>FR275*BY275/100*1000</f>
        <v>31.649125170000001</v>
      </c>
      <c r="KK275" s="20">
        <f>FR275*CA275/100*1000</f>
        <v>21.01634821</v>
      </c>
      <c r="KL275" s="20">
        <f>FR275*CC275/100*1000</f>
        <v>30.153890909999994</v>
      </c>
      <c r="KS275" s="23">
        <v>44046</v>
      </c>
      <c r="KT275" s="1">
        <v>3</v>
      </c>
      <c r="KV275" s="11" t="s">
        <v>800</v>
      </c>
    </row>
    <row r="276" spans="1:308" ht="14.4" customHeight="1">
      <c r="A276" s="1">
        <v>122</v>
      </c>
      <c r="B276" s="1">
        <f>COUNTIFS($D$3:D276,D276,$F$3:F276,F276)</f>
        <v>2</v>
      </c>
      <c r="C276" s="34">
        <v>15163</v>
      </c>
      <c r="D276" s="75" t="s">
        <v>1397</v>
      </c>
      <c r="E276" s="76" t="s">
        <v>690</v>
      </c>
      <c r="F276" s="78">
        <v>6253290043</v>
      </c>
      <c r="G276" s="77">
        <f>LEFT(H276,4)-CONCATENATE(IF(LEFT(F276, 2)&lt;MID(H276, 3, 4), 20, 19),LEFT(F276,2))</f>
        <v>59</v>
      </c>
      <c r="H276" s="248" t="s">
        <v>1930</v>
      </c>
      <c r="I276" s="29" t="s">
        <v>618</v>
      </c>
      <c r="J276" s="24" t="s">
        <v>487</v>
      </c>
      <c r="K276" s="2" t="s">
        <v>430</v>
      </c>
      <c r="L276" s="2">
        <v>26</v>
      </c>
      <c r="M276" s="2" t="s">
        <v>1931</v>
      </c>
      <c r="N276" s="2" t="s">
        <v>647</v>
      </c>
      <c r="O276" s="11"/>
      <c r="P276" s="2" t="s">
        <v>1907</v>
      </c>
      <c r="Q276" s="11"/>
      <c r="R276" s="11"/>
      <c r="S276" s="11"/>
      <c r="T276" s="42"/>
      <c r="U276" s="42"/>
      <c r="V276" s="64" t="s">
        <v>1609</v>
      </c>
      <c r="W276" s="42"/>
      <c r="X276" s="42"/>
      <c r="Y276" s="66"/>
      <c r="Z276" s="11"/>
      <c r="AA276" s="1" t="s">
        <v>812</v>
      </c>
      <c r="AC276" s="115">
        <v>72</v>
      </c>
      <c r="AD276" s="115">
        <v>1800</v>
      </c>
      <c r="AE276" s="11"/>
      <c r="AF276" s="11"/>
      <c r="AG276" s="11" t="s">
        <v>491</v>
      </c>
      <c r="AH276" s="115">
        <v>150</v>
      </c>
      <c r="AI276" s="11"/>
      <c r="AJ276" s="11"/>
      <c r="AM276" s="11"/>
      <c r="AO276" s="116">
        <v>21.9</v>
      </c>
      <c r="AP276" s="117">
        <v>63.9</v>
      </c>
      <c r="AQ276" s="118">
        <v>11.9</v>
      </c>
      <c r="AR276" s="119">
        <f>AO276+AP276+AQ276</f>
        <v>97.7</v>
      </c>
      <c r="AS276" s="120">
        <f>AO276/AP276</f>
        <v>0.34272300469483569</v>
      </c>
      <c r="AT276" s="121">
        <f>AO276/AP276*AQ276</f>
        <v>4.0784037558685444</v>
      </c>
      <c r="AU276" s="122">
        <f>AO276/(AP276+AQ276)</f>
        <v>0.28891820580474931</v>
      </c>
      <c r="AV276" s="19">
        <f>AW276*AO276/100</f>
        <v>18.881999999999998</v>
      </c>
      <c r="AW276" s="19">
        <f>98-AY276-(CD276*100/AO276)</f>
        <v>86.219178082191775</v>
      </c>
      <c r="AX276" s="123">
        <v>2.44</v>
      </c>
      <c r="AY276" s="19">
        <f>AX276*100/AO276</f>
        <v>11.141552511415526</v>
      </c>
      <c r="AZ276" s="1" t="s">
        <v>432</v>
      </c>
      <c r="BA276" s="58">
        <v>33.5</v>
      </c>
      <c r="BB276" s="1" t="s">
        <v>432</v>
      </c>
      <c r="BC276" s="6">
        <v>0.52</v>
      </c>
      <c r="BD276" s="6"/>
      <c r="BE276" s="19"/>
      <c r="BF276" s="19"/>
      <c r="BG276" s="67">
        <v>2744.166666666667</v>
      </c>
      <c r="BH276" s="67">
        <v>793.63636363636363</v>
      </c>
      <c r="BI276" s="19">
        <v>1.23</v>
      </c>
      <c r="BJ276" s="19">
        <v>64.599999999999994</v>
      </c>
      <c r="BK276" s="19">
        <f>100-BJ276</f>
        <v>35.400000000000006</v>
      </c>
      <c r="BL276" s="124">
        <f>BJ276/BK276</f>
        <v>1.8248587570621464</v>
      </c>
      <c r="BM276" s="125">
        <v>0.27</v>
      </c>
      <c r="BN276" s="6">
        <f>BM276*100/AO276</f>
        <v>1.2328767123287672</v>
      </c>
      <c r="BO276" s="1" t="s">
        <v>432</v>
      </c>
      <c r="BP276" s="19">
        <v>28.89</v>
      </c>
      <c r="BQ276" s="19">
        <v>38.159999999999997</v>
      </c>
      <c r="BR276" s="43">
        <v>28005</v>
      </c>
      <c r="BS276" s="6">
        <f>BX276+BZ276</f>
        <v>65.900000000000006</v>
      </c>
      <c r="BT276" s="4">
        <v>86.6</v>
      </c>
      <c r="BU276" s="43">
        <v>10699.52</v>
      </c>
      <c r="BV276" s="6">
        <f>100-BT276</f>
        <v>13.400000000000006</v>
      </c>
      <c r="BW276" s="6">
        <f>BY276+CA276+CC276</f>
        <v>62.110799999999998</v>
      </c>
      <c r="BX276" s="22">
        <v>41.3</v>
      </c>
      <c r="BY276" s="22">
        <f>BX276*AP276/100</f>
        <v>26.390699999999995</v>
      </c>
      <c r="BZ276" s="6">
        <v>24.6</v>
      </c>
      <c r="CA276" s="22">
        <f>BZ276*AP276/100</f>
        <v>15.7194</v>
      </c>
      <c r="CB276" s="6">
        <v>31.3</v>
      </c>
      <c r="CC276" s="22">
        <f>CB276*AP276/100</f>
        <v>20.000699999999998</v>
      </c>
      <c r="CD276" s="22">
        <v>0.14000000000000001</v>
      </c>
      <c r="CE276" s="126" t="s">
        <v>432</v>
      </c>
      <c r="CF276" s="127" t="s">
        <v>432</v>
      </c>
      <c r="CG276" s="126" t="s">
        <v>432</v>
      </c>
      <c r="CH276" s="127" t="s">
        <v>432</v>
      </c>
      <c r="CI276" s="126" t="s">
        <v>432</v>
      </c>
      <c r="CJ276" s="126" t="s">
        <v>432</v>
      </c>
      <c r="CK276" s="127" t="s">
        <v>432</v>
      </c>
      <c r="CL276" s="19">
        <f>BX276/BZ276</f>
        <v>1.678861788617886</v>
      </c>
      <c r="CM276" s="19">
        <v>3.6</v>
      </c>
      <c r="CN276" s="19">
        <v>8.32</v>
      </c>
      <c r="CO276" s="19">
        <v>1.49</v>
      </c>
      <c r="CP276" s="6"/>
      <c r="CQ276" s="19"/>
      <c r="CR276" s="19"/>
      <c r="CS276" s="20"/>
      <c r="CZ276" s="22"/>
      <c r="DA276" s="16"/>
      <c r="DB276" s="129" t="s">
        <v>257</v>
      </c>
      <c r="DC276" s="130"/>
      <c r="DD276" s="131" t="s">
        <v>1932</v>
      </c>
      <c r="DI276" s="1" t="s">
        <v>436</v>
      </c>
      <c r="DJ276" s="210" t="s">
        <v>491</v>
      </c>
      <c r="DK276" s="4">
        <v>2</v>
      </c>
      <c r="DN276" s="16">
        <v>0</v>
      </c>
      <c r="DR276" s="22" t="s">
        <v>431</v>
      </c>
      <c r="DS276" s="22" t="s">
        <v>431</v>
      </c>
      <c r="DT276" s="67">
        <v>72</v>
      </c>
      <c r="DU276" s="22">
        <v>13.9</v>
      </c>
      <c r="DV276" s="22">
        <v>86.1</v>
      </c>
      <c r="DW276" s="22" t="s">
        <v>431</v>
      </c>
      <c r="DX276" s="22" t="s">
        <v>431</v>
      </c>
      <c r="DY276" s="22" t="s">
        <v>431</v>
      </c>
      <c r="DZ276" s="22" t="s">
        <v>431</v>
      </c>
      <c r="EA276" s="2">
        <v>0</v>
      </c>
      <c r="EB276" s="68"/>
      <c r="EC276" s="36"/>
      <c r="ED276" s="36"/>
      <c r="EE276" s="4">
        <f>L276</f>
        <v>26</v>
      </c>
      <c r="EF276" s="4"/>
      <c r="EG276" s="4">
        <v>3</v>
      </c>
      <c r="EH276" s="4"/>
      <c r="EI276" s="4"/>
      <c r="EJ276" s="4"/>
      <c r="EK276" s="4"/>
      <c r="EL276" s="6" t="e">
        <f>EK276/(EJ276*EJ276*0.01*0.01)</f>
        <v>#DIV/0!</v>
      </c>
      <c r="EM276" s="4"/>
      <c r="EN276" s="4"/>
      <c r="EO276" s="4"/>
      <c r="EP276" s="4"/>
      <c r="EQ276" s="31"/>
      <c r="ER276" s="14"/>
      <c r="ES276" s="132">
        <v>15163</v>
      </c>
      <c r="ET276" s="133">
        <v>75</v>
      </c>
      <c r="EU276" s="133">
        <v>220372</v>
      </c>
      <c r="EV276" s="133">
        <v>16000</v>
      </c>
      <c r="EW276" s="133">
        <v>39780</v>
      </c>
      <c r="EX276" s="133">
        <v>1298</v>
      </c>
      <c r="EY276" s="134">
        <f>EX276/EV276*EW276/ET276</f>
        <v>43.028700000000001</v>
      </c>
      <c r="EZ276" s="39">
        <f>L276*EY276</f>
        <v>1118.7462</v>
      </c>
      <c r="FA276" s="9"/>
      <c r="FE276" s="135"/>
      <c r="FF276" s="135"/>
      <c r="FH276" s="136"/>
      <c r="FK276" s="138"/>
      <c r="FL276" s="139"/>
      <c r="FM276" s="9"/>
      <c r="FN276" s="1"/>
      <c r="FO276" s="41">
        <f>AC276/1000</f>
        <v>7.1999999999999995E-2</v>
      </c>
      <c r="FQ276" s="121">
        <f>EX276*100/EU276</f>
        <v>0.58900404770115988</v>
      </c>
      <c r="FR276" s="140">
        <f>EY276/1000</f>
        <v>4.3028700000000003E-2</v>
      </c>
      <c r="FS276" s="9"/>
      <c r="FU276" s="214"/>
      <c r="FW276" s="214"/>
      <c r="GI276" s="8"/>
      <c r="GO276" s="10"/>
      <c r="GP276" s="10"/>
      <c r="GQ276" s="20"/>
      <c r="KE276" s="20">
        <f>FR276*AO276/100*1000</f>
        <v>9.4232852999999999</v>
      </c>
      <c r="KF276" s="20">
        <f>FR276*AP276/100*1000</f>
        <v>27.495339300000001</v>
      </c>
      <c r="KG276" s="20">
        <f>FR276*AQ276/100*1000</f>
        <v>5.1204153000000012</v>
      </c>
      <c r="KH276" s="20">
        <f>FR276*AX276/100*1000</f>
        <v>1.0499002800000001</v>
      </c>
      <c r="KI276" s="20">
        <f>FR276*BM276/100*1000</f>
        <v>0.11617749000000002</v>
      </c>
      <c r="KJ276" s="20">
        <f>FR276*BY276/100*1000</f>
        <v>11.355575130899998</v>
      </c>
      <c r="KK276" s="20">
        <f>FR276*CA276/100*1000</f>
        <v>6.7638534678000006</v>
      </c>
      <c r="KL276" s="20">
        <f>FR276*CC276/100*1000</f>
        <v>8.6060412009</v>
      </c>
    </row>
    <row r="277" spans="1:308" ht="14.4" customHeight="1">
      <c r="A277" s="1">
        <v>312</v>
      </c>
      <c r="B277" s="1">
        <f>COUNTIFS($D$3:D277,D277,$F$3:F277,F277)</f>
        <v>3</v>
      </c>
      <c r="C277" s="34">
        <v>16345</v>
      </c>
      <c r="D277" s="75" t="s">
        <v>1397</v>
      </c>
      <c r="E277" s="76" t="s">
        <v>690</v>
      </c>
      <c r="F277" s="76">
        <v>6253290043</v>
      </c>
      <c r="G277" s="77">
        <f>LEFT(H277,4)-CONCATENATE(IF(LEFT(F277, 2)&lt;MID(H277, 3, 4), 20, 19),LEFT(F277,2))</f>
        <v>59</v>
      </c>
      <c r="H277" s="248" t="s">
        <v>2269</v>
      </c>
      <c r="I277" s="29" t="s">
        <v>618</v>
      </c>
      <c r="J277" s="24" t="s">
        <v>487</v>
      </c>
      <c r="K277" s="2" t="s">
        <v>430</v>
      </c>
      <c r="L277" s="2">
        <v>15</v>
      </c>
      <c r="M277" s="2" t="s">
        <v>2022</v>
      </c>
      <c r="N277" s="2" t="s">
        <v>646</v>
      </c>
      <c r="O277" s="11"/>
      <c r="P277" s="2" t="s">
        <v>2252</v>
      </c>
      <c r="Q277" s="11"/>
      <c r="R277" s="11"/>
      <c r="S277" s="11"/>
      <c r="T277" s="42"/>
      <c r="U277" s="42"/>
      <c r="V277" s="64" t="s">
        <v>1609</v>
      </c>
      <c r="W277" s="42"/>
      <c r="X277" s="42"/>
      <c r="Y277" s="66"/>
      <c r="Z277" s="11"/>
      <c r="AA277" s="1" t="s">
        <v>773</v>
      </c>
      <c r="AC277" s="115">
        <v>115</v>
      </c>
      <c r="AD277" s="115">
        <v>1700</v>
      </c>
      <c r="AE277" s="11"/>
      <c r="AF277" s="11"/>
      <c r="AG277" s="11" t="s">
        <v>491</v>
      </c>
      <c r="AH277" s="115">
        <v>150</v>
      </c>
      <c r="AI277" s="11"/>
      <c r="AJ277" s="11"/>
      <c r="AM277" s="11"/>
      <c r="AO277" s="116">
        <v>10.7</v>
      </c>
      <c r="AP277" s="117">
        <v>69.7</v>
      </c>
      <c r="AQ277" s="118">
        <v>18.8</v>
      </c>
      <c r="AR277" s="119">
        <f>AO277+AP277+AQ277</f>
        <v>99.2</v>
      </c>
      <c r="AS277" s="120">
        <f>AO277/AP277</f>
        <v>0.15351506456241032</v>
      </c>
      <c r="AT277" s="121">
        <f>AO277/AP277*AQ277</f>
        <v>2.8860832137733139</v>
      </c>
      <c r="AU277" s="122">
        <f>AO277/(AP277+AQ277)</f>
        <v>0.12090395480225988</v>
      </c>
      <c r="AV277" s="19">
        <f>AW277*AO277/100</f>
        <v>8.6059999999999999</v>
      </c>
      <c r="AW277" s="19">
        <f>98-AY277-(CD277*100/AO277)</f>
        <v>80.429906542056074</v>
      </c>
      <c r="AX277" s="123">
        <v>1.72</v>
      </c>
      <c r="AY277" s="19">
        <f>AX277*100/AO277</f>
        <v>16.074766355140188</v>
      </c>
      <c r="AZ277" s="1" t="s">
        <v>432</v>
      </c>
      <c r="BA277" s="58">
        <v>46.410000000000004</v>
      </c>
      <c r="BB277" s="1" t="s">
        <v>432</v>
      </c>
      <c r="BC277" s="6">
        <v>9.8000000000000004E-2</v>
      </c>
      <c r="BD277" s="6"/>
      <c r="BE277" s="19"/>
      <c r="BF277" s="19"/>
      <c r="BG277" s="67">
        <v>6170</v>
      </c>
      <c r="BH277" s="67">
        <v>463.43</v>
      </c>
      <c r="BI277" s="19">
        <v>1.21</v>
      </c>
      <c r="BJ277" s="19">
        <v>54.4</v>
      </c>
      <c r="BK277" s="19">
        <f>100-BJ277</f>
        <v>45.6</v>
      </c>
      <c r="BL277" s="124">
        <f>BJ277/BK277</f>
        <v>1.1929824561403508</v>
      </c>
      <c r="BM277" s="125">
        <v>6.9000000000000006E-2</v>
      </c>
      <c r="BN277" s="6">
        <f>BM277*100/AO277</f>
        <v>0.64485981308411222</v>
      </c>
      <c r="BO277" s="1" t="s">
        <v>432</v>
      </c>
      <c r="BP277" s="19">
        <v>8.1999999999999993</v>
      </c>
      <c r="BQ277" s="19">
        <v>28.86</v>
      </c>
      <c r="BR277" s="43">
        <v>61642.979999999996</v>
      </c>
      <c r="BS277" s="6">
        <f>BX277+BZ277</f>
        <v>67.3</v>
      </c>
      <c r="BT277" s="4">
        <v>95</v>
      </c>
      <c r="BU277" s="43">
        <v>11825.43</v>
      </c>
      <c r="BV277" s="6">
        <f>100-BT277</f>
        <v>5</v>
      </c>
      <c r="BW277" s="6">
        <f>BY277+CA277+CC277</f>
        <v>68.166600000000003</v>
      </c>
      <c r="BX277" s="22">
        <v>34.5</v>
      </c>
      <c r="BY277" s="22">
        <f>BX277*AP277/100</f>
        <v>24.046500000000002</v>
      </c>
      <c r="BZ277" s="6">
        <v>32.799999999999997</v>
      </c>
      <c r="CA277" s="22">
        <f>BZ277*AP277/100</f>
        <v>22.861599999999999</v>
      </c>
      <c r="CB277" s="6">
        <v>30.5</v>
      </c>
      <c r="CC277" s="22">
        <f>CB277*AP277/100</f>
        <v>21.258499999999998</v>
      </c>
      <c r="CD277" s="22">
        <v>0.16</v>
      </c>
      <c r="CE277" s="126">
        <v>85.9</v>
      </c>
      <c r="CF277" s="127">
        <v>7893</v>
      </c>
      <c r="CG277" s="126">
        <v>55.4</v>
      </c>
      <c r="CH277" s="127">
        <v>5013</v>
      </c>
      <c r="CI277" s="126">
        <v>19.600000000000001</v>
      </c>
      <c r="CJ277" s="126">
        <v>55.4</v>
      </c>
      <c r="CK277" s="127">
        <v>6319</v>
      </c>
      <c r="CL277" s="19">
        <f>BX277/BZ277</f>
        <v>1.0518292682926831</v>
      </c>
      <c r="CM277" s="19"/>
      <c r="CN277" s="19"/>
      <c r="CO277" s="19"/>
      <c r="CP277" s="6"/>
      <c r="CQ277" s="19"/>
      <c r="CR277" s="19"/>
      <c r="CS277" s="20"/>
      <c r="CZ277" s="22"/>
      <c r="DA277" s="16"/>
      <c r="DB277" s="129" t="s">
        <v>257</v>
      </c>
      <c r="DC277" s="130"/>
      <c r="DD277" s="131" t="s">
        <v>2270</v>
      </c>
      <c r="DI277" s="1" t="s">
        <v>436</v>
      </c>
      <c r="DJ277" s="210" t="s">
        <v>491</v>
      </c>
      <c r="DK277" s="4">
        <v>2</v>
      </c>
      <c r="DN277" s="16">
        <v>0</v>
      </c>
      <c r="DR277" s="22" t="s">
        <v>431</v>
      </c>
      <c r="DS277" s="22" t="s">
        <v>431</v>
      </c>
      <c r="DT277" s="22">
        <v>89</v>
      </c>
      <c r="DU277" s="22">
        <v>22.5</v>
      </c>
      <c r="DV277" s="22">
        <v>77.5</v>
      </c>
      <c r="DW277" s="40" t="s">
        <v>431</v>
      </c>
      <c r="DX277" s="40" t="s">
        <v>431</v>
      </c>
      <c r="DY277" s="40" t="s">
        <v>431</v>
      </c>
      <c r="DZ277" s="40" t="s">
        <v>431</v>
      </c>
      <c r="EA277" s="2">
        <v>0</v>
      </c>
      <c r="EB277" s="2"/>
      <c r="EC277" s="36"/>
      <c r="ED277" s="36"/>
      <c r="EE277" s="4">
        <f>L277</f>
        <v>15</v>
      </c>
      <c r="EF277" s="4"/>
      <c r="EG277" s="4"/>
      <c r="EH277" s="4"/>
      <c r="EI277" s="4"/>
      <c r="EJ277" s="4"/>
      <c r="EK277" s="4"/>
      <c r="EL277" s="6" t="e">
        <f>EK277/(EJ277*EJ277*0.01*0.01)</f>
        <v>#DIV/0!</v>
      </c>
      <c r="EM277" s="4"/>
      <c r="EN277" s="4"/>
      <c r="EO277" s="4"/>
      <c r="EP277" s="4"/>
      <c r="EQ277" s="31"/>
      <c r="ER277" s="14"/>
      <c r="ES277" s="132">
        <f>C277</f>
        <v>16345</v>
      </c>
      <c r="ET277" s="133">
        <v>75</v>
      </c>
      <c r="EU277" s="133">
        <v>96442</v>
      </c>
      <c r="EV277" s="133">
        <v>10000</v>
      </c>
      <c r="EW277" s="133">
        <v>38064</v>
      </c>
      <c r="EX277" s="133">
        <v>2269</v>
      </c>
      <c r="EY277" s="134">
        <f>EX277/EV277*EW277/ET277</f>
        <v>115.15628799999999</v>
      </c>
      <c r="EZ277" s="39">
        <f>L277*EY277</f>
        <v>1727.3443199999999</v>
      </c>
      <c r="FA277" s="9"/>
      <c r="FE277" s="135"/>
      <c r="FF277" s="135"/>
      <c r="FH277" s="136"/>
      <c r="FK277" s="138"/>
      <c r="FL277" s="139"/>
      <c r="FM277" s="9"/>
      <c r="FN277" s="1"/>
      <c r="FO277" s="41">
        <f>AC277/1000</f>
        <v>0.115</v>
      </c>
      <c r="FQ277" s="121">
        <f>EX277*100/EU277</f>
        <v>2.3527094004686755</v>
      </c>
      <c r="FR277" s="140">
        <f>EY277/1000</f>
        <v>0.115156288</v>
      </c>
      <c r="FS277" s="9"/>
      <c r="FU277" s="214"/>
      <c r="FW277" s="214"/>
      <c r="GI277" s="8"/>
      <c r="GO277" s="10"/>
      <c r="GP277" s="10"/>
      <c r="GQ277" s="20"/>
      <c r="KB277" s="22">
        <v>59.1</v>
      </c>
      <c r="KC277" s="22">
        <v>24.8</v>
      </c>
      <c r="KD277" s="22">
        <v>46.9</v>
      </c>
      <c r="KE277" s="20">
        <f>FR277*AO277/100*1000</f>
        <v>12.321722815999999</v>
      </c>
      <c r="KF277" s="20">
        <f>FR277*AP277/100*1000</f>
        <v>80.263932736000001</v>
      </c>
      <c r="KG277" s="20">
        <f>FR277*AQ277/100*1000</f>
        <v>21.649382143999997</v>
      </c>
      <c r="KH277" s="20">
        <f>FR277*AX277/100*1000</f>
        <v>1.9806881535999998</v>
      </c>
      <c r="KI277" s="20">
        <f>FR277*BM277/100*1000</f>
        <v>7.9457838719999993E-2</v>
      </c>
      <c r="KJ277" s="20">
        <f>FR277*BY277/100*1000</f>
        <v>27.691056793920001</v>
      </c>
      <c r="KK277" s="20">
        <f>FR277*CA277/100*1000</f>
        <v>26.326569937407996</v>
      </c>
      <c r="KL277" s="20">
        <f>FR277*CC277/100*1000</f>
        <v>24.480499484479996</v>
      </c>
    </row>
    <row r="278" spans="1:308" ht="14.4" customHeight="1">
      <c r="A278" s="1">
        <v>350</v>
      </c>
      <c r="B278" s="1">
        <f>COUNTIFS($D$3:D278,D278,$F$3:F278,F278)</f>
        <v>4</v>
      </c>
      <c r="C278" s="34">
        <v>16686</v>
      </c>
      <c r="D278" s="75" t="s">
        <v>1397</v>
      </c>
      <c r="E278" s="76" t="s">
        <v>690</v>
      </c>
      <c r="F278" s="76">
        <v>6253290043</v>
      </c>
      <c r="G278" s="77">
        <v>59</v>
      </c>
      <c r="H278" s="248" t="s">
        <v>2324</v>
      </c>
      <c r="I278" s="29" t="s">
        <v>618</v>
      </c>
      <c r="J278" s="24" t="s">
        <v>487</v>
      </c>
      <c r="K278" s="2" t="s">
        <v>430</v>
      </c>
      <c r="L278" s="2">
        <v>12</v>
      </c>
      <c r="M278" s="2">
        <v>8</v>
      </c>
      <c r="N278" s="2" t="s">
        <v>431</v>
      </c>
      <c r="O278" s="11"/>
      <c r="P278" s="2" t="s">
        <v>2293</v>
      </c>
      <c r="Q278" s="11"/>
      <c r="R278" s="11"/>
      <c r="S278" s="11"/>
      <c r="T278" s="42"/>
      <c r="U278" s="42"/>
      <c r="V278" s="64" t="s">
        <v>1609</v>
      </c>
      <c r="W278" s="42"/>
      <c r="X278" s="42"/>
      <c r="Y278" s="66"/>
      <c r="Z278" s="11"/>
      <c r="AA278" s="1" t="s">
        <v>812</v>
      </c>
      <c r="AC278" s="115">
        <v>58</v>
      </c>
      <c r="AD278" s="115">
        <v>700</v>
      </c>
      <c r="AE278" s="11"/>
      <c r="AF278" s="11"/>
      <c r="AG278" s="11" t="s">
        <v>491</v>
      </c>
      <c r="AH278" s="115">
        <v>50</v>
      </c>
      <c r="AI278" s="11"/>
      <c r="AJ278" s="11"/>
      <c r="AM278" s="11"/>
      <c r="AO278" s="116">
        <v>17.600000000000001</v>
      </c>
      <c r="AP278" s="117">
        <v>50.9</v>
      </c>
      <c r="AQ278" s="118">
        <v>30.3</v>
      </c>
      <c r="AR278" s="119">
        <f>AO278+AP278+AQ278</f>
        <v>98.8</v>
      </c>
      <c r="AS278" s="120">
        <f>AO278/AP278</f>
        <v>0.34577603143418473</v>
      </c>
      <c r="AT278" s="121">
        <f>AO278/AP278*AQ278</f>
        <v>10.477013752455797</v>
      </c>
      <c r="AU278" s="122">
        <f>AO278/(AP278+AQ278)</f>
        <v>0.21674876847290642</v>
      </c>
      <c r="AV278" s="19">
        <f>AW278*AO278/100</f>
        <v>16.398000000000003</v>
      </c>
      <c r="AW278" s="19">
        <f>98-AY278-(CD278*100/AO278)</f>
        <v>93.170454545454547</v>
      </c>
      <c r="AX278" s="123">
        <v>0.68</v>
      </c>
      <c r="AY278" s="19">
        <f>AX278*100/AO278</f>
        <v>3.8636363636363633</v>
      </c>
      <c r="AZ278" s="1" t="s">
        <v>432</v>
      </c>
      <c r="BA278" s="58" t="s">
        <v>432</v>
      </c>
      <c r="BB278" s="1" t="s">
        <v>432</v>
      </c>
      <c r="BC278" s="6">
        <v>0</v>
      </c>
      <c r="BD278" s="6"/>
      <c r="BE278" s="19"/>
      <c r="BF278" s="19"/>
      <c r="BG278" s="67">
        <v>4177.5</v>
      </c>
      <c r="BH278" s="67">
        <v>235.95</v>
      </c>
      <c r="BI278" s="19">
        <v>0.95</v>
      </c>
      <c r="BJ278" s="19">
        <v>32.1</v>
      </c>
      <c r="BK278" s="19">
        <f>100-BJ278</f>
        <v>67.900000000000006</v>
      </c>
      <c r="BL278" s="124">
        <f>BJ278/BK278</f>
        <v>0.47275405007363769</v>
      </c>
      <c r="BM278" s="125">
        <v>0</v>
      </c>
      <c r="BN278" s="6">
        <f>BM278*100/AO278</f>
        <v>0</v>
      </c>
      <c r="BO278" s="1" t="s">
        <v>432</v>
      </c>
      <c r="BP278" s="19" t="s">
        <v>432</v>
      </c>
      <c r="BQ278" s="19">
        <v>13.5</v>
      </c>
      <c r="BR278" s="43">
        <v>45956.61</v>
      </c>
      <c r="BS278" s="6">
        <f>BX278+BZ278</f>
        <v>71</v>
      </c>
      <c r="BT278" s="4">
        <v>87.1</v>
      </c>
      <c r="BU278" s="43">
        <v>7743.89</v>
      </c>
      <c r="BV278" s="6">
        <f>100-BT278</f>
        <v>12.900000000000006</v>
      </c>
      <c r="BW278" s="6">
        <f>BY278+CA278+CC278</f>
        <v>50.696399999999997</v>
      </c>
      <c r="BX278" s="22">
        <v>31.1</v>
      </c>
      <c r="BY278" s="22">
        <f>BX278*AP278/100</f>
        <v>15.8299</v>
      </c>
      <c r="BZ278" s="6">
        <v>39.9</v>
      </c>
      <c r="CA278" s="22">
        <f>BZ278*AP278/100</f>
        <v>20.309099999999997</v>
      </c>
      <c r="CB278" s="6">
        <v>28.6</v>
      </c>
      <c r="CC278" s="22">
        <f>CB278*AP278/100</f>
        <v>14.557399999999999</v>
      </c>
      <c r="CD278" s="22">
        <v>0.17</v>
      </c>
      <c r="CE278" s="126">
        <v>71.599999999999994</v>
      </c>
      <c r="CF278" s="127">
        <v>5121</v>
      </c>
      <c r="CG278" s="126">
        <v>54.3</v>
      </c>
      <c r="CH278" s="127">
        <v>4240</v>
      </c>
      <c r="CI278" s="126">
        <v>14.8</v>
      </c>
      <c r="CJ278" s="126">
        <v>48.2</v>
      </c>
      <c r="CK278" s="127">
        <v>4371</v>
      </c>
      <c r="CL278" s="19">
        <f>BX278/BZ278</f>
        <v>0.77944862155388472</v>
      </c>
      <c r="CM278" s="19"/>
      <c r="CN278" s="19"/>
      <c r="CO278" s="19"/>
      <c r="CP278" s="6"/>
      <c r="CQ278" s="19"/>
      <c r="CR278" s="19"/>
      <c r="CS278" s="20"/>
      <c r="CZ278" s="22"/>
      <c r="DA278" s="16"/>
      <c r="DB278" s="129" t="s">
        <v>464</v>
      </c>
      <c r="DC278" s="130"/>
      <c r="DD278" s="131" t="s">
        <v>2326</v>
      </c>
      <c r="DI278" s="1" t="s">
        <v>436</v>
      </c>
      <c r="DJ278" s="210" t="s">
        <v>491</v>
      </c>
      <c r="DK278" s="4">
        <v>2</v>
      </c>
      <c r="DN278" s="16">
        <v>0</v>
      </c>
      <c r="DR278" s="22" t="s">
        <v>431</v>
      </c>
      <c r="DS278" s="22" t="s">
        <v>431</v>
      </c>
      <c r="DT278" s="22">
        <v>72</v>
      </c>
      <c r="DU278" s="22">
        <v>9.6999999999999993</v>
      </c>
      <c r="DV278" s="22">
        <v>90.3</v>
      </c>
      <c r="DW278" s="22" t="s">
        <v>431</v>
      </c>
      <c r="DX278" s="22" t="s">
        <v>431</v>
      </c>
      <c r="DY278" s="22" t="s">
        <v>431</v>
      </c>
      <c r="DZ278" s="40" t="s">
        <v>431</v>
      </c>
      <c r="EA278" s="68" t="s">
        <v>1836</v>
      </c>
      <c r="EB278" s="74" t="s">
        <v>2327</v>
      </c>
      <c r="EC278" s="36"/>
      <c r="ED278" s="36"/>
      <c r="EE278" s="4">
        <f>L278</f>
        <v>12</v>
      </c>
      <c r="EF278" s="4"/>
      <c r="EG278" s="4"/>
      <c r="EH278" s="4"/>
      <c r="EI278" s="4"/>
      <c r="EJ278" s="4"/>
      <c r="EK278" s="4"/>
      <c r="EL278" s="6" t="e">
        <f>EK278/(EJ278*EJ278*0.01*0.01)</f>
        <v>#DIV/0!</v>
      </c>
      <c r="EM278" s="4"/>
      <c r="EN278" s="4"/>
      <c r="EO278" s="4"/>
      <c r="EP278" s="4"/>
      <c r="EQ278" s="31"/>
      <c r="ER278" s="14"/>
      <c r="ES278" s="132">
        <f>C278</f>
        <v>16686</v>
      </c>
      <c r="ET278" s="133">
        <v>75</v>
      </c>
      <c r="EU278" s="133">
        <v>122809</v>
      </c>
      <c r="EV278" s="133">
        <v>19654</v>
      </c>
      <c r="EW278" s="133">
        <v>37400</v>
      </c>
      <c r="EX278" s="133">
        <v>2710</v>
      </c>
      <c r="EY278" s="134">
        <f>EX278/EV278*EW278/ET278</f>
        <v>68.758861639700157</v>
      </c>
      <c r="EZ278" s="39">
        <f>L278*EY278</f>
        <v>825.10633967640183</v>
      </c>
      <c r="FA278" s="9"/>
      <c r="FE278" s="135"/>
      <c r="FF278" s="135"/>
      <c r="FH278" s="136"/>
      <c r="FK278" s="138"/>
      <c r="FL278" s="139"/>
      <c r="FM278" s="9"/>
      <c r="FN278" s="1"/>
      <c r="FO278" s="41">
        <f>AC278/1000</f>
        <v>5.8000000000000003E-2</v>
      </c>
      <c r="FQ278" s="121">
        <f>EX278*100/EU278</f>
        <v>2.2066786636158588</v>
      </c>
      <c r="FR278" s="140">
        <f>EY278/1000</f>
        <v>6.8758861639700158E-2</v>
      </c>
      <c r="FS278" s="9"/>
      <c r="FU278" s="214"/>
      <c r="FW278" s="214"/>
      <c r="GI278" s="8"/>
      <c r="GO278" s="10"/>
      <c r="GP278" s="10"/>
      <c r="GQ278" s="20"/>
      <c r="KB278" s="22">
        <v>79.099999999999994</v>
      </c>
      <c r="KC278" s="22">
        <v>18.7</v>
      </c>
      <c r="KD278" s="22">
        <v>11.7</v>
      </c>
      <c r="KE278" s="20">
        <f>FR278*AO278/100*1000</f>
        <v>12.101559648587228</v>
      </c>
      <c r="KF278" s="20">
        <f>FR278*AP278/100*1000</f>
        <v>34.998260574607379</v>
      </c>
      <c r="KG278" s="20">
        <f>FR278*AQ278/100*1000</f>
        <v>20.83393507682915</v>
      </c>
      <c r="KH278" s="20">
        <f>FR278*AX278/100*1000</f>
        <v>0.46756025914996113</v>
      </c>
      <c r="KI278" s="20">
        <f>FR278*BM278/100*1000</f>
        <v>0</v>
      </c>
      <c r="KJ278" s="20">
        <f>FR278*BY278/100*1000</f>
        <v>10.884459038702897</v>
      </c>
      <c r="KK278" s="20">
        <f>FR278*CA278/100*1000</f>
        <v>13.964305969268342</v>
      </c>
      <c r="KL278" s="20">
        <f>FR278*CC278/100*1000</f>
        <v>10.00950252433771</v>
      </c>
    </row>
    <row r="279" spans="1:308" ht="14.4" customHeight="1">
      <c r="A279" s="1">
        <v>174</v>
      </c>
      <c r="B279" s="1">
        <f>COUNTIFS($D$3:D279,D279,$F$3:F279,F279)</f>
        <v>1</v>
      </c>
      <c r="C279" s="34">
        <v>15625</v>
      </c>
      <c r="D279" s="75" t="s">
        <v>2011</v>
      </c>
      <c r="E279" s="76" t="s">
        <v>504</v>
      </c>
      <c r="F279" s="78">
        <v>6602261490</v>
      </c>
      <c r="G279" s="77">
        <v>55</v>
      </c>
      <c r="H279" s="248" t="s">
        <v>2007</v>
      </c>
      <c r="I279" s="29" t="s">
        <v>2012</v>
      </c>
      <c r="J279" s="24" t="s">
        <v>487</v>
      </c>
      <c r="K279" s="2" t="s">
        <v>430</v>
      </c>
      <c r="L279" s="2">
        <v>10</v>
      </c>
      <c r="M279" s="2" t="s">
        <v>600</v>
      </c>
      <c r="N279" s="2" t="s">
        <v>431</v>
      </c>
      <c r="O279" s="11"/>
      <c r="P279" s="2" t="s">
        <v>1994</v>
      </c>
      <c r="Q279" s="11"/>
      <c r="R279" s="11"/>
      <c r="S279" s="11"/>
      <c r="T279" s="42"/>
      <c r="U279" s="42"/>
      <c r="V279" s="64" t="s">
        <v>1609</v>
      </c>
      <c r="W279" s="66"/>
      <c r="X279" s="72" t="s">
        <v>2009</v>
      </c>
      <c r="Y279" s="66"/>
      <c r="Z279" s="11"/>
      <c r="AA279" s="1" t="s">
        <v>812</v>
      </c>
      <c r="AC279" s="115">
        <v>379</v>
      </c>
      <c r="AD279" s="115">
        <v>3700</v>
      </c>
      <c r="AE279" s="11"/>
      <c r="AF279" s="11"/>
      <c r="AG279" s="11" t="s">
        <v>491</v>
      </c>
      <c r="AH279" s="115">
        <v>250</v>
      </c>
      <c r="AI279" s="11"/>
      <c r="AJ279" s="11"/>
      <c r="AM279" s="11"/>
      <c r="AO279" s="116">
        <v>68.2</v>
      </c>
      <c r="AP279" s="117">
        <v>28.5</v>
      </c>
      <c r="AQ279" s="118">
        <v>2.29</v>
      </c>
      <c r="AR279" s="119">
        <f>AO279+AP279+AQ279</f>
        <v>98.990000000000009</v>
      </c>
      <c r="AS279" s="120">
        <f>AO279/AP279</f>
        <v>2.3929824561403508</v>
      </c>
      <c r="AT279" s="121">
        <f>AO279/AP279*AQ279</f>
        <v>5.4799298245614034</v>
      </c>
      <c r="AU279" s="122">
        <f>AO279/(AP279+AQ279)</f>
        <v>2.2150048717115949</v>
      </c>
      <c r="AV279" s="19">
        <f>AW279*AO279/100</f>
        <v>61.796000000000006</v>
      </c>
      <c r="AW279" s="19">
        <f>98-AY279-(CD279*100/AO279)</f>
        <v>90.609970674486803</v>
      </c>
      <c r="AX279" s="123">
        <v>4.2</v>
      </c>
      <c r="AY279" s="19">
        <f>AX279*100/AO279</f>
        <v>6.1583577712609969</v>
      </c>
      <c r="AZ279" s="1" t="s">
        <v>432</v>
      </c>
      <c r="BA279" s="58">
        <v>5.7069999999999999</v>
      </c>
      <c r="BB279" s="1" t="s">
        <v>432</v>
      </c>
      <c r="BC279" s="6">
        <v>4.1000000000000002E-2</v>
      </c>
      <c r="BD279" s="6"/>
      <c r="BE279" s="19"/>
      <c r="BF279" s="19"/>
      <c r="BG279" s="67">
        <v>9525.5275697753586</v>
      </c>
      <c r="BH279" s="67">
        <v>354.33</v>
      </c>
      <c r="BI279" s="19">
        <v>1.54</v>
      </c>
      <c r="BJ279" s="19">
        <v>31.1</v>
      </c>
      <c r="BK279" s="19">
        <f>100-BJ279</f>
        <v>68.900000000000006</v>
      </c>
      <c r="BL279" s="124">
        <f>BJ279/BK279</f>
        <v>0.4513788098693759</v>
      </c>
      <c r="BM279" s="125">
        <v>0.28999999999999998</v>
      </c>
      <c r="BN279" s="6">
        <f>BM279*100/AO279</f>
        <v>0.42521994134897356</v>
      </c>
      <c r="BO279" s="1" t="s">
        <v>432</v>
      </c>
      <c r="BP279" s="19">
        <v>34.774999999999999</v>
      </c>
      <c r="BQ279" s="19">
        <v>18.584999999999997</v>
      </c>
      <c r="BR279" s="43">
        <v>73345</v>
      </c>
      <c r="BS279" s="6">
        <f>BX279+BZ279</f>
        <v>20.5</v>
      </c>
      <c r="BT279" s="4">
        <v>89.2</v>
      </c>
      <c r="BU279" s="43">
        <v>6814.875</v>
      </c>
      <c r="BV279" s="6">
        <f>100-BT279</f>
        <v>10.799999999999997</v>
      </c>
      <c r="BW279" s="6">
        <f>BY279+CA279+CC279</f>
        <v>28.414500000000004</v>
      </c>
      <c r="BX279" s="22">
        <v>11</v>
      </c>
      <c r="BY279" s="22">
        <f>BX279*AP279/100</f>
        <v>3.1349999999999998</v>
      </c>
      <c r="BZ279" s="6">
        <v>9.5</v>
      </c>
      <c r="CA279" s="22">
        <f>BZ279*AP279/100</f>
        <v>2.7075</v>
      </c>
      <c r="CB279" s="6">
        <v>79.2</v>
      </c>
      <c r="CC279" s="22">
        <f>CB279*AP279/100</f>
        <v>22.572000000000003</v>
      </c>
      <c r="CD279" s="22">
        <v>0.84</v>
      </c>
      <c r="CE279" s="126">
        <v>99.4</v>
      </c>
      <c r="CF279" s="127">
        <v>9709</v>
      </c>
      <c r="CG279" s="126">
        <v>96.8</v>
      </c>
      <c r="CH279" s="127">
        <v>7609</v>
      </c>
      <c r="CI279" s="126">
        <v>68.2</v>
      </c>
      <c r="CJ279" s="126">
        <v>74.400000000000006</v>
      </c>
      <c r="CK279" s="127">
        <v>4848</v>
      </c>
      <c r="CL279" s="19">
        <f>BX279/BZ279</f>
        <v>1.1578947368421053</v>
      </c>
      <c r="CM279" s="19">
        <v>0.32</v>
      </c>
      <c r="CN279" s="19">
        <v>10.5</v>
      </c>
      <c r="CO279" s="19">
        <v>14.6</v>
      </c>
      <c r="CP279" s="6"/>
      <c r="CQ279" s="19"/>
      <c r="CR279" s="19"/>
      <c r="CS279" s="20"/>
      <c r="CZ279" s="22"/>
      <c r="DA279" s="16"/>
      <c r="DB279" s="129" t="s">
        <v>447</v>
      </c>
      <c r="DC279" s="130"/>
      <c r="DD279" s="131" t="s">
        <v>2013</v>
      </c>
      <c r="DI279" s="1" t="s">
        <v>434</v>
      </c>
      <c r="DJ279" s="210" t="s">
        <v>491</v>
      </c>
      <c r="DK279" s="4">
        <v>2</v>
      </c>
      <c r="DN279" s="16">
        <v>0</v>
      </c>
      <c r="DR279" s="22" t="s">
        <v>431</v>
      </c>
      <c r="DS279" s="22" t="s">
        <v>431</v>
      </c>
      <c r="DT279" s="67">
        <v>313</v>
      </c>
      <c r="DU279" s="22">
        <v>2.9</v>
      </c>
      <c r="DV279" s="22">
        <v>97.1</v>
      </c>
      <c r="DW279" s="22" t="s">
        <v>431</v>
      </c>
      <c r="DX279" s="22" t="s">
        <v>431</v>
      </c>
      <c r="DY279" s="22" t="s">
        <v>431</v>
      </c>
      <c r="DZ279" s="22" t="s">
        <v>431</v>
      </c>
      <c r="EA279" s="2">
        <v>0</v>
      </c>
      <c r="EB279" s="68"/>
      <c r="EC279" s="36"/>
      <c r="ED279" s="36"/>
      <c r="EE279" s="4">
        <f>L279</f>
        <v>10</v>
      </c>
      <c r="EF279" s="4"/>
      <c r="EG279" s="4"/>
      <c r="EH279" s="4"/>
      <c r="EI279" s="4"/>
      <c r="EJ279" s="4"/>
      <c r="EK279" s="4"/>
      <c r="EL279" s="6" t="e">
        <f>EK279/(EJ279*EJ279*0.01*0.01)</f>
        <v>#DIV/0!</v>
      </c>
      <c r="EM279" s="4"/>
      <c r="EN279" s="4"/>
      <c r="EO279" s="4"/>
      <c r="EP279" s="4"/>
      <c r="EQ279" s="31"/>
      <c r="ER279" s="14"/>
      <c r="ES279" s="132">
        <f>C279</f>
        <v>15625</v>
      </c>
      <c r="ET279" s="133">
        <v>75</v>
      </c>
      <c r="EU279" s="133">
        <v>21916</v>
      </c>
      <c r="EV279" s="133">
        <v>4000</v>
      </c>
      <c r="EW279" s="133">
        <v>39780</v>
      </c>
      <c r="EX279" s="133">
        <v>2740</v>
      </c>
      <c r="EY279" s="134">
        <f>EX279/EV279*EW279/ET279</f>
        <v>363.32400000000001</v>
      </c>
      <c r="EZ279" s="39">
        <f>L279*EY279</f>
        <v>3633.2400000000002</v>
      </c>
      <c r="FA279" s="9"/>
      <c r="FE279" s="135"/>
      <c r="FF279" s="135"/>
      <c r="FH279" s="136"/>
      <c r="FK279" s="138"/>
      <c r="FL279" s="139"/>
      <c r="FM279" s="9"/>
      <c r="FN279" s="1"/>
      <c r="FO279" s="41">
        <f>AC279/1000</f>
        <v>0.379</v>
      </c>
      <c r="FQ279" s="121">
        <f>EX279*100/EU279</f>
        <v>12.502281438218652</v>
      </c>
      <c r="FR279" s="140">
        <f>EY279/1000</f>
        <v>0.36332400000000004</v>
      </c>
      <c r="FS279" s="9"/>
      <c r="FU279" s="214"/>
      <c r="FW279" s="214"/>
      <c r="GI279" s="8"/>
      <c r="GO279" s="10"/>
      <c r="GP279" s="10"/>
      <c r="GQ279" s="20"/>
      <c r="KE279" s="20">
        <f>FR279*AO279/100*1000</f>
        <v>247.78696800000003</v>
      </c>
      <c r="KF279" s="20">
        <f>FR279*AP279/100*1000</f>
        <v>103.54734000000001</v>
      </c>
      <c r="KG279" s="20">
        <f>FR279*AQ279/100*1000</f>
        <v>8.3201196000000017</v>
      </c>
      <c r="KH279" s="20">
        <f>FR279*AX279/100*1000</f>
        <v>15.259608000000002</v>
      </c>
      <c r="KI279" s="20">
        <f>FR279*BM279/100*1000</f>
        <v>1.0536396000000001</v>
      </c>
      <c r="KJ279" s="20">
        <f>FR279*BY279/100*1000</f>
        <v>11.390207400000001</v>
      </c>
      <c r="KK279" s="20">
        <f>FR279*CA279/100*1000</f>
        <v>9.8369973000000002</v>
      </c>
      <c r="KL279" s="20">
        <f>FR279*CC279/100*1000</f>
        <v>82.009493280000015</v>
      </c>
    </row>
    <row r="280" spans="1:308" ht="14.4" customHeight="1">
      <c r="A280" s="1">
        <v>231</v>
      </c>
      <c r="B280" s="1">
        <f>COUNTIFS($D$3:D280,D280,$F$3:F280,F280)</f>
        <v>2</v>
      </c>
      <c r="C280" s="34">
        <v>15973</v>
      </c>
      <c r="D280" s="75" t="s">
        <v>2011</v>
      </c>
      <c r="E280" s="76" t="s">
        <v>504</v>
      </c>
      <c r="F280" s="76">
        <v>6602261490</v>
      </c>
      <c r="G280" s="77">
        <v>55</v>
      </c>
      <c r="H280" s="248" t="s">
        <v>2112</v>
      </c>
      <c r="I280" s="29" t="s">
        <v>1566</v>
      </c>
      <c r="J280" s="24" t="s">
        <v>487</v>
      </c>
      <c r="K280" s="2" t="s">
        <v>430</v>
      </c>
      <c r="L280" s="2">
        <v>21</v>
      </c>
      <c r="M280" s="2">
        <v>1</v>
      </c>
      <c r="N280" s="2" t="s">
        <v>431</v>
      </c>
      <c r="O280" s="11"/>
      <c r="P280" s="2" t="s">
        <v>2098</v>
      </c>
      <c r="Q280" s="11"/>
      <c r="R280" s="11"/>
      <c r="S280" s="11"/>
      <c r="T280" s="42"/>
      <c r="U280" s="42"/>
      <c r="V280" s="64" t="s">
        <v>1609</v>
      </c>
      <c r="W280" s="42"/>
      <c r="X280" s="42"/>
      <c r="Y280" s="66"/>
      <c r="Z280" s="11"/>
      <c r="AA280" s="1" t="s">
        <v>812</v>
      </c>
      <c r="AC280" s="115">
        <v>48</v>
      </c>
      <c r="AD280" s="115">
        <v>1000</v>
      </c>
      <c r="AE280" s="11"/>
      <c r="AF280" s="11"/>
      <c r="AG280" s="11" t="s">
        <v>491</v>
      </c>
      <c r="AH280" s="115">
        <v>150</v>
      </c>
      <c r="AJ280" s="11"/>
      <c r="AM280" s="11"/>
      <c r="AO280" s="116">
        <v>18.7</v>
      </c>
      <c r="AP280" s="117">
        <v>71.099999999999994</v>
      </c>
      <c r="AQ280" s="118">
        <v>8.27</v>
      </c>
      <c r="AR280" s="119">
        <f>AO280+AP280+AQ280</f>
        <v>98.07</v>
      </c>
      <c r="AS280" s="120">
        <f>AO280/AP280</f>
        <v>0.26300984528832633</v>
      </c>
      <c r="AT280" s="121">
        <f>AO280/AP280*AQ280</f>
        <v>2.1750914205344585</v>
      </c>
      <c r="AU280" s="122">
        <f>AO280/(AP280+AQ280)</f>
        <v>0.23560539246566714</v>
      </c>
      <c r="AV280" s="19">
        <f>AW280*AO280/100</f>
        <v>16.826000000000001</v>
      </c>
      <c r="AW280" s="19">
        <f>98-AY280-(CD280*100/AO280)</f>
        <v>89.978609625668454</v>
      </c>
      <c r="AX280" s="123">
        <v>1.1399999999999999</v>
      </c>
      <c r="AY280" s="19">
        <f>AX280*100/AO280</f>
        <v>6.0962566844919781</v>
      </c>
      <c r="AZ280" s="1" t="s">
        <v>432</v>
      </c>
      <c r="BA280" s="58">
        <v>50.180000000000007</v>
      </c>
      <c r="BB280" s="1" t="s">
        <v>432</v>
      </c>
      <c r="BC280" s="6">
        <v>0.1</v>
      </c>
      <c r="BD280" s="6"/>
      <c r="BE280" s="19"/>
      <c r="BF280" s="19"/>
      <c r="BG280" s="67">
        <v>9587.6106194690274</v>
      </c>
      <c r="BH280" s="67">
        <v>164.56</v>
      </c>
      <c r="BI280" s="19">
        <v>0</v>
      </c>
      <c r="BJ280" s="19">
        <v>42.1</v>
      </c>
      <c r="BK280" s="19">
        <f>100-BJ280</f>
        <v>57.9</v>
      </c>
      <c r="BL280" s="124">
        <f>BJ280/BK280</f>
        <v>0.72711571675302245</v>
      </c>
      <c r="BM280" s="125">
        <v>0.28999999999999998</v>
      </c>
      <c r="BN280" s="6">
        <f>BM280*100/AO280</f>
        <v>1.5508021390374329</v>
      </c>
      <c r="BO280" s="1" t="s">
        <v>432</v>
      </c>
      <c r="BP280" s="19">
        <v>25.2</v>
      </c>
      <c r="BQ280" s="19">
        <v>25.056000000000001</v>
      </c>
      <c r="BR280" s="43">
        <v>85404.24</v>
      </c>
      <c r="BS280" s="6">
        <f>BX280+BZ280</f>
        <v>62.900000000000006</v>
      </c>
      <c r="BT280" s="4">
        <v>86.4</v>
      </c>
      <c r="BU280" s="43">
        <v>10466.049999999999</v>
      </c>
      <c r="BV280" s="6">
        <f>100-BT280</f>
        <v>13.599999999999994</v>
      </c>
      <c r="BW280" s="6">
        <f>BY280+CA280+CC280</f>
        <v>70.602299999999985</v>
      </c>
      <c r="BX280" s="22">
        <v>12.3</v>
      </c>
      <c r="BY280" s="22">
        <f>BX280*AP280/100</f>
        <v>8.7453000000000003</v>
      </c>
      <c r="BZ280" s="6">
        <v>50.6</v>
      </c>
      <c r="CA280" s="22">
        <f>BZ280*AP280/100</f>
        <v>35.976599999999998</v>
      </c>
      <c r="CB280" s="6">
        <v>36.4</v>
      </c>
      <c r="CC280" s="22">
        <f>CB280*AP280/100</f>
        <v>25.880399999999995</v>
      </c>
      <c r="CD280" s="22">
        <v>0.36</v>
      </c>
      <c r="CE280" s="126">
        <v>95.2</v>
      </c>
      <c r="CF280" s="127">
        <v>8888</v>
      </c>
      <c r="CG280" s="126">
        <v>85.3</v>
      </c>
      <c r="CH280" s="127">
        <v>6243</v>
      </c>
      <c r="CI280" s="126">
        <v>55.1</v>
      </c>
      <c r="CJ280" s="126">
        <v>75.5</v>
      </c>
      <c r="CK280" s="127">
        <v>5838</v>
      </c>
      <c r="CL280" s="19">
        <f>BX280/BZ280</f>
        <v>0.24308300395256918</v>
      </c>
      <c r="CM280" s="19"/>
      <c r="CN280" s="19"/>
      <c r="CO280" s="19"/>
      <c r="CP280" s="6"/>
      <c r="CQ280" s="19"/>
      <c r="CR280" s="19"/>
      <c r="CS280" s="20"/>
      <c r="CZ280" s="22"/>
      <c r="DA280" s="16"/>
      <c r="DB280" s="129" t="s">
        <v>441</v>
      </c>
      <c r="DC280" s="130"/>
      <c r="DD280" s="131" t="s">
        <v>2023</v>
      </c>
      <c r="DI280" s="1" t="s">
        <v>434</v>
      </c>
      <c r="DJ280" s="210" t="s">
        <v>491</v>
      </c>
      <c r="DK280" s="4">
        <v>2</v>
      </c>
      <c r="DN280" s="16">
        <v>0</v>
      </c>
      <c r="DR280" s="22" t="s">
        <v>431</v>
      </c>
      <c r="DS280" s="22" t="s">
        <v>431</v>
      </c>
      <c r="DT280" s="67">
        <v>76</v>
      </c>
      <c r="DU280" s="22">
        <v>11.9</v>
      </c>
      <c r="DV280" s="22">
        <v>88.1</v>
      </c>
      <c r="DW280" s="22" t="s">
        <v>431</v>
      </c>
      <c r="DX280" s="22" t="s">
        <v>431</v>
      </c>
      <c r="DY280" s="22" t="s">
        <v>431</v>
      </c>
      <c r="DZ280" s="22" t="s">
        <v>431</v>
      </c>
      <c r="EA280" s="2">
        <v>0</v>
      </c>
      <c r="EB280" s="68" t="s">
        <v>2114</v>
      </c>
      <c r="EC280" s="36"/>
      <c r="ED280" s="36"/>
      <c r="EE280" s="4">
        <f>L280</f>
        <v>21</v>
      </c>
      <c r="EF280" s="4"/>
      <c r="EG280" s="4"/>
      <c r="EH280" s="4"/>
      <c r="EI280" s="4"/>
      <c r="EJ280" s="4"/>
      <c r="EK280" s="4"/>
      <c r="EL280" s="6" t="e">
        <f>EK280/(EJ280*EJ280*0.01*0.01)</f>
        <v>#DIV/0!</v>
      </c>
      <c r="EM280" s="4"/>
      <c r="EN280" s="4"/>
      <c r="EO280" s="4"/>
      <c r="EP280" s="4"/>
      <c r="EQ280" s="31"/>
      <c r="ER280" s="14"/>
      <c r="ES280" s="132">
        <f>C280</f>
        <v>15973</v>
      </c>
      <c r="ET280" s="133">
        <v>75</v>
      </c>
      <c r="EU280" s="133">
        <v>19080</v>
      </c>
      <c r="EV280" s="133">
        <v>20000</v>
      </c>
      <c r="EW280" s="133">
        <v>37440</v>
      </c>
      <c r="EX280" s="133">
        <v>1886</v>
      </c>
      <c r="EY280" s="134">
        <f>EX280/EV280*EW280/ET280</f>
        <v>47.074559999999998</v>
      </c>
      <c r="EZ280" s="39">
        <f>L280*EY280</f>
        <v>988.56575999999995</v>
      </c>
      <c r="FA280" s="9"/>
      <c r="FE280" s="135"/>
      <c r="FF280" s="135"/>
      <c r="FH280" s="136"/>
      <c r="FK280" s="138"/>
      <c r="FL280" s="139"/>
      <c r="FM280" s="9"/>
      <c r="FN280" s="1"/>
      <c r="FO280" s="41">
        <f>AC280/1000</f>
        <v>4.8000000000000001E-2</v>
      </c>
      <c r="FQ280" s="121">
        <f>EX280*100/EU280</f>
        <v>9.884696016771489</v>
      </c>
      <c r="FR280" s="140">
        <f>EY280/1000</f>
        <v>4.7074560000000001E-2</v>
      </c>
      <c r="FS280" s="9"/>
      <c r="FU280" s="214"/>
      <c r="FW280" s="214"/>
      <c r="GI280" s="8"/>
      <c r="GO280" s="10"/>
      <c r="GP280" s="10"/>
      <c r="GQ280" s="20"/>
      <c r="KE280" s="20">
        <f>FR280*AO280/100*1000</f>
        <v>8.8029427200000008</v>
      </c>
      <c r="KF280" s="20">
        <f>FR280*AP280/100*1000</f>
        <v>33.470012160000003</v>
      </c>
      <c r="KG280" s="20">
        <f>FR280*AQ280/100*1000</f>
        <v>3.8930661119999996</v>
      </c>
      <c r="KH280" s="20">
        <f>FR280*AX280/100*1000</f>
        <v>0.53664998399999997</v>
      </c>
      <c r="KI280" s="20">
        <f>FR280*BM280/100*1000</f>
        <v>0.13651622399999999</v>
      </c>
      <c r="KJ280" s="20">
        <f>FR280*BY280/100*1000</f>
        <v>4.1168114956800004</v>
      </c>
      <c r="KK280" s="20">
        <f>FR280*CA280/100*1000</f>
        <v>16.935826152960001</v>
      </c>
      <c r="KL280" s="20">
        <f>FR280*CC280/100*1000</f>
        <v>12.183084426239999</v>
      </c>
    </row>
    <row r="281" spans="1:308" ht="14.4" customHeight="1">
      <c r="A281" s="1">
        <v>29</v>
      </c>
      <c r="B281" s="1">
        <f>COUNTIFS($D$3:D281,D281,$F$3:F281,F281)</f>
        <v>1</v>
      </c>
      <c r="C281" s="34">
        <v>16904</v>
      </c>
      <c r="D281" s="21" t="s">
        <v>525</v>
      </c>
      <c r="E281" s="2" t="s">
        <v>512</v>
      </c>
      <c r="F281" s="2">
        <v>6061160743</v>
      </c>
      <c r="G281" s="1">
        <v>62</v>
      </c>
      <c r="H281" s="247" t="s">
        <v>2364</v>
      </c>
      <c r="I281" s="29" t="s">
        <v>2365</v>
      </c>
      <c r="J281" s="24" t="s">
        <v>487</v>
      </c>
      <c r="K281" s="2" t="s">
        <v>430</v>
      </c>
      <c r="L281" s="2">
        <v>6</v>
      </c>
      <c r="M281" s="2">
        <v>2</v>
      </c>
      <c r="N281" s="2" t="s">
        <v>431</v>
      </c>
      <c r="O281" s="11"/>
      <c r="P281" s="2" t="s">
        <v>1670</v>
      </c>
      <c r="Q281" s="11"/>
      <c r="R281" s="11"/>
      <c r="S281" s="11"/>
      <c r="T281" s="42"/>
      <c r="U281" s="42"/>
      <c r="V281" s="64" t="s">
        <v>1609</v>
      </c>
      <c r="W281" s="42"/>
      <c r="X281" s="42"/>
      <c r="Y281" s="66"/>
      <c r="Z281" s="11"/>
      <c r="AA281" s="1" t="s">
        <v>2166</v>
      </c>
      <c r="AC281" s="115">
        <v>173</v>
      </c>
      <c r="AD281" s="115">
        <v>1000</v>
      </c>
      <c r="AE281" s="11"/>
      <c r="AF281" s="11"/>
      <c r="AG281" s="11" t="s">
        <v>483</v>
      </c>
      <c r="AH281" s="115">
        <v>150</v>
      </c>
      <c r="AI281" s="11"/>
      <c r="AJ281" s="11"/>
      <c r="AM281" s="11"/>
      <c r="AO281" s="116">
        <v>47.9</v>
      </c>
      <c r="AP281" s="117">
        <v>47.9</v>
      </c>
      <c r="AQ281" s="118">
        <v>2.2400000000000002</v>
      </c>
      <c r="AR281" s="119">
        <f>AO281+AP281+AQ281</f>
        <v>98.039999999999992</v>
      </c>
      <c r="AS281" s="120">
        <f>AO281/AP281</f>
        <v>1</v>
      </c>
      <c r="AT281" s="121">
        <f>AO281/AP281*AQ281</f>
        <v>2.2400000000000002</v>
      </c>
      <c r="AU281" s="122">
        <f>AO281/(AP281+AQ281)</f>
        <v>0.95532508974870356</v>
      </c>
      <c r="AV281" s="19">
        <f>AW281*AO281/100</f>
        <v>31.202000000000002</v>
      </c>
      <c r="AW281" s="19">
        <f>98-AY281-(CD281*100/AO281)</f>
        <v>65.139874739039669</v>
      </c>
      <c r="AX281" s="123">
        <v>4.74</v>
      </c>
      <c r="AY281" s="19">
        <f>AX281*100/AO281</f>
        <v>9.8956158663883098</v>
      </c>
      <c r="AZ281" s="1" t="s">
        <v>432</v>
      </c>
      <c r="BA281" s="58">
        <v>10.8</v>
      </c>
      <c r="BB281" s="1" t="s">
        <v>432</v>
      </c>
      <c r="BC281" s="6">
        <v>4.2000000000000003E-2</v>
      </c>
      <c r="BD281" s="6"/>
      <c r="BE281" s="19"/>
      <c r="BF281" s="19"/>
      <c r="BG281" s="67">
        <v>10641.739130434784</v>
      </c>
      <c r="BH281" s="67">
        <v>492</v>
      </c>
      <c r="BI281" s="19">
        <v>1.3</v>
      </c>
      <c r="BJ281" s="19">
        <v>77.599999999999994</v>
      </c>
      <c r="BK281" s="19">
        <f>100-BJ281</f>
        <v>22.400000000000006</v>
      </c>
      <c r="BL281" s="124">
        <f>BJ281/BK281</f>
        <v>3.4642857142857131</v>
      </c>
      <c r="BM281" s="125">
        <v>0.36</v>
      </c>
      <c r="BN281" s="6">
        <f>BM281*100/AO281</f>
        <v>0.75156576200417535</v>
      </c>
      <c r="BO281" s="1" t="s">
        <v>432</v>
      </c>
      <c r="BP281" s="19">
        <v>9.1349999999999998</v>
      </c>
      <c r="BQ281" s="19">
        <v>27.04</v>
      </c>
      <c r="BR281" s="43">
        <v>27406.399999999998</v>
      </c>
      <c r="BS281" s="6">
        <f>BX281+BZ281</f>
        <v>67.599999999999994</v>
      </c>
      <c r="BT281" s="4">
        <v>95.1</v>
      </c>
      <c r="BU281" s="43">
        <v>20107</v>
      </c>
      <c r="BV281" s="6">
        <f>100-BT281</f>
        <v>4.9000000000000057</v>
      </c>
      <c r="BW281" s="6">
        <f>BY281+CA281+CC281</f>
        <v>47.373100000000001</v>
      </c>
      <c r="BX281" s="22">
        <v>28.7</v>
      </c>
      <c r="BY281" s="22">
        <f>BX281*AP281/100</f>
        <v>13.747300000000001</v>
      </c>
      <c r="BZ281" s="6">
        <v>38.9</v>
      </c>
      <c r="CA281" s="22">
        <f>BZ281*AP281/100</f>
        <v>18.633099999999999</v>
      </c>
      <c r="CB281" s="6">
        <v>31.3</v>
      </c>
      <c r="CC281" s="22">
        <f>CB281*AP281/100</f>
        <v>14.992699999999999</v>
      </c>
      <c r="CD281" s="22">
        <v>11</v>
      </c>
      <c r="CE281" s="126">
        <v>99.9</v>
      </c>
      <c r="CF281" s="127">
        <v>11238</v>
      </c>
      <c r="CG281" s="126">
        <v>98.5</v>
      </c>
      <c r="CH281" s="127">
        <v>8087</v>
      </c>
      <c r="CI281" s="126">
        <v>76</v>
      </c>
      <c r="CJ281" s="126">
        <v>91.7</v>
      </c>
      <c r="CK281" s="127">
        <v>8337</v>
      </c>
      <c r="CL281" s="19">
        <f>BX281/BZ281</f>
        <v>0.73778920308483287</v>
      </c>
      <c r="CM281" s="19"/>
      <c r="CN281" s="19"/>
      <c r="CO281" s="19"/>
      <c r="CP281" s="6"/>
      <c r="CQ281" s="19"/>
      <c r="CR281" s="19"/>
      <c r="CS281" s="20"/>
      <c r="CZ281" s="22"/>
      <c r="DA281" s="16"/>
      <c r="DB281" s="129" t="s">
        <v>257</v>
      </c>
      <c r="DC281" s="130"/>
      <c r="DD281" s="131" t="s">
        <v>2366</v>
      </c>
      <c r="DI281" s="1" t="s">
        <v>436</v>
      </c>
      <c r="DJ281" s="209" t="s">
        <v>483</v>
      </c>
      <c r="DK281" s="4">
        <v>2</v>
      </c>
      <c r="DN281" s="16">
        <v>0</v>
      </c>
      <c r="DR281" s="58" t="s">
        <v>431</v>
      </c>
      <c r="DS281" s="22" t="s">
        <v>431</v>
      </c>
      <c r="DT281" s="22">
        <v>583</v>
      </c>
      <c r="DU281" s="22">
        <v>7.6</v>
      </c>
      <c r="DV281" s="22">
        <v>92.4</v>
      </c>
      <c r="DW281" s="22" t="s">
        <v>431</v>
      </c>
      <c r="DX281" s="22" t="s">
        <v>431</v>
      </c>
      <c r="DY281" s="22" t="s">
        <v>431</v>
      </c>
      <c r="DZ281" s="22" t="s">
        <v>431</v>
      </c>
      <c r="EA281" s="2">
        <v>0</v>
      </c>
      <c r="EB281" s="2"/>
      <c r="EC281" s="36"/>
      <c r="ED281" s="36"/>
      <c r="EE281" s="4">
        <f>L281</f>
        <v>6</v>
      </c>
      <c r="EF281" s="4"/>
      <c r="EG281" s="4"/>
      <c r="EH281" s="4"/>
      <c r="EI281" s="4"/>
      <c r="EJ281" s="4"/>
      <c r="EK281" s="4"/>
      <c r="EL281" s="6" t="e">
        <f>EK281/(EJ281*EJ281*0.01*0.01)</f>
        <v>#DIV/0!</v>
      </c>
      <c r="EM281" s="4"/>
      <c r="EN281" s="4"/>
      <c r="EO281" s="4"/>
      <c r="EP281" s="4"/>
      <c r="EQ281" s="31"/>
      <c r="ER281" s="14"/>
      <c r="ES281" s="132">
        <f>C281</f>
        <v>16904</v>
      </c>
      <c r="ET281" s="133">
        <v>75</v>
      </c>
      <c r="EU281" s="133">
        <v>4593</v>
      </c>
      <c r="EV281" s="133">
        <v>8000</v>
      </c>
      <c r="EW281" s="133">
        <v>37440</v>
      </c>
      <c r="EX281" s="133">
        <v>2763</v>
      </c>
      <c r="EY281" s="134">
        <f>EX281/EV281*EW281/ET281</f>
        <v>172.41120000000001</v>
      </c>
      <c r="EZ281" s="39">
        <f>L281*EY281</f>
        <v>1034.4672</v>
      </c>
      <c r="FA281" s="9"/>
      <c r="FE281" s="135"/>
      <c r="FF281" s="135"/>
      <c r="FH281" s="136"/>
      <c r="FK281" s="138"/>
      <c r="FL281" s="139"/>
      <c r="FM281" s="9"/>
      <c r="FN281" s="1"/>
      <c r="FO281" s="41">
        <f>AC281/1000</f>
        <v>0.17299999999999999</v>
      </c>
      <c r="FQ281" s="121">
        <f>EX281*100/EU281</f>
        <v>60.156760287393858</v>
      </c>
      <c r="FR281" s="140">
        <f>EY281/1000</f>
        <v>0.17241120000000001</v>
      </c>
      <c r="FS281" s="9"/>
      <c r="FV281" s="212"/>
      <c r="FX281" s="212"/>
      <c r="GI281" s="8"/>
      <c r="GO281" s="10"/>
      <c r="GP281" s="10"/>
      <c r="GQ281" s="20"/>
      <c r="KB281" s="22">
        <v>59.5</v>
      </c>
      <c r="KC281" s="22">
        <v>17.899999999999999</v>
      </c>
      <c r="KD281" s="22">
        <v>22.3</v>
      </c>
      <c r="KE281" s="20">
        <f>FR281*AO281/100*1000</f>
        <v>82.584964799999995</v>
      </c>
      <c r="KF281" s="20">
        <f>FR281*AP281/100*1000</f>
        <v>82.584964799999995</v>
      </c>
      <c r="KG281" s="20">
        <f>FR281*AQ281/100*1000</f>
        <v>3.8620108800000006</v>
      </c>
      <c r="KH281" s="20">
        <f>FR281*AX281/100*1000</f>
        <v>8.172290880000002</v>
      </c>
      <c r="KI281" s="20">
        <f>FR281*BM281/100*1000</f>
        <v>0.62068031999999995</v>
      </c>
      <c r="KJ281" s="20">
        <f>FR281*BY281/100*1000</f>
        <v>23.701884897600003</v>
      </c>
      <c r="KK281" s="20">
        <f>FR281*CA281/100*1000</f>
        <v>32.125551307200006</v>
      </c>
      <c r="KL281" s="20">
        <f>FR281*CC281/100*1000</f>
        <v>25.849093982400003</v>
      </c>
    </row>
    <row r="282" spans="1:308" ht="14.4" customHeight="1">
      <c r="A282" s="1">
        <v>80</v>
      </c>
      <c r="B282" s="219">
        <f>COUNTIFS($D$3:D282,D282,$F$3:F282,F282)</f>
        <v>1</v>
      </c>
      <c r="C282" s="21">
        <v>8391</v>
      </c>
      <c r="D282" s="21" t="s">
        <v>2786</v>
      </c>
      <c r="E282" s="1" t="s">
        <v>2787</v>
      </c>
      <c r="F282" s="12">
        <v>5707140769</v>
      </c>
      <c r="G282" s="1">
        <v>61</v>
      </c>
      <c r="H282" s="247" t="s">
        <v>2788</v>
      </c>
      <c r="DJ282" s="209" t="s">
        <v>483</v>
      </c>
      <c r="EL282" s="6" t="e">
        <f>EK282/((EJ282/100)*(EJ282/100))</f>
        <v>#DIV/0!</v>
      </c>
      <c r="FV282" s="212" t="s">
        <v>785</v>
      </c>
      <c r="FX282" s="212" t="s">
        <v>785</v>
      </c>
      <c r="GI282" s="8"/>
    </row>
    <row r="283" spans="1:308" ht="14.4" customHeight="1">
      <c r="A283" s="1">
        <v>188</v>
      </c>
      <c r="B283" s="219">
        <f>COUNTIFS($D$3:D283,D283,$F$3:F283,F283)</f>
        <v>1</v>
      </c>
      <c r="C283" s="21">
        <v>15691</v>
      </c>
      <c r="D283" s="21" t="s">
        <v>2786</v>
      </c>
      <c r="E283" s="1" t="s">
        <v>504</v>
      </c>
      <c r="F283" s="12">
        <v>9603095700</v>
      </c>
      <c r="G283" s="1">
        <v>25</v>
      </c>
      <c r="H283" s="247" t="s">
        <v>2043</v>
      </c>
      <c r="DJ283" s="210" t="s">
        <v>491</v>
      </c>
      <c r="EL283" s="6" t="e">
        <f>EK283/(EJ283*EJ283*0.01*0.01)</f>
        <v>#DIV/0!</v>
      </c>
      <c r="FU283" s="214" t="s">
        <v>785</v>
      </c>
      <c r="FW283" s="214" t="s">
        <v>785</v>
      </c>
      <c r="GI283" s="8"/>
    </row>
    <row r="284" spans="1:308" ht="14.4" customHeight="1">
      <c r="A284" s="1">
        <v>343</v>
      </c>
      <c r="B284" s="1">
        <f>COUNTIFS($D$3:D284,D284,$F$3:F284,F284)</f>
        <v>1</v>
      </c>
      <c r="C284" s="34">
        <v>16672</v>
      </c>
      <c r="D284" s="21" t="s">
        <v>2315</v>
      </c>
      <c r="E284" s="2" t="s">
        <v>490</v>
      </c>
      <c r="F284" s="2">
        <v>5451031630</v>
      </c>
      <c r="G284" s="1">
        <v>67</v>
      </c>
      <c r="H284" s="247" t="s">
        <v>2313</v>
      </c>
      <c r="I284" s="29" t="s">
        <v>457</v>
      </c>
      <c r="J284" s="24" t="s">
        <v>487</v>
      </c>
      <c r="K284" s="2" t="s">
        <v>430</v>
      </c>
      <c r="L284" s="2">
        <v>6</v>
      </c>
      <c r="M284" s="2">
        <v>1</v>
      </c>
      <c r="N284" s="2" t="s">
        <v>431</v>
      </c>
      <c r="O284" s="11"/>
      <c r="P284" s="2" t="s">
        <v>2293</v>
      </c>
      <c r="Q284" s="11"/>
      <c r="R284" s="11"/>
      <c r="S284" s="11"/>
      <c r="T284" s="42"/>
      <c r="U284" s="42"/>
      <c r="V284" s="64" t="s">
        <v>1609</v>
      </c>
      <c r="W284" s="42"/>
      <c r="X284" s="42"/>
      <c r="Y284" s="66"/>
      <c r="Z284" s="11"/>
      <c r="AA284" s="1" t="s">
        <v>812</v>
      </c>
      <c r="AC284" s="115">
        <v>260</v>
      </c>
      <c r="AD284" s="115">
        <v>1500</v>
      </c>
      <c r="AE284" s="11"/>
      <c r="AF284" s="11"/>
      <c r="AG284" s="11" t="s">
        <v>491</v>
      </c>
      <c r="AH284" s="115">
        <v>150</v>
      </c>
      <c r="AI284" s="11"/>
      <c r="AJ284" s="11"/>
      <c r="AM284" s="11"/>
      <c r="AO284" s="116">
        <v>27.7</v>
      </c>
      <c r="AP284" s="117">
        <v>39.700000000000003</v>
      </c>
      <c r="AQ284" s="118">
        <v>31.6</v>
      </c>
      <c r="AR284" s="119">
        <f>AO284+AP284+AQ284</f>
        <v>99</v>
      </c>
      <c r="AS284" s="120">
        <f>AO284/AP284</f>
        <v>0.69773299748110829</v>
      </c>
      <c r="AT284" s="121">
        <f>AO284/AP284*AQ284</f>
        <v>22.048362720403023</v>
      </c>
      <c r="AU284" s="122">
        <f>AO284/(AP284+AQ284)</f>
        <v>0.38849929873772782</v>
      </c>
      <c r="AV284" s="19">
        <f>AW284*AO284/100</f>
        <v>22.119</v>
      </c>
      <c r="AW284" s="19">
        <f>98-AY284-(CD284*100/AO284)</f>
        <v>79.851985559566785</v>
      </c>
      <c r="AX284" s="123">
        <v>4.93</v>
      </c>
      <c r="AY284" s="19">
        <f>AX284*100/AO284</f>
        <v>17.797833935018051</v>
      </c>
      <c r="AZ284" s="1" t="s">
        <v>432</v>
      </c>
      <c r="BA284" s="58">
        <v>20.41</v>
      </c>
      <c r="BB284" s="1" t="s">
        <v>432</v>
      </c>
      <c r="BC284" s="6">
        <v>0.16</v>
      </c>
      <c r="BD284" s="6"/>
      <c r="BE284" s="19"/>
      <c r="BF284" s="19"/>
      <c r="BG284" s="67">
        <v>6302.5</v>
      </c>
      <c r="BH284" s="67">
        <v>444.07</v>
      </c>
      <c r="BI284" s="19">
        <v>0.41</v>
      </c>
      <c r="BJ284" s="19">
        <v>39.1</v>
      </c>
      <c r="BK284" s="19">
        <f>100-BJ284</f>
        <v>60.9</v>
      </c>
      <c r="BL284" s="124">
        <f>BJ284/BK284</f>
        <v>0.64203612479474548</v>
      </c>
      <c r="BM284" s="125">
        <v>0.32</v>
      </c>
      <c r="BN284" s="6">
        <f>BM284*100/AO284</f>
        <v>1.1552346570397112</v>
      </c>
      <c r="BO284" s="1" t="s">
        <v>432</v>
      </c>
      <c r="BP284" s="19">
        <v>30.974999999999998</v>
      </c>
      <c r="BQ284" s="19">
        <v>27.317999999999998</v>
      </c>
      <c r="BR284" s="43">
        <v>61494.51</v>
      </c>
      <c r="BS284" s="6">
        <f>BX284+BZ284</f>
        <v>63</v>
      </c>
      <c r="BT284" s="4">
        <v>92.4</v>
      </c>
      <c r="BU284" s="43">
        <v>8105.2300000000005</v>
      </c>
      <c r="BV284" s="6">
        <f>100-BT284</f>
        <v>7.5999999999999943</v>
      </c>
      <c r="BW284" s="6">
        <f>BY284+CA284+CC284</f>
        <v>39.263300000000001</v>
      </c>
      <c r="BX284" s="22">
        <v>23.3</v>
      </c>
      <c r="BY284" s="22">
        <f>BX284*AP284/100</f>
        <v>9.2501000000000015</v>
      </c>
      <c r="BZ284" s="6">
        <v>39.700000000000003</v>
      </c>
      <c r="CA284" s="22">
        <f>BZ284*AP284/100</f>
        <v>15.760900000000001</v>
      </c>
      <c r="CB284" s="6">
        <v>35.9</v>
      </c>
      <c r="CC284" s="22">
        <f>CB284*AP284/100</f>
        <v>14.2523</v>
      </c>
      <c r="CD284" s="22">
        <v>9.7000000000000003E-2</v>
      </c>
      <c r="CE284" s="126">
        <v>91.1</v>
      </c>
      <c r="CF284" s="127">
        <v>7269</v>
      </c>
      <c r="CG284" s="126">
        <v>81.2</v>
      </c>
      <c r="CH284" s="127">
        <v>5090</v>
      </c>
      <c r="CI284" s="126">
        <v>31</v>
      </c>
      <c r="CJ284" s="126">
        <v>64.7</v>
      </c>
      <c r="CK284" s="127">
        <v>5377</v>
      </c>
      <c r="CL284" s="19">
        <f>BX284/BZ284</f>
        <v>0.58690176322418131</v>
      </c>
      <c r="CM284" s="19"/>
      <c r="CN284" s="19"/>
      <c r="CO284" s="19"/>
      <c r="CP284" s="6"/>
      <c r="CQ284" s="19"/>
      <c r="CR284" s="19"/>
      <c r="CS284" s="20"/>
      <c r="CZ284" s="22"/>
      <c r="DA284" s="16"/>
      <c r="DB284" s="129" t="s">
        <v>464</v>
      </c>
      <c r="DC284" s="130"/>
      <c r="DD284" s="131" t="s">
        <v>2316</v>
      </c>
      <c r="DI284" s="1" t="s">
        <v>436</v>
      </c>
      <c r="DJ284" s="210" t="s">
        <v>491</v>
      </c>
      <c r="DK284" s="4">
        <v>2</v>
      </c>
      <c r="DN284" s="16">
        <v>0</v>
      </c>
      <c r="DR284" s="22">
        <v>7.6</v>
      </c>
      <c r="DS284" s="22" t="s">
        <v>431</v>
      </c>
      <c r="DT284" s="22">
        <v>283</v>
      </c>
      <c r="DU284" s="22">
        <v>25.8</v>
      </c>
      <c r="DV284" s="22">
        <v>74.2</v>
      </c>
      <c r="DW284" s="22" t="s">
        <v>431</v>
      </c>
      <c r="DX284" s="22" t="s">
        <v>431</v>
      </c>
      <c r="DY284" s="22" t="s">
        <v>431</v>
      </c>
      <c r="DZ284" s="40" t="s">
        <v>431</v>
      </c>
      <c r="EA284" s="2">
        <v>0</v>
      </c>
      <c r="EB284" s="2"/>
      <c r="EC284" s="36"/>
      <c r="ED284" s="36"/>
      <c r="EE284" s="4">
        <f>L284</f>
        <v>6</v>
      </c>
      <c r="EF284" s="4"/>
      <c r="EG284" s="4"/>
      <c r="EH284" s="4"/>
      <c r="EI284" s="4"/>
      <c r="EJ284" s="4"/>
      <c r="EK284" s="4"/>
      <c r="EL284" s="6" t="e">
        <f>EK284/(EJ284*EJ284*0.01*0.01)</f>
        <v>#DIV/0!</v>
      </c>
      <c r="EM284" s="4"/>
      <c r="EN284" s="4"/>
      <c r="EO284" s="4"/>
      <c r="EP284" s="4"/>
      <c r="EQ284" s="31"/>
      <c r="ER284" s="14"/>
      <c r="ES284" s="132">
        <f>C284</f>
        <v>16672</v>
      </c>
      <c r="ET284" s="133">
        <v>75</v>
      </c>
      <c r="EU284" s="133">
        <v>14367</v>
      </c>
      <c r="EV284" s="133">
        <v>4000</v>
      </c>
      <c r="EW284" s="133">
        <v>38064</v>
      </c>
      <c r="EX284" s="133">
        <v>2090</v>
      </c>
      <c r="EY284" s="134">
        <f>EX284/EV284*EW284/ET284</f>
        <v>265.17919999999998</v>
      </c>
      <c r="EZ284" s="39">
        <f>L284*EY284</f>
        <v>1591.0751999999998</v>
      </c>
      <c r="FA284" s="9"/>
      <c r="FE284" s="135"/>
      <c r="FF284" s="135"/>
      <c r="FH284" s="136"/>
      <c r="FK284" s="138"/>
      <c r="FL284" s="139"/>
      <c r="FM284" s="9"/>
      <c r="FN284" s="1"/>
      <c r="FO284" s="41">
        <f>AC284/1000</f>
        <v>0.26</v>
      </c>
      <c r="FQ284" s="121">
        <f>EX284*100/EU284</f>
        <v>14.547226282452844</v>
      </c>
      <c r="FR284" s="140">
        <f>EY284/1000</f>
        <v>0.2651792</v>
      </c>
      <c r="FS284" s="9"/>
      <c r="FU284" s="214"/>
      <c r="FW284" s="214"/>
      <c r="GI284" s="8"/>
      <c r="GO284" s="10"/>
      <c r="GP284" s="10"/>
      <c r="GQ284" s="20"/>
      <c r="KB284" s="22">
        <v>56.3</v>
      </c>
      <c r="KC284" s="22">
        <v>4.4800000000000004</v>
      </c>
      <c r="KD284" s="22">
        <v>2.87</v>
      </c>
      <c r="KE284" s="20">
        <f>FR284*AO284/100*1000</f>
        <v>73.454638399999993</v>
      </c>
      <c r="KF284" s="20">
        <f>FR284*AP284/100*1000</f>
        <v>105.2761424</v>
      </c>
      <c r="KG284" s="20">
        <f>FR284*AQ284/100*1000</f>
        <v>83.796627200000003</v>
      </c>
      <c r="KH284" s="20">
        <f>FR284*AX284/100*1000</f>
        <v>13.073334559999999</v>
      </c>
      <c r="KI284" s="20">
        <f>FR284*BM284/100*1000</f>
        <v>0.84857344000000001</v>
      </c>
      <c r="KJ284" s="20">
        <f>FR284*BY284/100*1000</f>
        <v>24.529341179200006</v>
      </c>
      <c r="KK284" s="20">
        <f>FR284*CA284/100*1000</f>
        <v>41.794628532800004</v>
      </c>
      <c r="KL284" s="20">
        <f>FR284*CC284/100*1000</f>
        <v>37.7941351216</v>
      </c>
    </row>
    <row r="285" spans="1:308" ht="14.4" customHeight="1">
      <c r="A285" s="1">
        <v>98</v>
      </c>
      <c r="B285" s="219">
        <f>COUNTIFS($D$3:D285,D285,$F$3:F285,F285)</f>
        <v>1</v>
      </c>
      <c r="C285" s="21">
        <v>12525</v>
      </c>
      <c r="D285" s="21" t="s">
        <v>2923</v>
      </c>
      <c r="E285" s="1" t="s">
        <v>563</v>
      </c>
      <c r="F285" s="12">
        <v>9703105313</v>
      </c>
      <c r="G285" s="1">
        <v>23</v>
      </c>
      <c r="H285" s="247" t="s">
        <v>1235</v>
      </c>
      <c r="DJ285" s="210" t="s">
        <v>491</v>
      </c>
      <c r="EL285" s="6" t="e">
        <f>EK285/(EJ285*EJ285*0.01*0.01)</f>
        <v>#DIV/0!</v>
      </c>
      <c r="FU285" s="214" t="s">
        <v>785</v>
      </c>
      <c r="FW285" s="214" t="s">
        <v>785</v>
      </c>
      <c r="GI285" s="8"/>
    </row>
    <row r="286" spans="1:308" ht="14.4" customHeight="1">
      <c r="A286" s="1">
        <v>265</v>
      </c>
      <c r="B286" s="1">
        <f>COUNTIFS($D$3:D286,D286,$F$3:F286,F286)</f>
        <v>1</v>
      </c>
      <c r="C286" s="34">
        <v>11613</v>
      </c>
      <c r="D286" s="75" t="s">
        <v>804</v>
      </c>
      <c r="E286" s="76" t="s">
        <v>496</v>
      </c>
      <c r="F286" s="76">
        <v>7003305848</v>
      </c>
      <c r="G286" s="77">
        <f>LEFT(H286,4)-CONCATENATE(19,LEFT(F286,2))</f>
        <v>49</v>
      </c>
      <c r="H286" s="248" t="s">
        <v>805</v>
      </c>
      <c r="I286" s="29" t="s">
        <v>442</v>
      </c>
      <c r="J286" s="24" t="s">
        <v>487</v>
      </c>
      <c r="K286" s="2" t="s">
        <v>430</v>
      </c>
      <c r="L286" s="1">
        <v>6</v>
      </c>
      <c r="M286" s="2">
        <v>1</v>
      </c>
      <c r="N286" s="2" t="s">
        <v>647</v>
      </c>
      <c r="P286" s="1" t="s">
        <v>790</v>
      </c>
      <c r="S286" s="2"/>
      <c r="T286" s="46" t="s">
        <v>797</v>
      </c>
      <c r="U286" s="46"/>
      <c r="V286" s="47" t="s">
        <v>798</v>
      </c>
      <c r="X286" s="59"/>
      <c r="Y286" s="59"/>
      <c r="Z286" s="29"/>
      <c r="AA286" s="1" t="s">
        <v>781</v>
      </c>
      <c r="AC286" s="115">
        <v>166</v>
      </c>
      <c r="AD286" s="115">
        <v>1000</v>
      </c>
      <c r="AE286" s="11"/>
      <c r="AF286" s="11"/>
      <c r="AG286" s="155" t="s">
        <v>491</v>
      </c>
      <c r="AH286" s="115">
        <v>50</v>
      </c>
      <c r="AI286" s="11"/>
      <c r="AO286" s="116">
        <v>35.299999999999997</v>
      </c>
      <c r="AP286" s="117">
        <v>51.9</v>
      </c>
      <c r="AQ286" s="118">
        <v>11</v>
      </c>
      <c r="AR286" s="119">
        <f>AO286+AP286+AQ286</f>
        <v>98.199999999999989</v>
      </c>
      <c r="AS286" s="120">
        <f>AO286/AP286</f>
        <v>0.68015414258188822</v>
      </c>
      <c r="AT286" s="121">
        <f>AO286/AP286*AQ286</f>
        <v>7.4816955684007702</v>
      </c>
      <c r="AU286" s="122">
        <f>AO286/(AP286+AQ286)</f>
        <v>0.56120826709061999</v>
      </c>
      <c r="AV286" s="19">
        <v>25.133599999999998</v>
      </c>
      <c r="AW286" s="19">
        <f>95-AY286</f>
        <v>71.2</v>
      </c>
      <c r="AX286" s="151">
        <v>8.4014000000000006</v>
      </c>
      <c r="AY286" s="19">
        <v>23.8</v>
      </c>
      <c r="AZ286" s="1" t="s">
        <v>432</v>
      </c>
      <c r="BA286" s="145">
        <v>13.4</v>
      </c>
      <c r="BB286" s="1" t="s">
        <v>432</v>
      </c>
      <c r="BC286" s="6">
        <v>0</v>
      </c>
      <c r="BE286" s="1">
        <v>55.4</v>
      </c>
      <c r="BF286" s="1">
        <v>51.5</v>
      </c>
      <c r="BG286" s="67">
        <v>7736.5</v>
      </c>
      <c r="BH286" s="1">
        <v>402</v>
      </c>
      <c r="BI286" s="19">
        <v>8.18</v>
      </c>
      <c r="BJ286" s="1">
        <v>57.1</v>
      </c>
      <c r="BK286" s="1">
        <v>42.8</v>
      </c>
      <c r="BL286" s="124">
        <f>BJ286/BK286</f>
        <v>1.3341121495327104</v>
      </c>
      <c r="BM286" s="125">
        <v>0.4</v>
      </c>
      <c r="BN286" s="6">
        <f>BM286*100/AO286</f>
        <v>1.1331444759206799</v>
      </c>
      <c r="BO286" s="1" t="s">
        <v>432</v>
      </c>
      <c r="BP286" s="1">
        <v>41.6</v>
      </c>
      <c r="BQ286" s="1">
        <v>44.8</v>
      </c>
      <c r="BR286" s="4">
        <v>72843</v>
      </c>
      <c r="BS286" s="6">
        <f>BX286+BZ286</f>
        <v>49.3</v>
      </c>
      <c r="BT286" s="4">
        <v>95.2</v>
      </c>
      <c r="BU286" s="43">
        <v>8998.3739837398371</v>
      </c>
      <c r="BV286" s="6">
        <f>100-BT286</f>
        <v>4.7999999999999972</v>
      </c>
      <c r="BW286" s="6">
        <f>BY286+CA286+CC286</f>
        <v>51.069600000000001</v>
      </c>
      <c r="BX286" s="4">
        <v>12.2</v>
      </c>
      <c r="BY286" s="22">
        <f>BX286*AP286/100</f>
        <v>6.3317999999999994</v>
      </c>
      <c r="BZ286" s="4">
        <v>37.1</v>
      </c>
      <c r="CA286" s="22">
        <f>BZ286*AP286/100</f>
        <v>19.254899999999999</v>
      </c>
      <c r="CB286" s="4">
        <v>49.1</v>
      </c>
      <c r="CC286" s="22">
        <f>CB286*AP286/100</f>
        <v>25.482900000000001</v>
      </c>
      <c r="CD286" s="144">
        <v>2.6</v>
      </c>
      <c r="CE286" s="126">
        <v>99.2</v>
      </c>
      <c r="CF286" s="126">
        <v>14737</v>
      </c>
      <c r="CG286" s="126">
        <v>99.1</v>
      </c>
      <c r="CH286" s="126">
        <v>11799</v>
      </c>
      <c r="CI286" s="126">
        <v>87.4</v>
      </c>
      <c r="CJ286" s="126">
        <v>93.9</v>
      </c>
      <c r="CK286" s="126">
        <v>9191</v>
      </c>
      <c r="CL286" s="146">
        <f>BX286/BZ286</f>
        <v>0.32884097035040427</v>
      </c>
      <c r="CM286" s="22"/>
      <c r="CN286" s="22"/>
      <c r="CO286" s="22"/>
      <c r="CT286" s="6">
        <v>54.7</v>
      </c>
      <c r="CU286" s="6">
        <v>40.1</v>
      </c>
      <c r="CV286" s="6">
        <v>52.8</v>
      </c>
      <c r="CW286" s="22">
        <v>52.3</v>
      </c>
      <c r="CX286" s="22">
        <v>67.599999999999994</v>
      </c>
      <c r="CY286" s="2">
        <v>44.1</v>
      </c>
      <c r="CZ286" s="22">
        <v>1.32</v>
      </c>
      <c r="DA286" s="16">
        <v>3</v>
      </c>
      <c r="DB286" s="129" t="s">
        <v>441</v>
      </c>
      <c r="DC286" s="130"/>
      <c r="DD286" s="131" t="s">
        <v>735</v>
      </c>
      <c r="DI286" s="1" t="s">
        <v>434</v>
      </c>
      <c r="DJ286" s="210" t="s">
        <v>491</v>
      </c>
      <c r="DK286" s="4">
        <v>2</v>
      </c>
      <c r="DN286" s="16">
        <v>0</v>
      </c>
      <c r="DR286" s="1" t="s">
        <v>431</v>
      </c>
      <c r="DS286" s="1" t="s">
        <v>431</v>
      </c>
      <c r="DT286" s="1">
        <v>300</v>
      </c>
      <c r="DU286" s="1">
        <v>7.7</v>
      </c>
      <c r="DV286" s="1">
        <v>92.3</v>
      </c>
      <c r="DW286" s="1" t="s">
        <v>431</v>
      </c>
      <c r="DX286" s="1" t="s">
        <v>431</v>
      </c>
      <c r="DY286" s="1" t="s">
        <v>431</v>
      </c>
      <c r="DZ286" s="1" t="s">
        <v>431</v>
      </c>
      <c r="EA286" s="1">
        <v>0</v>
      </c>
      <c r="EC286" s="4">
        <v>1</v>
      </c>
      <c r="ED286" s="4"/>
      <c r="EE286" s="4">
        <v>6</v>
      </c>
      <c r="EF286" s="4"/>
      <c r="EG286" s="4">
        <v>2</v>
      </c>
      <c r="EH286" s="4"/>
      <c r="EI286" s="4"/>
      <c r="EJ286" s="4"/>
      <c r="EK286" s="4"/>
      <c r="EL286" s="6" t="e">
        <f>EK286/(EJ286*EJ286*0.01*0.01)</f>
        <v>#DIV/0!</v>
      </c>
      <c r="EM286" s="4">
        <v>2</v>
      </c>
      <c r="EN286" s="1">
        <v>1</v>
      </c>
      <c r="EO286" s="4">
        <v>2</v>
      </c>
      <c r="EP286" s="4">
        <v>1</v>
      </c>
      <c r="EQ286" s="31"/>
      <c r="ER286" s="14"/>
      <c r="ES286" s="132">
        <v>11613</v>
      </c>
      <c r="ET286" s="133">
        <v>75</v>
      </c>
      <c r="EU286" s="133">
        <v>9556</v>
      </c>
      <c r="EV286" s="133">
        <v>4000</v>
      </c>
      <c r="EW286" s="133">
        <v>42120</v>
      </c>
      <c r="EX286" s="133">
        <v>1021</v>
      </c>
      <c r="EY286" s="134">
        <f>EX286/EV286*EW286/ET286</f>
        <v>143.3484</v>
      </c>
      <c r="EZ286" s="39">
        <f>L286*EY286</f>
        <v>860.09040000000005</v>
      </c>
      <c r="FA286" s="9"/>
      <c r="FE286" s="135"/>
      <c r="FF286" s="135"/>
      <c r="FH286" s="136"/>
      <c r="FK286" s="138"/>
      <c r="FL286" s="139"/>
      <c r="FM286" s="9"/>
      <c r="FN286" s="1"/>
      <c r="FO286" s="41">
        <f>AC286/1000</f>
        <v>0.16600000000000001</v>
      </c>
      <c r="FQ286" s="121">
        <f>EX286*100/EU286</f>
        <v>10.684386772708246</v>
      </c>
      <c r="FR286" s="140">
        <f>EY286/1000</f>
        <v>0.14334839999999999</v>
      </c>
      <c r="FS286" s="9"/>
      <c r="FU286" s="214"/>
      <c r="FW286" s="214"/>
      <c r="GI286" s="8"/>
      <c r="GO286" s="10">
        <v>43719</v>
      </c>
      <c r="GP286" s="10"/>
      <c r="GQ286" s="20"/>
      <c r="GT286" s="22">
        <v>3.9180009300799998</v>
      </c>
      <c r="GV286" s="148">
        <v>0.96354631280000003</v>
      </c>
      <c r="GY286" s="1"/>
      <c r="GZ286" s="1"/>
      <c r="HA286" s="32">
        <v>14.28</v>
      </c>
      <c r="HB286" s="32">
        <v>24.34</v>
      </c>
      <c r="HC286" s="33">
        <v>10513.76</v>
      </c>
      <c r="HD286" s="32">
        <v>39.47</v>
      </c>
      <c r="HE286" s="32">
        <v>10.73</v>
      </c>
      <c r="HF286" s="32">
        <v>23.38</v>
      </c>
      <c r="HG286" s="33">
        <v>8395.67</v>
      </c>
      <c r="HH286" s="32">
        <v>133.58000000000001</v>
      </c>
      <c r="HI286" s="33">
        <v>369.36</v>
      </c>
      <c r="HJ286" s="32">
        <v>924.4</v>
      </c>
      <c r="HK286" s="32">
        <v>32.57</v>
      </c>
      <c r="HL286" s="32">
        <v>98.95</v>
      </c>
      <c r="HM286" s="32">
        <v>139.83000000000001</v>
      </c>
      <c r="HN286" s="32">
        <v>77.53</v>
      </c>
      <c r="HO286" s="32">
        <v>491.23</v>
      </c>
      <c r="HP286" s="33">
        <v>187.03</v>
      </c>
      <c r="HQ286" s="32">
        <v>54.55</v>
      </c>
      <c r="HR286" s="32">
        <v>42.28</v>
      </c>
      <c r="HS286" s="32">
        <v>1035.8399999999999</v>
      </c>
      <c r="HT286" s="32">
        <v>859.48</v>
      </c>
      <c r="HU286" s="32">
        <v>3729.28</v>
      </c>
      <c r="HV286" s="32">
        <v>13.23</v>
      </c>
      <c r="HW286" s="32">
        <v>141.91</v>
      </c>
      <c r="HX286" s="32">
        <v>58.52</v>
      </c>
      <c r="HY286" s="32">
        <v>33.549999999999997</v>
      </c>
      <c r="HZ286" s="32">
        <v>334.53</v>
      </c>
      <c r="IA286" s="22">
        <f>HU286/HP286</f>
        <v>19.939474950542696</v>
      </c>
      <c r="KB286" s="1"/>
      <c r="KC286" s="1"/>
      <c r="KD286" s="1"/>
      <c r="KE286" s="20">
        <f>FR286*AO286/100*1000</f>
        <v>50.601985199999994</v>
      </c>
      <c r="KF286" s="20">
        <f>FR286*AP286/100*1000</f>
        <v>74.397819599999991</v>
      </c>
      <c r="KG286" s="20">
        <f>FR286*AQ286/100*1000</f>
        <v>15.768323999999996</v>
      </c>
      <c r="KH286" s="20">
        <f>FR286*AX286/100*1000</f>
        <v>12.0432724776</v>
      </c>
      <c r="KI286" s="20">
        <f>FR286*BM286/100*1000</f>
        <v>0.57339359999999995</v>
      </c>
      <c r="KJ286" s="20">
        <f>FR286*BY286/100*1000</f>
        <v>9.076533991199998</v>
      </c>
      <c r="KK286" s="20">
        <f>FR286*CA286/100*1000</f>
        <v>27.601591071599998</v>
      </c>
      <c r="KL286" s="20">
        <f>FR286*CC286/100*1000</f>
        <v>36.529329423599997</v>
      </c>
      <c r="KM286" s="1"/>
      <c r="KN286" s="1"/>
      <c r="KO286" s="1"/>
      <c r="KS286" s="23">
        <v>43747</v>
      </c>
      <c r="KT286" s="1">
        <v>1</v>
      </c>
    </row>
    <row r="287" spans="1:308" ht="14.4" customHeight="1">
      <c r="A287" s="1">
        <v>349</v>
      </c>
      <c r="B287" s="1">
        <f>COUNTIFS($D$3:D287,D287,$F$3:F287,F287)</f>
        <v>2</v>
      </c>
      <c r="C287" s="34">
        <v>11916</v>
      </c>
      <c r="D287" s="75" t="s">
        <v>804</v>
      </c>
      <c r="E287" s="76" t="s">
        <v>496</v>
      </c>
      <c r="F287" s="76">
        <v>7003305848</v>
      </c>
      <c r="G287" s="77">
        <f>LEFT(H287,4)-CONCATENATE(IF(LEFT(F287, 2)&lt;MID(H287, 3, 4), 20, 19),LEFT(F287,2))</f>
        <v>49</v>
      </c>
      <c r="H287" s="248" t="s">
        <v>949</v>
      </c>
      <c r="I287" s="29" t="s">
        <v>471</v>
      </c>
      <c r="J287" s="24" t="s">
        <v>487</v>
      </c>
      <c r="K287" s="2" t="s">
        <v>430</v>
      </c>
      <c r="L287" s="1">
        <v>24</v>
      </c>
      <c r="M287" s="2" t="s">
        <v>631</v>
      </c>
      <c r="N287" s="2" t="s">
        <v>431</v>
      </c>
      <c r="P287" s="1" t="s">
        <v>943</v>
      </c>
      <c r="S287" s="2"/>
      <c r="T287" s="46" t="s">
        <v>797</v>
      </c>
      <c r="U287" s="46"/>
      <c r="V287" s="50" t="s">
        <v>902</v>
      </c>
      <c r="X287" s="59"/>
      <c r="Y287" s="59"/>
      <c r="Z287" s="29"/>
      <c r="AA287" s="1" t="s">
        <v>812</v>
      </c>
      <c r="AC287" s="115">
        <v>204</v>
      </c>
      <c r="AD287" s="115">
        <v>4800</v>
      </c>
      <c r="AE287" s="11"/>
      <c r="AF287" s="11"/>
      <c r="AG287" s="11" t="s">
        <v>491</v>
      </c>
      <c r="AH287" s="115">
        <v>350</v>
      </c>
      <c r="AI287" s="11"/>
      <c r="AO287" s="116">
        <v>36.5</v>
      </c>
      <c r="AP287" s="117">
        <v>53.8</v>
      </c>
      <c r="AQ287" s="118">
        <v>8.4</v>
      </c>
      <c r="AR287" s="119">
        <f>AO287+AP287+AQ287</f>
        <v>98.7</v>
      </c>
      <c r="AS287" s="120">
        <f>AO287/AP287</f>
        <v>0.67843866171003719</v>
      </c>
      <c r="AT287" s="121">
        <f>AO287/AP287*AQ287</f>
        <v>5.6988847583643123</v>
      </c>
      <c r="AU287" s="122">
        <f>AO287/(AP287+AQ287)</f>
        <v>0.58681672025723475</v>
      </c>
      <c r="AV287" s="19">
        <v>31.098000000000003</v>
      </c>
      <c r="AW287" s="19">
        <f>95-AY287</f>
        <v>85.2</v>
      </c>
      <c r="AX287" s="123">
        <v>3.5770000000000004</v>
      </c>
      <c r="AY287" s="19">
        <v>9.8000000000000007</v>
      </c>
      <c r="AZ287" s="1" t="s">
        <v>432</v>
      </c>
      <c r="BA287" s="145">
        <v>2.9899999999999998</v>
      </c>
      <c r="BB287" s="1" t="s">
        <v>432</v>
      </c>
      <c r="BC287" s="6">
        <v>0.1</v>
      </c>
      <c r="BD287" s="6">
        <v>94</v>
      </c>
      <c r="BE287" s="19">
        <v>44.5</v>
      </c>
      <c r="BF287" s="19">
        <v>36.4</v>
      </c>
      <c r="BG287" s="2">
        <v>4138</v>
      </c>
      <c r="BH287" s="20">
        <v>282</v>
      </c>
      <c r="BI287" s="19">
        <v>0.3</v>
      </c>
      <c r="BJ287" s="19">
        <v>43.4</v>
      </c>
      <c r="BK287" s="1">
        <v>56.6</v>
      </c>
      <c r="BL287" s="124">
        <f>BJ287/BK287</f>
        <v>0.7667844522968198</v>
      </c>
      <c r="BM287" s="125">
        <v>1.2</v>
      </c>
      <c r="BN287" s="6">
        <f>BM287*100/AO287</f>
        <v>3.2876712328767121</v>
      </c>
      <c r="BO287" s="1" t="s">
        <v>432</v>
      </c>
      <c r="BP287" s="1">
        <v>30.5</v>
      </c>
      <c r="BQ287" s="19">
        <v>34.427999999999997</v>
      </c>
      <c r="BR287" s="4">
        <v>45861</v>
      </c>
      <c r="BS287" s="6">
        <f>BX287+BZ287</f>
        <v>43.599999999999994</v>
      </c>
      <c r="BT287" s="4">
        <v>84.4</v>
      </c>
      <c r="BU287" s="43">
        <v>6498.2400000000007</v>
      </c>
      <c r="BV287" s="6">
        <f>100-BT287</f>
        <v>15.599999999999994</v>
      </c>
      <c r="BW287" s="6">
        <f>BY287+CA287+CC287</f>
        <v>52.777799999999999</v>
      </c>
      <c r="BX287" s="4">
        <v>21.4</v>
      </c>
      <c r="BY287" s="22">
        <f>BX287*AP287/100</f>
        <v>11.513199999999999</v>
      </c>
      <c r="BZ287" s="4">
        <v>22.2</v>
      </c>
      <c r="CA287" s="22">
        <f>BZ287*AP287/100</f>
        <v>11.943599999999998</v>
      </c>
      <c r="CB287" s="4">
        <v>54.5</v>
      </c>
      <c r="CC287" s="22">
        <f>CB287*AP287/100</f>
        <v>29.320999999999998</v>
      </c>
      <c r="CD287" s="6">
        <v>1.8</v>
      </c>
      <c r="CE287" s="126">
        <v>98.1</v>
      </c>
      <c r="CF287" s="127">
        <v>8411.0999999999985</v>
      </c>
      <c r="CG287" s="126">
        <v>89.5</v>
      </c>
      <c r="CH287" s="126">
        <v>4746</v>
      </c>
      <c r="CI287" s="126">
        <v>55.6</v>
      </c>
      <c r="CJ287" s="126">
        <v>72.900000000000006</v>
      </c>
      <c r="CK287" s="127">
        <v>4890</v>
      </c>
      <c r="CL287" s="19">
        <f>BX287/BZ287</f>
        <v>0.96396396396396389</v>
      </c>
      <c r="CM287" s="22"/>
      <c r="CN287" s="22"/>
      <c r="CO287" s="22"/>
      <c r="CP287" s="6"/>
      <c r="CQ287" s="19"/>
      <c r="CR287" s="19"/>
      <c r="CS287" s="19"/>
      <c r="CT287" s="22"/>
      <c r="CU287" s="142"/>
      <c r="CV287" s="142"/>
      <c r="CW287" s="22"/>
      <c r="CX287" s="22"/>
      <c r="CZ287" s="22"/>
      <c r="DB287" s="129" t="s">
        <v>441</v>
      </c>
      <c r="DC287" s="130"/>
      <c r="DD287" s="131" t="s">
        <v>962</v>
      </c>
      <c r="DI287" s="1" t="s">
        <v>434</v>
      </c>
      <c r="DJ287" s="210" t="s">
        <v>491</v>
      </c>
      <c r="DK287" s="4">
        <v>2</v>
      </c>
      <c r="DN287" s="16">
        <v>0</v>
      </c>
      <c r="DR287" s="1" t="s">
        <v>431</v>
      </c>
      <c r="DS287" s="1" t="s">
        <v>431</v>
      </c>
      <c r="DT287" s="1">
        <v>286</v>
      </c>
      <c r="DU287" s="1">
        <v>13.3</v>
      </c>
      <c r="DV287" s="1">
        <v>86.7</v>
      </c>
      <c r="DW287" s="1" t="s">
        <v>431</v>
      </c>
      <c r="DX287" s="1" t="s">
        <v>431</v>
      </c>
      <c r="DY287" s="1" t="s">
        <v>431</v>
      </c>
      <c r="DZ287" s="1" t="s">
        <v>431</v>
      </c>
      <c r="EA287" s="1">
        <v>0</v>
      </c>
      <c r="EC287" s="36"/>
      <c r="ED287" s="36"/>
      <c r="EE287" s="4">
        <v>24</v>
      </c>
      <c r="EF287" s="4"/>
      <c r="EG287" s="4">
        <v>3</v>
      </c>
      <c r="EH287" s="4"/>
      <c r="EI287" s="4"/>
      <c r="EJ287" s="4"/>
      <c r="EK287" s="4"/>
      <c r="EL287" s="6" t="e">
        <f>EK287/(EJ287*EJ287*0.01*0.01)</f>
        <v>#DIV/0!</v>
      </c>
      <c r="EM287" s="4"/>
      <c r="EN287" s="4"/>
      <c r="EO287" s="4"/>
      <c r="EP287" s="4"/>
      <c r="EQ287" s="31"/>
      <c r="ER287" s="14"/>
      <c r="ES287" s="132">
        <v>11916</v>
      </c>
      <c r="ET287" s="133">
        <v>75</v>
      </c>
      <c r="EU287" s="133">
        <v>60676</v>
      </c>
      <c r="EV287" s="133">
        <v>8000</v>
      </c>
      <c r="EW287" s="133">
        <v>40560</v>
      </c>
      <c r="EX287" s="133">
        <v>2436</v>
      </c>
      <c r="EY287" s="134">
        <f>EX287/EV287*EW287/ET287</f>
        <v>164.67359999999999</v>
      </c>
      <c r="EZ287" s="39">
        <f>L287*EY287</f>
        <v>3952.1664000000001</v>
      </c>
      <c r="FA287" s="9"/>
      <c r="FE287" s="135"/>
      <c r="FF287" s="135"/>
      <c r="FH287" s="136"/>
      <c r="FK287" s="138"/>
      <c r="FL287" s="139"/>
      <c r="FM287" s="9"/>
      <c r="FN287" s="1"/>
      <c r="FO287" s="41">
        <f>AC287/1000</f>
        <v>0.20399999999999999</v>
      </c>
      <c r="FQ287" s="121">
        <f>EX287*100/EU287</f>
        <v>4.0147669589293953</v>
      </c>
      <c r="FR287" s="140">
        <f>EY287/1000</f>
        <v>0.1646736</v>
      </c>
      <c r="FS287" s="9"/>
      <c r="FU287" s="214"/>
      <c r="FW287" s="214"/>
      <c r="GI287" s="8"/>
      <c r="GO287" s="10">
        <v>43789</v>
      </c>
      <c r="GP287" s="10"/>
      <c r="GQ287" s="20"/>
      <c r="KE287" s="20">
        <f>FR287*AO287/100*1000</f>
        <v>60.105864000000004</v>
      </c>
      <c r="KF287" s="20">
        <f>FR287*AP287/100*1000</f>
        <v>88.594396799999984</v>
      </c>
      <c r="KG287" s="20">
        <f>FR287*AQ287/100*1000</f>
        <v>13.832582400000001</v>
      </c>
      <c r="KH287" s="20">
        <f>FR287*AX287/100*1000</f>
        <v>5.8903746720000001</v>
      </c>
      <c r="KI287" s="20">
        <f>FR287*BM287/100*1000</f>
        <v>1.9760832000000002</v>
      </c>
      <c r="KJ287" s="20">
        <f>FR287*BY287/100*1000</f>
        <v>18.959200915199997</v>
      </c>
      <c r="KK287" s="20">
        <f>FR287*CA287/100*1000</f>
        <v>19.667956089599997</v>
      </c>
      <c r="KL287" s="20">
        <f>FR287*CC287/100*1000</f>
        <v>48.283946255999993</v>
      </c>
    </row>
    <row r="288" spans="1:308" ht="14.4" customHeight="1">
      <c r="A288" s="1">
        <v>134</v>
      </c>
      <c r="B288" s="1">
        <f>COUNTIFS($D$3:D288,D288,$F$3:F288,F288)</f>
        <v>1</v>
      </c>
      <c r="C288" s="34">
        <v>15263</v>
      </c>
      <c r="D288" s="21" t="s">
        <v>1951</v>
      </c>
      <c r="E288" s="2" t="s">
        <v>536</v>
      </c>
      <c r="F288" s="12">
        <v>7158174474</v>
      </c>
      <c r="G288" s="1">
        <f>LEFT(H288,4)-CONCATENATE(IF(LEFT(F288, 2)&lt;MID(H288, 3, 4), 20, 19),LEFT(F288,2))</f>
        <v>50</v>
      </c>
      <c r="H288" s="247" t="s">
        <v>1952</v>
      </c>
      <c r="I288" s="29" t="s">
        <v>442</v>
      </c>
      <c r="J288" s="24" t="s">
        <v>487</v>
      </c>
      <c r="K288" s="2" t="s">
        <v>430</v>
      </c>
      <c r="L288" s="2">
        <v>5</v>
      </c>
      <c r="M288" s="2">
        <v>1</v>
      </c>
      <c r="N288" s="2" t="s">
        <v>431</v>
      </c>
      <c r="O288" s="11"/>
      <c r="P288" s="2" t="s">
        <v>1907</v>
      </c>
      <c r="Q288" s="11"/>
      <c r="R288" s="11"/>
      <c r="S288" s="11"/>
      <c r="T288" s="42"/>
      <c r="U288" s="42"/>
      <c r="V288" s="64" t="s">
        <v>1609</v>
      </c>
      <c r="W288" s="42"/>
      <c r="X288" s="42"/>
      <c r="Y288" s="66"/>
      <c r="Z288" s="11"/>
      <c r="AA288" s="1" t="s">
        <v>812</v>
      </c>
      <c r="AC288" s="115">
        <v>461</v>
      </c>
      <c r="AD288" s="115">
        <v>2300</v>
      </c>
      <c r="AE288" s="11"/>
      <c r="AF288" s="11"/>
      <c r="AG288" s="11" t="s">
        <v>483</v>
      </c>
      <c r="AH288" s="115">
        <v>150</v>
      </c>
      <c r="AI288" s="11"/>
      <c r="AJ288" s="11"/>
      <c r="AM288" s="11"/>
      <c r="AO288" s="116">
        <v>59.4</v>
      </c>
      <c r="AP288" s="117">
        <v>38.4</v>
      </c>
      <c r="AQ288" s="118">
        <v>1.54</v>
      </c>
      <c r="AR288" s="119">
        <f>AO288+AP288+AQ288</f>
        <v>99.34</v>
      </c>
      <c r="AS288" s="120">
        <f>AO288/AP288</f>
        <v>1.546875</v>
      </c>
      <c r="AT288" s="121">
        <f>AO288/AP288*AQ288</f>
        <v>2.3821875000000001</v>
      </c>
      <c r="AU288" s="122">
        <f>AO288/(AP288+AQ288)</f>
        <v>1.4872308462694042</v>
      </c>
      <c r="AV288" s="19">
        <f>AW288*AO288/100</f>
        <v>53.571999999999996</v>
      </c>
      <c r="AW288" s="19">
        <f>98-AY288-(CD288*100/AO288)</f>
        <v>90.188552188552194</v>
      </c>
      <c r="AX288" s="123">
        <v>3.15</v>
      </c>
      <c r="AY288" s="19">
        <f>AX288*100/AO288</f>
        <v>5.3030303030303028</v>
      </c>
      <c r="AZ288" s="1" t="s">
        <v>432</v>
      </c>
      <c r="BA288" s="58">
        <v>16</v>
      </c>
      <c r="BB288" s="1" t="s">
        <v>432</v>
      </c>
      <c r="BC288" s="6">
        <v>3.5000000000000003E-2</v>
      </c>
      <c r="BD288" s="6"/>
      <c r="BE288" s="19"/>
      <c r="BF288" s="19"/>
      <c r="BG288" s="67" t="s">
        <v>432</v>
      </c>
      <c r="BH288" s="67">
        <v>192.72727272727272</v>
      </c>
      <c r="BI288" s="19">
        <v>0</v>
      </c>
      <c r="BJ288" s="19">
        <v>30.6</v>
      </c>
      <c r="BK288" s="19">
        <f>100-BJ288</f>
        <v>69.400000000000006</v>
      </c>
      <c r="BL288" s="124">
        <f>BJ288/BK288</f>
        <v>0.44092219020172907</v>
      </c>
      <c r="BM288" s="125">
        <v>0.68</v>
      </c>
      <c r="BN288" s="6">
        <f>BM288*100/AO288</f>
        <v>1.1447811447811449</v>
      </c>
      <c r="BO288" s="1" t="s">
        <v>432</v>
      </c>
      <c r="BP288" s="19">
        <v>40.445999999999998</v>
      </c>
      <c r="BQ288" s="19">
        <v>43.78</v>
      </c>
      <c r="BR288" s="43">
        <v>33678</v>
      </c>
      <c r="BS288" s="6">
        <f>BX288+BZ288</f>
        <v>51.900000000000006</v>
      </c>
      <c r="BT288" s="4">
        <v>88.5</v>
      </c>
      <c r="BU288" s="43">
        <v>7423.52</v>
      </c>
      <c r="BV288" s="6">
        <f>100-BT288</f>
        <v>11.5</v>
      </c>
      <c r="BW288" s="6">
        <f>BY288+CA288+CC288</f>
        <v>38.284799999999997</v>
      </c>
      <c r="BX288" s="22">
        <v>13.3</v>
      </c>
      <c r="BY288" s="22">
        <f>BX288*AP288/100</f>
        <v>5.1072000000000006</v>
      </c>
      <c r="BZ288" s="6">
        <v>38.6</v>
      </c>
      <c r="CA288" s="22">
        <f>BZ288*AP288/100</f>
        <v>14.8224</v>
      </c>
      <c r="CB288" s="6">
        <v>47.8</v>
      </c>
      <c r="CC288" s="22">
        <f>CB288*AP288/100</f>
        <v>18.355199999999996</v>
      </c>
      <c r="CD288" s="22">
        <v>1.49</v>
      </c>
      <c r="CE288" s="126">
        <v>94.7</v>
      </c>
      <c r="CF288" s="127">
        <v>6882</v>
      </c>
      <c r="CG288" s="126">
        <v>74.099999999999994</v>
      </c>
      <c r="CH288" s="127">
        <v>5044</v>
      </c>
      <c r="CI288" s="126">
        <v>21.8</v>
      </c>
      <c r="CJ288" s="126">
        <v>51.8</v>
      </c>
      <c r="CK288" s="127">
        <v>4922</v>
      </c>
      <c r="CL288" s="19">
        <f>BX288/BZ288</f>
        <v>0.34455958549222798</v>
      </c>
      <c r="CM288" s="19">
        <v>3.08</v>
      </c>
      <c r="CN288" s="19">
        <v>9.4700000000000006</v>
      </c>
      <c r="CO288" s="19">
        <v>9.9499999999999993</v>
      </c>
      <c r="CP288" s="6"/>
      <c r="CQ288" s="19"/>
      <c r="CR288" s="19"/>
      <c r="CS288" s="20"/>
      <c r="CZ288" s="22"/>
      <c r="DA288" s="16"/>
      <c r="DB288" s="129" t="s">
        <v>258</v>
      </c>
      <c r="DC288" s="130"/>
      <c r="DD288" s="131" t="s">
        <v>1953</v>
      </c>
      <c r="DI288" s="1" t="s">
        <v>436</v>
      </c>
      <c r="DJ288" s="209" t="s">
        <v>483</v>
      </c>
      <c r="DK288" s="4">
        <v>2</v>
      </c>
      <c r="DN288" s="16">
        <v>0</v>
      </c>
      <c r="DR288" s="22" t="s">
        <v>431</v>
      </c>
      <c r="DS288" s="22" t="s">
        <v>431</v>
      </c>
      <c r="DT288" s="67">
        <v>235</v>
      </c>
      <c r="DU288" s="22">
        <v>11.9</v>
      </c>
      <c r="DV288" s="22">
        <v>88.1</v>
      </c>
      <c r="DW288" s="22" t="s">
        <v>431</v>
      </c>
      <c r="DX288" s="22" t="s">
        <v>431</v>
      </c>
      <c r="DY288" s="22" t="s">
        <v>431</v>
      </c>
      <c r="DZ288" s="22" t="s">
        <v>431</v>
      </c>
      <c r="EA288" s="2">
        <v>0</v>
      </c>
      <c r="EB288" s="68"/>
      <c r="EC288" s="36"/>
      <c r="ED288" s="36"/>
      <c r="EE288" s="4">
        <f>L288</f>
        <v>5</v>
      </c>
      <c r="EF288" s="4"/>
      <c r="EG288" s="4"/>
      <c r="EH288" s="4"/>
      <c r="EI288" s="4"/>
      <c r="EJ288" s="4"/>
      <c r="EK288" s="4"/>
      <c r="EL288" s="6" t="e">
        <f>EK288/(EJ288*EJ288*0.01*0.01)</f>
        <v>#DIV/0!</v>
      </c>
      <c r="EM288" s="4"/>
      <c r="EN288" s="4"/>
      <c r="EO288" s="4"/>
      <c r="EP288" s="4"/>
      <c r="EQ288" s="31"/>
      <c r="ER288" s="14"/>
      <c r="ES288" s="132">
        <v>15263</v>
      </c>
      <c r="ET288" s="133">
        <v>75</v>
      </c>
      <c r="EU288" s="133">
        <v>24883</v>
      </c>
      <c r="EV288" s="133">
        <v>10000</v>
      </c>
      <c r="EW288" s="133">
        <v>39780</v>
      </c>
      <c r="EX288" s="133">
        <v>2960</v>
      </c>
      <c r="EY288" s="134">
        <f>EX288/EV288*EW288/ET288</f>
        <v>156.99839999999998</v>
      </c>
      <c r="EZ288" s="39">
        <f>L288*EY288</f>
        <v>784.99199999999985</v>
      </c>
      <c r="FA288" s="9"/>
      <c r="FE288" s="135"/>
      <c r="FF288" s="135"/>
      <c r="FH288" s="136"/>
      <c r="FK288" s="138"/>
      <c r="FL288" s="139"/>
      <c r="FM288" s="9"/>
      <c r="FN288" s="1"/>
      <c r="FO288" s="41">
        <f>AC288/1000</f>
        <v>0.46100000000000002</v>
      </c>
      <c r="FQ288" s="121">
        <f>EX288*100/EU288</f>
        <v>11.895671743760801</v>
      </c>
      <c r="FR288" s="140">
        <f>EY288/1000</f>
        <v>0.15699839999999998</v>
      </c>
      <c r="FS288" s="9"/>
      <c r="FV288" s="212"/>
      <c r="FX288" s="212"/>
      <c r="GI288" s="8"/>
      <c r="GO288" s="10"/>
      <c r="GP288" s="10"/>
      <c r="GQ288" s="20"/>
      <c r="KE288" s="20">
        <f>FR288*AO288/100*1000</f>
        <v>93.257049599999988</v>
      </c>
      <c r="KF288" s="20">
        <f>FR288*AP288/100*1000</f>
        <v>60.287385599999993</v>
      </c>
      <c r="KG288" s="20">
        <f>FR288*AQ288/100*1000</f>
        <v>2.4177753599999998</v>
      </c>
      <c r="KH288" s="20">
        <f>FR288*AX288/100*1000</f>
        <v>4.9454495999999999</v>
      </c>
      <c r="KI288" s="20">
        <f>FR288*BM288/100*1000</f>
        <v>1.0675891200000001</v>
      </c>
      <c r="KJ288" s="20">
        <f>FR288*BY288/100*1000</f>
        <v>8.0182222848000002</v>
      </c>
      <c r="KK288" s="20">
        <f>FR288*CA288/100*1000</f>
        <v>23.270930841599998</v>
      </c>
      <c r="KL288" s="20">
        <f>FR288*CC288/100*1000</f>
        <v>28.817370316799995</v>
      </c>
    </row>
    <row r="289" spans="1:313" ht="14.4" customHeight="1">
      <c r="A289" s="1">
        <v>251</v>
      </c>
      <c r="B289" s="1">
        <f>COUNTIFS($D$3:D289,D289,$F$3:F289,F289)</f>
        <v>1</v>
      </c>
      <c r="C289" s="34">
        <v>13771</v>
      </c>
      <c r="D289" s="21" t="s">
        <v>1564</v>
      </c>
      <c r="E289" s="2" t="s">
        <v>720</v>
      </c>
      <c r="F289" s="12">
        <v>5601051753</v>
      </c>
      <c r="G289" s="1">
        <f>LEFT(H289,4)-CONCATENATE(IF(LEFT(F289, 2)&lt;MID(H289, 3, 4), 20, 19),LEFT(F289,2))</f>
        <v>64</v>
      </c>
      <c r="H289" s="247" t="s">
        <v>1555</v>
      </c>
      <c r="I289" s="29" t="s">
        <v>622</v>
      </c>
      <c r="J289" s="24" t="s">
        <v>487</v>
      </c>
      <c r="K289" s="2" t="s">
        <v>430</v>
      </c>
      <c r="L289" s="1">
        <v>6</v>
      </c>
      <c r="M289" s="2">
        <v>1</v>
      </c>
      <c r="N289" s="2" t="s">
        <v>646</v>
      </c>
      <c r="P289" s="1" t="s">
        <v>1556</v>
      </c>
      <c r="S289" s="2"/>
      <c r="T289" s="42"/>
      <c r="U289" s="42"/>
      <c r="V289" s="60" t="s">
        <v>1482</v>
      </c>
      <c r="X289" s="59"/>
      <c r="Y289" s="59"/>
      <c r="Z289" s="29"/>
      <c r="AA289" s="1" t="s">
        <v>773</v>
      </c>
      <c r="AC289" s="115">
        <v>224</v>
      </c>
      <c r="AD289" s="115">
        <v>1300</v>
      </c>
      <c r="AE289" s="11"/>
      <c r="AF289" s="11"/>
      <c r="AG289" s="11" t="s">
        <v>483</v>
      </c>
      <c r="AH289" s="115">
        <v>150</v>
      </c>
      <c r="AI289" s="11"/>
      <c r="AJ289" s="11"/>
      <c r="AM289" s="11"/>
      <c r="AO289" s="116">
        <v>49.7</v>
      </c>
      <c r="AP289" s="117">
        <v>48</v>
      </c>
      <c r="AQ289" s="118">
        <v>1.87</v>
      </c>
      <c r="AR289" s="119">
        <f>AO289+AP289+AQ289</f>
        <v>99.570000000000007</v>
      </c>
      <c r="AS289" s="120">
        <f>AO289/AP289</f>
        <v>1.0354166666666667</v>
      </c>
      <c r="AT289" s="121">
        <f>AO289/AP289*AQ289</f>
        <v>1.9362291666666667</v>
      </c>
      <c r="AU289" s="122">
        <f>AO289/(AP289+AQ289)</f>
        <v>0.99659113695608592</v>
      </c>
      <c r="AV289" s="19">
        <f>AW289*AO289/100</f>
        <v>40.626000000000005</v>
      </c>
      <c r="AW289" s="19">
        <f>98-AY289-(CD289*100/AO289)</f>
        <v>81.74245472837022</v>
      </c>
      <c r="AX289" s="151">
        <v>7.13</v>
      </c>
      <c r="AY289" s="19">
        <f>AX289*100/AO289</f>
        <v>14.346076458752515</v>
      </c>
      <c r="AZ289" s="1" t="s">
        <v>432</v>
      </c>
      <c r="BA289" s="58">
        <v>16.3</v>
      </c>
      <c r="BB289" s="1" t="s">
        <v>432</v>
      </c>
      <c r="BC289" s="6">
        <v>0.05</v>
      </c>
      <c r="BD289" s="6"/>
      <c r="BE289" s="19"/>
      <c r="BF289" s="19"/>
      <c r="BG289" s="67">
        <v>8954.2857142857138</v>
      </c>
      <c r="BH289" s="67">
        <v>404.76190476190476</v>
      </c>
      <c r="BI289" s="19">
        <v>0</v>
      </c>
      <c r="BJ289" s="19">
        <v>41.3</v>
      </c>
      <c r="BK289" s="1">
        <v>58.7</v>
      </c>
      <c r="BL289" s="124">
        <f>BJ289/BK289</f>
        <v>0.70357751277683123</v>
      </c>
      <c r="BM289" s="125">
        <v>0.27</v>
      </c>
      <c r="BN289" s="6">
        <f>BM289*100/AO289</f>
        <v>0.54325955734406439</v>
      </c>
      <c r="BO289" s="1" t="s">
        <v>432</v>
      </c>
      <c r="BP289" s="19">
        <v>76.8</v>
      </c>
      <c r="BQ289" s="19">
        <v>70.804999999999993</v>
      </c>
      <c r="BR289" s="43">
        <v>86817.5</v>
      </c>
      <c r="BS289" s="6">
        <f>BX289+BZ289</f>
        <v>46.1</v>
      </c>
      <c r="BT289" s="4">
        <v>83</v>
      </c>
      <c r="BU289" s="43">
        <v>7555.0847457627124</v>
      </c>
      <c r="BV289" s="6">
        <f>100-BT289</f>
        <v>17</v>
      </c>
      <c r="BW289" s="6">
        <f>BY289+CA289+CC289</f>
        <v>48</v>
      </c>
      <c r="BX289" s="2">
        <v>10.4</v>
      </c>
      <c r="BY289" s="22">
        <f>BX289*AP289/100</f>
        <v>4.9920000000000009</v>
      </c>
      <c r="BZ289" s="4">
        <v>35.700000000000003</v>
      </c>
      <c r="CA289" s="22">
        <f>BZ289*AP289/100</f>
        <v>17.136000000000003</v>
      </c>
      <c r="CB289" s="4">
        <v>53.9</v>
      </c>
      <c r="CC289" s="22">
        <f>CB289*AP289/100</f>
        <v>25.872</v>
      </c>
      <c r="CD289" s="22">
        <v>0.95</v>
      </c>
      <c r="CE289" s="126">
        <v>100</v>
      </c>
      <c r="CF289" s="126">
        <v>9191</v>
      </c>
      <c r="CG289" s="126">
        <v>84.6</v>
      </c>
      <c r="CH289" s="126">
        <v>4819</v>
      </c>
      <c r="CI289" s="126">
        <v>18.100000000000001</v>
      </c>
      <c r="CJ289" s="126">
        <v>49.6</v>
      </c>
      <c r="CK289" s="126">
        <v>4253</v>
      </c>
      <c r="CL289" s="19">
        <f>BX289/BZ289</f>
        <v>0.29131652661064422</v>
      </c>
      <c r="CM289" s="22"/>
      <c r="CN289" s="22"/>
      <c r="CO289" s="22"/>
      <c r="CP289" s="6"/>
      <c r="CQ289" s="19"/>
      <c r="CR289" s="19"/>
      <c r="CS289" s="20"/>
      <c r="CT289" s="22"/>
      <c r="CU289" s="142"/>
      <c r="CV289" s="142"/>
      <c r="CW289" s="22"/>
      <c r="CX289" s="22"/>
      <c r="CZ289" s="22"/>
      <c r="DA289" s="16"/>
      <c r="DB289" s="129" t="s">
        <v>447</v>
      </c>
      <c r="DC289" s="130"/>
      <c r="DD289" s="131" t="s">
        <v>1565</v>
      </c>
      <c r="DI289" s="1" t="s">
        <v>434</v>
      </c>
      <c r="DJ289" s="209" t="s">
        <v>483</v>
      </c>
      <c r="DK289" s="4">
        <v>2</v>
      </c>
      <c r="DN289" s="16">
        <v>0</v>
      </c>
      <c r="DR289" s="1" t="s">
        <v>431</v>
      </c>
      <c r="DS289" s="1" t="s">
        <v>431</v>
      </c>
      <c r="DT289" s="1">
        <v>158</v>
      </c>
      <c r="DU289" s="1">
        <v>13.3</v>
      </c>
      <c r="DV289" s="1">
        <v>86.7</v>
      </c>
      <c r="DW289" s="1" t="s">
        <v>431</v>
      </c>
      <c r="DX289" s="1" t="s">
        <v>431</v>
      </c>
      <c r="DY289" s="1" t="s">
        <v>431</v>
      </c>
      <c r="DZ289" s="1" t="s">
        <v>431</v>
      </c>
      <c r="EA289" s="1">
        <v>0</v>
      </c>
      <c r="EC289" s="36"/>
      <c r="ED289" s="36"/>
      <c r="EE289" s="4">
        <v>6</v>
      </c>
      <c r="EF289" s="4"/>
      <c r="EG289" s="4">
        <v>2</v>
      </c>
      <c r="EH289" s="4"/>
      <c r="EI289" s="4"/>
      <c r="EJ289" s="4"/>
      <c r="EK289" s="4"/>
      <c r="EL289" s="6" t="e">
        <f>EK289/(EJ289*EJ289*0.01*0.01)</f>
        <v>#DIV/0!</v>
      </c>
      <c r="EM289" s="4"/>
      <c r="EN289" s="4"/>
      <c r="EO289" s="4"/>
      <c r="EP289" s="4"/>
      <c r="EQ289" s="31"/>
      <c r="ER289" s="14"/>
      <c r="ES289" s="132">
        <v>13771</v>
      </c>
      <c r="ET289" s="133">
        <v>75</v>
      </c>
      <c r="EU289" s="133">
        <v>11561</v>
      </c>
      <c r="EV289" s="133">
        <v>5463</v>
      </c>
      <c r="EW289" s="133">
        <v>39780</v>
      </c>
      <c r="EX289" s="133">
        <v>1443</v>
      </c>
      <c r="EY289" s="134">
        <f>EX289/EV289*EW289/ET289</f>
        <v>140.10016474464581</v>
      </c>
      <c r="EZ289" s="39">
        <f>L289*EY289</f>
        <v>840.60098846787491</v>
      </c>
      <c r="FA289" s="9"/>
      <c r="FE289" s="135"/>
      <c r="FF289" s="135"/>
      <c r="FH289" s="136"/>
      <c r="FK289" s="138"/>
      <c r="FL289" s="139"/>
      <c r="FM289" s="9"/>
      <c r="FN289" s="1"/>
      <c r="FO289" s="41">
        <f>AC289/1000</f>
        <v>0.224</v>
      </c>
      <c r="FQ289" s="121">
        <f>EX289*100/EU289</f>
        <v>12.481619237090218</v>
      </c>
      <c r="FR289" s="140">
        <f>EY289/1000</f>
        <v>0.14010016474464582</v>
      </c>
      <c r="FS289" s="143"/>
      <c r="FV289" s="212"/>
      <c r="FX289" s="212"/>
      <c r="GI289" s="8"/>
      <c r="GO289" s="10">
        <v>44146</v>
      </c>
      <c r="GP289" s="10"/>
      <c r="GQ289" s="20"/>
      <c r="KE289" s="20">
        <f>FR289*AO289/100*1000</f>
        <v>69.629781878088977</v>
      </c>
      <c r="KF289" s="20">
        <f>FR289*AP289/100*1000</f>
        <v>67.248079077429992</v>
      </c>
      <c r="KG289" s="20">
        <f>FR289*AQ289/100*1000</f>
        <v>2.6198730807248771</v>
      </c>
      <c r="KH289" s="20">
        <f>FR289*AX289/100*1000</f>
        <v>9.9891417462932459</v>
      </c>
      <c r="KI289" s="20">
        <f>FR289*BM289/100*1000</f>
        <v>0.37827044481054373</v>
      </c>
      <c r="KJ289" s="20">
        <f>FR289*BY289/100*1000</f>
        <v>6.9938002240527206</v>
      </c>
      <c r="KK289" s="20">
        <f>FR289*CA289/100*1000</f>
        <v>24.007564230642512</v>
      </c>
      <c r="KL289" s="20">
        <f>FR289*CC289/100*1000</f>
        <v>36.246714622734764</v>
      </c>
    </row>
    <row r="290" spans="1:313" ht="14.4" customHeight="1">
      <c r="A290" s="1">
        <v>29</v>
      </c>
      <c r="B290" s="1">
        <f>COUNTIFS($D$3:D290,D290,$F$3:F290,F290)</f>
        <v>1</v>
      </c>
      <c r="C290" s="34">
        <v>12262</v>
      </c>
      <c r="D290" s="21" t="s">
        <v>721</v>
      </c>
      <c r="E290" s="2" t="s">
        <v>577</v>
      </c>
      <c r="F290" s="12">
        <v>6310241322</v>
      </c>
      <c r="G290" s="1">
        <f>LEFT(H290,4)-CONCATENATE(IF(LEFT(F290, 2)&lt;MID(H290, 3, 4), 20, 19),LEFT(F290,2))</f>
        <v>57</v>
      </c>
      <c r="H290" s="247" t="s">
        <v>1089</v>
      </c>
      <c r="I290" s="29" t="s">
        <v>1091</v>
      </c>
      <c r="J290" s="24" t="s">
        <v>487</v>
      </c>
      <c r="K290" s="2" t="s">
        <v>430</v>
      </c>
      <c r="L290" s="1">
        <v>5</v>
      </c>
      <c r="M290" s="2" t="s">
        <v>859</v>
      </c>
      <c r="N290" s="2" t="s">
        <v>647</v>
      </c>
      <c r="P290" s="1" t="s">
        <v>1087</v>
      </c>
      <c r="S290" s="2"/>
      <c r="T290" s="46" t="s">
        <v>797</v>
      </c>
      <c r="U290" s="46"/>
      <c r="V290" s="50" t="s">
        <v>902</v>
      </c>
      <c r="X290" s="59"/>
      <c r="Y290" s="59"/>
      <c r="Z290" s="29"/>
      <c r="AA290" s="1" t="s">
        <v>817</v>
      </c>
      <c r="AC290" s="115">
        <v>487</v>
      </c>
      <c r="AD290" s="115">
        <v>2400</v>
      </c>
      <c r="AE290" s="11"/>
      <c r="AF290" s="11"/>
      <c r="AG290" s="11" t="s">
        <v>491</v>
      </c>
      <c r="AH290" s="115">
        <v>150</v>
      </c>
      <c r="AI290" s="11"/>
      <c r="AJ290" s="11"/>
      <c r="AO290" s="116">
        <v>77.5</v>
      </c>
      <c r="AP290" s="117">
        <v>13.1</v>
      </c>
      <c r="AQ290" s="118">
        <v>9</v>
      </c>
      <c r="AR290" s="119">
        <f>AO290+AP290+AQ290</f>
        <v>99.6</v>
      </c>
      <c r="AS290" s="120">
        <f>AO290/AP290</f>
        <v>5.9160305343511448</v>
      </c>
      <c r="AT290" s="121">
        <f>AO290/AP290*AQ290</f>
        <v>53.244274809160302</v>
      </c>
      <c r="AU290" s="122">
        <f>AO290/(AP290+AQ290)</f>
        <v>3.5067873303167421</v>
      </c>
      <c r="AV290" s="19">
        <v>69.284999999999997</v>
      </c>
      <c r="AW290" s="19">
        <f>95-AY290</f>
        <v>89.4</v>
      </c>
      <c r="AX290" s="123">
        <v>4.34</v>
      </c>
      <c r="AY290" s="19">
        <v>5.6</v>
      </c>
      <c r="AZ290" s="1" t="s">
        <v>432</v>
      </c>
      <c r="BA290" s="58">
        <v>13.6</v>
      </c>
      <c r="BB290" s="1" t="s">
        <v>432</v>
      </c>
      <c r="BC290" s="6">
        <v>0.2</v>
      </c>
      <c r="BD290" s="22">
        <v>68.7</v>
      </c>
      <c r="BE290" s="22">
        <v>46.5</v>
      </c>
      <c r="BF290" s="22">
        <v>42.7</v>
      </c>
      <c r="BG290" s="67">
        <v>5103.5999999999995</v>
      </c>
      <c r="BH290" s="20">
        <v>239.68000000000004</v>
      </c>
      <c r="BI290" s="19">
        <v>0.04</v>
      </c>
      <c r="BJ290" s="19">
        <v>21.6</v>
      </c>
      <c r="BK290" s="1">
        <v>78.400000000000006</v>
      </c>
      <c r="BL290" s="147">
        <f>BJ290/BK290</f>
        <v>0.27551020408163263</v>
      </c>
      <c r="BM290" s="125">
        <v>1.7</v>
      </c>
      <c r="BN290" s="6">
        <f>BM290*100/AO290</f>
        <v>2.193548387096774</v>
      </c>
      <c r="BO290" s="1" t="s">
        <v>432</v>
      </c>
      <c r="BP290" s="19">
        <v>47.08</v>
      </c>
      <c r="BQ290" s="19">
        <v>86.335999999999999</v>
      </c>
      <c r="BR290" s="43">
        <v>110485.8</v>
      </c>
      <c r="BS290" s="6">
        <f>BX290+BZ290</f>
        <v>25.6</v>
      </c>
      <c r="BT290" s="4">
        <v>68</v>
      </c>
      <c r="BU290" s="43">
        <v>6599.88</v>
      </c>
      <c r="BV290" s="6">
        <f>100-BT290</f>
        <v>32</v>
      </c>
      <c r="BW290" s="6">
        <f>BY290+CA290+CC290</f>
        <v>12.9428</v>
      </c>
      <c r="BX290" s="4">
        <v>10.5</v>
      </c>
      <c r="BY290" s="22">
        <f>BX290*AP290/100</f>
        <v>1.3754999999999997</v>
      </c>
      <c r="BZ290" s="4">
        <v>15.1</v>
      </c>
      <c r="CA290" s="22">
        <f>BZ290*AP290/100</f>
        <v>1.9781</v>
      </c>
      <c r="CB290" s="4">
        <v>73.2</v>
      </c>
      <c r="CC290" s="22">
        <f>CB290*AP290/100</f>
        <v>9.5891999999999999</v>
      </c>
      <c r="CD290" s="22">
        <v>0.75</v>
      </c>
      <c r="CE290" s="126">
        <v>98.5</v>
      </c>
      <c r="CF290" s="127">
        <v>8247.4</v>
      </c>
      <c r="CG290" s="126">
        <v>95.5</v>
      </c>
      <c r="CH290" s="127">
        <v>4761.9000000000005</v>
      </c>
      <c r="CI290" s="126">
        <v>64.8</v>
      </c>
      <c r="CJ290" s="126">
        <v>72.900000000000006</v>
      </c>
      <c r="CK290" s="127">
        <v>3010</v>
      </c>
      <c r="CL290" s="19">
        <f>BX290/BZ290</f>
        <v>0.69536423841059603</v>
      </c>
      <c r="CM290" s="22"/>
      <c r="CN290" s="22"/>
      <c r="CO290" s="22"/>
      <c r="CP290" s="6"/>
      <c r="CQ290" s="19"/>
      <c r="CR290" s="19"/>
      <c r="CS290" s="19"/>
      <c r="CT290" s="22"/>
      <c r="CU290" s="142"/>
      <c r="CV290" s="142"/>
      <c r="CW290" s="22"/>
      <c r="CX290" s="22"/>
      <c r="CZ290" s="22"/>
      <c r="DA290" s="16">
        <v>7</v>
      </c>
      <c r="DB290" s="129" t="s">
        <v>447</v>
      </c>
      <c r="DC290" s="130"/>
      <c r="DD290" s="131" t="s">
        <v>1092</v>
      </c>
      <c r="DI290" s="1" t="s">
        <v>434</v>
      </c>
      <c r="DJ290" s="210" t="s">
        <v>491</v>
      </c>
      <c r="DK290" s="4">
        <v>2</v>
      </c>
      <c r="DN290" s="16">
        <v>0</v>
      </c>
      <c r="DR290" s="1" t="s">
        <v>431</v>
      </c>
      <c r="DS290" s="1" t="s">
        <v>431</v>
      </c>
      <c r="DT290" s="1">
        <v>747</v>
      </c>
      <c r="DU290" s="1">
        <v>8</v>
      </c>
      <c r="DV290" s="1">
        <v>92</v>
      </c>
      <c r="DW290" s="1" t="s">
        <v>431</v>
      </c>
      <c r="DX290" s="1" t="s">
        <v>431</v>
      </c>
      <c r="DY290" s="1" t="s">
        <v>431</v>
      </c>
      <c r="DZ290" s="1" t="s">
        <v>431</v>
      </c>
      <c r="EA290" s="1" t="s">
        <v>1093</v>
      </c>
      <c r="EC290" s="36"/>
      <c r="ED290" s="36"/>
      <c r="EE290" s="4">
        <v>5</v>
      </c>
      <c r="EF290" s="4"/>
      <c r="EG290" s="4">
        <v>2</v>
      </c>
      <c r="EH290" s="4"/>
      <c r="EI290" s="4"/>
      <c r="EJ290" s="4"/>
      <c r="EK290" s="4"/>
      <c r="EL290" s="6" t="e">
        <f>EK290/(EJ290*EJ290*0.01*0.01)</f>
        <v>#DIV/0!</v>
      </c>
      <c r="EM290" s="4"/>
      <c r="EN290" s="4"/>
      <c r="EO290" s="4"/>
      <c r="EP290" s="4"/>
      <c r="EQ290" s="31"/>
      <c r="ER290" s="14"/>
      <c r="ES290" s="132">
        <v>12262</v>
      </c>
      <c r="ET290" s="133">
        <v>75</v>
      </c>
      <c r="EU290" s="133">
        <v>101253</v>
      </c>
      <c r="EV290" s="133">
        <v>4000</v>
      </c>
      <c r="EW290" s="133">
        <v>40560</v>
      </c>
      <c r="EX290" s="133">
        <v>3460</v>
      </c>
      <c r="EY290" s="134">
        <f>EX290/EV290*EW290/ET290</f>
        <v>467.79200000000003</v>
      </c>
      <c r="EZ290" s="39">
        <f>L290*EY290</f>
        <v>2338.96</v>
      </c>
      <c r="FA290" s="9"/>
      <c r="FE290" s="135"/>
      <c r="FF290" s="135"/>
      <c r="FH290" s="136"/>
      <c r="FI290" s="11"/>
      <c r="FK290" s="138"/>
      <c r="FL290" s="139"/>
      <c r="FM290" s="9"/>
      <c r="FN290" s="1"/>
      <c r="FO290" s="41">
        <f>AC290/1000</f>
        <v>0.48699999999999999</v>
      </c>
      <c r="FQ290" s="121">
        <f>EX290*100/EU290</f>
        <v>3.4171827007594837</v>
      </c>
      <c r="FR290" s="140">
        <f>EY290/1000</f>
        <v>0.46779200000000004</v>
      </c>
      <c r="FS290" s="143">
        <f>DT290/EY290</f>
        <v>1.5968635632930874</v>
      </c>
      <c r="FT290" s="143"/>
      <c r="FU290" s="214"/>
      <c r="FW290" s="214"/>
      <c r="GI290" s="8"/>
      <c r="GO290" s="10">
        <v>43860</v>
      </c>
      <c r="GP290" s="10"/>
      <c r="GQ290" s="20"/>
      <c r="KE290" s="20">
        <f>FR290*AO290/100*1000</f>
        <v>362.53880000000004</v>
      </c>
      <c r="KF290" s="20">
        <f>FR290*AP290/100*1000</f>
        <v>61.280752000000007</v>
      </c>
      <c r="KG290" s="20">
        <f>FR290*AQ290/100*1000</f>
        <v>42.101279999999996</v>
      </c>
      <c r="KH290" s="20">
        <f>FR290*AX290/100*1000</f>
        <v>20.302172800000001</v>
      </c>
      <c r="KI290" s="20">
        <f>FR290*BM290/100*1000</f>
        <v>7.9524639999999991</v>
      </c>
      <c r="KJ290" s="20">
        <f>FR290*BY290/100*1000</f>
        <v>6.4344789599999999</v>
      </c>
      <c r="KK290" s="20">
        <f>FR290*CA290/100*1000</f>
        <v>9.2533935520000021</v>
      </c>
      <c r="KL290" s="20">
        <f>FR290*CC290/100*1000</f>
        <v>44.857510464000008</v>
      </c>
    </row>
    <row r="291" spans="1:313" ht="14.4" customHeight="1">
      <c r="A291" s="1">
        <v>116</v>
      </c>
      <c r="B291" s="1">
        <f>COUNTIFS($D$3:D291,D291,$F$3:F291,F291)</f>
        <v>1</v>
      </c>
      <c r="C291" s="34">
        <v>12715</v>
      </c>
      <c r="D291" s="21" t="s">
        <v>1270</v>
      </c>
      <c r="E291" s="2" t="s">
        <v>504</v>
      </c>
      <c r="F291" s="2">
        <v>7606125175</v>
      </c>
      <c r="G291" s="1">
        <f>LEFT(H291,4)-CONCATENATE(IF(LEFT(F291, 2)&lt;MID(H291, 3, 4), 20, 19),LEFT(F291,2))</f>
        <v>44</v>
      </c>
      <c r="H291" s="247" t="s">
        <v>1271</v>
      </c>
      <c r="I291" s="29" t="s">
        <v>609</v>
      </c>
      <c r="J291" s="24" t="s">
        <v>487</v>
      </c>
      <c r="K291" s="2" t="s">
        <v>430</v>
      </c>
      <c r="L291" s="1">
        <v>5.5</v>
      </c>
      <c r="M291" s="2" t="s">
        <v>542</v>
      </c>
      <c r="N291" s="2" t="s">
        <v>431</v>
      </c>
      <c r="P291" s="1" t="s">
        <v>1261</v>
      </c>
      <c r="S291" s="2"/>
      <c r="T291" s="42"/>
      <c r="U291" s="42"/>
      <c r="V291" s="57" t="s">
        <v>1245</v>
      </c>
      <c r="X291" s="59"/>
      <c r="Y291" s="59"/>
      <c r="Z291" s="29"/>
      <c r="AA291" s="1" t="s">
        <v>812</v>
      </c>
      <c r="AC291" s="115">
        <v>184</v>
      </c>
      <c r="AD291" s="115">
        <v>1000</v>
      </c>
      <c r="AE291" s="11"/>
      <c r="AF291" s="11"/>
      <c r="AG291" s="11" t="s">
        <v>491</v>
      </c>
      <c r="AH291" s="115">
        <v>50</v>
      </c>
      <c r="AI291" s="11"/>
      <c r="AJ291" s="11"/>
      <c r="AM291" s="11"/>
      <c r="AO291" s="116">
        <v>35.200000000000003</v>
      </c>
      <c r="AP291" s="117">
        <v>60.2</v>
      </c>
      <c r="AQ291" s="118">
        <v>3.63</v>
      </c>
      <c r="AR291" s="119">
        <f>AO291+AP291+AQ291</f>
        <v>99.03</v>
      </c>
      <c r="AS291" s="120">
        <f>AO291/AP291</f>
        <v>0.58471760797342198</v>
      </c>
      <c r="AT291" s="121">
        <f>AO291/AP291*AQ291</f>
        <v>2.1225249169435219</v>
      </c>
      <c r="AU291" s="122">
        <f>AO291/(AP291+AQ291)</f>
        <v>0.55146482845057188</v>
      </c>
      <c r="AV291" s="19">
        <f>AW291*AO291/100</f>
        <v>31.006</v>
      </c>
      <c r="AW291" s="19">
        <f>98-AY291-(CD291*100/AO291)</f>
        <v>88.085227272727266</v>
      </c>
      <c r="AX291" s="123">
        <v>3.08</v>
      </c>
      <c r="AY291" s="19">
        <f>AX291*100/AO291</f>
        <v>8.75</v>
      </c>
      <c r="AZ291" s="1" t="s">
        <v>432</v>
      </c>
      <c r="BA291" s="58">
        <v>31.8</v>
      </c>
      <c r="BB291" s="1" t="s">
        <v>432</v>
      </c>
      <c r="BC291" s="6">
        <v>1.6</v>
      </c>
      <c r="BD291" s="6"/>
      <c r="BE291" s="19"/>
      <c r="BF291" s="19"/>
      <c r="BG291" s="2">
        <v>5361</v>
      </c>
      <c r="BH291" s="67">
        <v>242.35000000000002</v>
      </c>
      <c r="BI291" s="19">
        <v>0.16</v>
      </c>
      <c r="BJ291" s="19">
        <v>66.3</v>
      </c>
      <c r="BK291" s="1">
        <v>33.700000000000003</v>
      </c>
      <c r="BL291" s="124">
        <f>BJ291/BK291</f>
        <v>1.9673590504451035</v>
      </c>
      <c r="BM291" s="125">
        <v>0.34</v>
      </c>
      <c r="BN291" s="6">
        <f>BM291*100/AO291</f>
        <v>0.96590909090909083</v>
      </c>
      <c r="BO291" s="1" t="s">
        <v>432</v>
      </c>
      <c r="BP291" s="1">
        <v>20.399999999999999</v>
      </c>
      <c r="BQ291" s="19">
        <v>31.978999999999999</v>
      </c>
      <c r="BR291" s="4">
        <v>31263</v>
      </c>
      <c r="BS291" s="6">
        <f>BX291+BZ291</f>
        <v>69.400000000000006</v>
      </c>
      <c r="BT291" s="4">
        <v>91.1</v>
      </c>
      <c r="BU291" s="43">
        <v>12683.125</v>
      </c>
      <c r="BV291" s="6">
        <f>100-BT291</f>
        <v>8.9000000000000057</v>
      </c>
      <c r="BW291" s="6">
        <f>BY291+CA291+CC291</f>
        <v>59.959199999999996</v>
      </c>
      <c r="BX291" s="2">
        <v>45.5</v>
      </c>
      <c r="BY291" s="22">
        <f>BX291*AP291/100</f>
        <v>27.390999999999998</v>
      </c>
      <c r="BZ291" s="4">
        <v>23.9</v>
      </c>
      <c r="CA291" s="22">
        <f>BZ291*AP291/100</f>
        <v>14.3878</v>
      </c>
      <c r="CB291" s="4">
        <v>30.2</v>
      </c>
      <c r="CC291" s="22">
        <f>CB291*AP291/100</f>
        <v>18.180399999999999</v>
      </c>
      <c r="CD291" s="22">
        <v>0.41</v>
      </c>
      <c r="CE291" s="126">
        <v>96.6</v>
      </c>
      <c r="CF291" s="127">
        <v>6658.9</v>
      </c>
      <c r="CG291" s="126">
        <v>89</v>
      </c>
      <c r="CH291" s="127">
        <v>4270.4000000000005</v>
      </c>
      <c r="CI291" s="126">
        <v>55.8</v>
      </c>
      <c r="CJ291" s="126">
        <v>82.4</v>
      </c>
      <c r="CK291" s="127">
        <v>5001.3999999999996</v>
      </c>
      <c r="CL291" s="19">
        <f>BX291/BZ291</f>
        <v>1.9037656903765692</v>
      </c>
      <c r="CM291" s="22"/>
      <c r="CN291" s="22"/>
      <c r="CO291" s="22"/>
      <c r="CP291" s="6">
        <v>0.6</v>
      </c>
      <c r="CQ291" s="19"/>
      <c r="CR291" s="19"/>
      <c r="CS291" s="19"/>
      <c r="CT291" s="22"/>
      <c r="CU291" s="142"/>
      <c r="CV291" s="142"/>
      <c r="CW291" s="22"/>
      <c r="CX291" s="22"/>
      <c r="CZ291" s="22"/>
      <c r="DA291" s="16">
        <v>3</v>
      </c>
      <c r="DB291" s="129" t="s">
        <v>441</v>
      </c>
      <c r="DC291" s="130"/>
      <c r="DD291" s="131" t="s">
        <v>1272</v>
      </c>
      <c r="DI291" s="1" t="s">
        <v>434</v>
      </c>
      <c r="DJ291" s="210" t="s">
        <v>491</v>
      </c>
      <c r="DK291" s="4">
        <v>2</v>
      </c>
      <c r="DN291" s="16">
        <v>0</v>
      </c>
      <c r="DR291" s="1" t="s">
        <v>431</v>
      </c>
      <c r="DS291" s="1" t="s">
        <v>431</v>
      </c>
      <c r="DT291" s="22">
        <v>236</v>
      </c>
      <c r="DU291" s="22">
        <v>22</v>
      </c>
      <c r="DV291" s="22">
        <v>78</v>
      </c>
      <c r="DW291" s="1" t="s">
        <v>431</v>
      </c>
      <c r="DX291" s="1" t="s">
        <v>431</v>
      </c>
      <c r="DY291" s="1" t="s">
        <v>431</v>
      </c>
      <c r="DZ291" s="1" t="s">
        <v>431</v>
      </c>
      <c r="EA291" s="1">
        <v>0</v>
      </c>
      <c r="EB291" s="2"/>
      <c r="EC291" s="36"/>
      <c r="ED291" s="36"/>
      <c r="EE291" s="4">
        <v>5.5</v>
      </c>
      <c r="EF291" s="4"/>
      <c r="EG291" s="4">
        <v>2</v>
      </c>
      <c r="EH291" s="4"/>
      <c r="EI291" s="4"/>
      <c r="EJ291" s="4"/>
      <c r="EK291" s="4"/>
      <c r="EL291" s="6" t="e">
        <f>EK291/(EJ291*EJ291*0.01*0.01)</f>
        <v>#DIV/0!</v>
      </c>
      <c r="EM291" s="4"/>
      <c r="EN291" s="4"/>
      <c r="EO291" s="4"/>
      <c r="EP291" s="4"/>
      <c r="EQ291" s="31"/>
      <c r="ER291" s="14"/>
      <c r="ES291" s="132">
        <v>12715</v>
      </c>
      <c r="ET291" s="133">
        <v>75</v>
      </c>
      <c r="EU291" s="133">
        <v>71887</v>
      </c>
      <c r="EV291" s="133">
        <v>12000</v>
      </c>
      <c r="EW291" s="133">
        <v>40560</v>
      </c>
      <c r="EX291" s="133">
        <v>2689</v>
      </c>
      <c r="EY291" s="134">
        <f>EX291/EV291*EW291/ET291</f>
        <v>121.18426666666666</v>
      </c>
      <c r="EZ291" s="39">
        <f>L291*EY291</f>
        <v>666.51346666666666</v>
      </c>
      <c r="FA291" s="9"/>
      <c r="FE291" s="135"/>
      <c r="FF291" s="135"/>
      <c r="FH291" s="136"/>
      <c r="FI291" s="11"/>
      <c r="FK291" s="138"/>
      <c r="FL291" s="139"/>
      <c r="FM291" s="9"/>
      <c r="FN291" s="1"/>
      <c r="FO291" s="41">
        <f>AC291/1000</f>
        <v>0.184</v>
      </c>
      <c r="FQ291" s="121">
        <f>EX291*100/EU291</f>
        <v>3.7405928749287076</v>
      </c>
      <c r="FR291" s="140">
        <f>EY291/1000</f>
        <v>0.12118426666666667</v>
      </c>
      <c r="FS291" s="143">
        <f>DT291/EY291</f>
        <v>1.9474475234408868</v>
      </c>
      <c r="FT291" s="143"/>
      <c r="FU291" s="214"/>
      <c r="FW291" s="214"/>
      <c r="GI291" s="8"/>
      <c r="GO291" s="10">
        <v>43958</v>
      </c>
      <c r="GP291" s="10"/>
      <c r="GQ291" s="20"/>
      <c r="KE291" s="20">
        <f>FR291*AO291/100*1000</f>
        <v>42.656861866666667</v>
      </c>
      <c r="KF291" s="20">
        <f>FR291*AP291/100*1000</f>
        <v>72.952928533333335</v>
      </c>
      <c r="KG291" s="20">
        <f>FR291*AQ291/100*1000</f>
        <v>4.3989888799999992</v>
      </c>
      <c r="KH291" s="20">
        <f>FR291*AX291/100*1000</f>
        <v>3.7324754133333333</v>
      </c>
      <c r="KI291" s="20">
        <f>FR291*BM291/100*1000</f>
        <v>0.41202650666666663</v>
      </c>
      <c r="KJ291" s="20">
        <f>FR291*BY291/100*1000</f>
        <v>33.193582482666663</v>
      </c>
      <c r="KK291" s="20">
        <f>FR291*CA291/100*1000</f>
        <v>17.435749919466666</v>
      </c>
      <c r="KL291" s="20">
        <f>FR291*CC291/100*1000</f>
        <v>22.031784417066667</v>
      </c>
    </row>
    <row r="292" spans="1:313" ht="14.4" customHeight="1">
      <c r="A292" s="1">
        <v>151</v>
      </c>
      <c r="B292" s="219">
        <f>COUNTIFS($D$3:D292,D292,$F$3:F292,F292)</f>
        <v>1</v>
      </c>
      <c r="C292" s="34">
        <v>17667</v>
      </c>
      <c r="D292" s="21" t="s">
        <v>2543</v>
      </c>
      <c r="E292" s="2" t="s">
        <v>468</v>
      </c>
      <c r="F292" s="2">
        <v>5909031810</v>
      </c>
      <c r="G292" s="1">
        <v>63</v>
      </c>
      <c r="H292" s="247" t="s">
        <v>2544</v>
      </c>
      <c r="I292" s="29" t="s">
        <v>442</v>
      </c>
      <c r="J292" s="24" t="s">
        <v>487</v>
      </c>
      <c r="K292" s="2" t="s">
        <v>430</v>
      </c>
      <c r="L292" s="2">
        <v>11</v>
      </c>
      <c r="M292" s="2">
        <v>2</v>
      </c>
      <c r="N292" s="2" t="s">
        <v>431</v>
      </c>
      <c r="O292" s="11"/>
      <c r="P292" s="2" t="s">
        <v>2532</v>
      </c>
      <c r="Q292" s="11"/>
      <c r="R292" s="11"/>
      <c r="S292" s="11"/>
      <c r="T292" s="42"/>
      <c r="U292" s="42"/>
      <c r="V292" s="64" t="s">
        <v>2426</v>
      </c>
      <c r="W292" s="42"/>
      <c r="X292" s="42"/>
      <c r="Y292" s="42"/>
      <c r="Z292" s="29"/>
      <c r="AA292" s="1" t="s">
        <v>2166</v>
      </c>
      <c r="AC292" s="115">
        <v>86</v>
      </c>
      <c r="AD292" s="115">
        <v>900</v>
      </c>
      <c r="AE292" s="11"/>
      <c r="AF292" s="11"/>
      <c r="AG292" s="11" t="s">
        <v>491</v>
      </c>
      <c r="AH292" s="115">
        <v>50</v>
      </c>
      <c r="AJ292" s="11"/>
      <c r="AM292" s="11"/>
      <c r="AO292" s="116">
        <v>4.68</v>
      </c>
      <c r="AP292" s="117">
        <v>93.2</v>
      </c>
      <c r="AQ292" s="118">
        <v>1.35</v>
      </c>
      <c r="AR292" s="119">
        <f>AO292+AP292+AQ292</f>
        <v>99.22999999999999</v>
      </c>
      <c r="AS292" s="120">
        <f>AO292/AP292</f>
        <v>5.0214592274678109E-2</v>
      </c>
      <c r="AT292" s="121">
        <f>AO292/AP292*AQ292</f>
        <v>6.7789699570815445E-2</v>
      </c>
      <c r="AU292" s="122">
        <f>AO292/(AP292+AQ292)</f>
        <v>4.949762030671602E-2</v>
      </c>
      <c r="AV292" s="19">
        <f>AW292*AO292/100</f>
        <v>3.9463999999999992</v>
      </c>
      <c r="AW292" s="19">
        <f>98-AY292</f>
        <v>84.324786324786317</v>
      </c>
      <c r="AX292" s="123">
        <v>0.64</v>
      </c>
      <c r="AY292" s="19">
        <f>AX292*100/AO292</f>
        <v>13.675213675213676</v>
      </c>
      <c r="AZ292" s="1" t="s">
        <v>432</v>
      </c>
      <c r="BA292" s="58">
        <v>43.7</v>
      </c>
      <c r="BB292" s="1" t="s">
        <v>432</v>
      </c>
      <c r="BC292" s="6">
        <v>9.7400000000000004E-3</v>
      </c>
      <c r="BD292" s="6"/>
      <c r="BE292" s="19"/>
      <c r="BF292" s="19"/>
      <c r="BG292" s="67">
        <v>5087.6923076923076</v>
      </c>
      <c r="BH292" s="67">
        <v>304</v>
      </c>
      <c r="BI292" s="19">
        <v>0.68</v>
      </c>
      <c r="BJ292" s="19">
        <v>66.8</v>
      </c>
      <c r="BK292" s="19">
        <f>100-BJ292</f>
        <v>33.200000000000003</v>
      </c>
      <c r="BL292" s="124">
        <f>BJ292/BK292</f>
        <v>2.012048192771084</v>
      </c>
      <c r="BM292" s="125">
        <v>6.3E-2</v>
      </c>
      <c r="BN292" s="6">
        <f>BM292*100/AO292</f>
        <v>1.3461538461538463</v>
      </c>
      <c r="BO292" s="1" t="s">
        <v>432</v>
      </c>
      <c r="BP292" s="19">
        <v>31.271186440677965</v>
      </c>
      <c r="BQ292" s="19">
        <v>34.5</v>
      </c>
      <c r="BR292" s="43">
        <v>32277.760000000002</v>
      </c>
      <c r="BS292" s="6">
        <f>BX292+BZ292</f>
        <v>70.5</v>
      </c>
      <c r="BT292" s="4">
        <v>97.9</v>
      </c>
      <c r="BU292" s="43">
        <v>10971.428571428571</v>
      </c>
      <c r="BV292" s="6">
        <f>100-BT292</f>
        <v>2.0999999999999943</v>
      </c>
      <c r="BW292" s="6">
        <f>BY292+CA292+CC292</f>
        <v>93.2</v>
      </c>
      <c r="BX292" s="22">
        <v>33.299999999999997</v>
      </c>
      <c r="BY292" s="22">
        <f>BX292*AP292/100</f>
        <v>31.035599999999999</v>
      </c>
      <c r="BZ292" s="6">
        <v>37.200000000000003</v>
      </c>
      <c r="CA292" s="22">
        <f>BZ292*AP292/100</f>
        <v>34.670400000000001</v>
      </c>
      <c r="CB292" s="6">
        <v>29.5</v>
      </c>
      <c r="CC292" s="22">
        <f>CB292*AP292/100</f>
        <v>27.494</v>
      </c>
      <c r="CD292" s="22" t="s">
        <v>432</v>
      </c>
      <c r="CE292" s="126">
        <v>98.5</v>
      </c>
      <c r="CF292" s="127">
        <v>8861</v>
      </c>
      <c r="CG292" s="126">
        <v>93.6</v>
      </c>
      <c r="CH292" s="127">
        <v>6455</v>
      </c>
      <c r="CI292" s="126">
        <v>67.3</v>
      </c>
      <c r="CJ292" s="126">
        <v>87.4</v>
      </c>
      <c r="CK292" s="127">
        <v>6554</v>
      </c>
      <c r="CL292" s="19">
        <f>BX292/BZ292</f>
        <v>0.89516129032258052</v>
      </c>
      <c r="CM292" s="19"/>
      <c r="CN292" s="19"/>
      <c r="CO292" s="19"/>
      <c r="CP292" s="6"/>
      <c r="CQ292" s="19"/>
      <c r="CR292" s="19"/>
      <c r="CS292" s="20"/>
      <c r="CZ292" s="22"/>
      <c r="DA292" s="16"/>
      <c r="DC292" s="130"/>
      <c r="DD292" s="131"/>
      <c r="DI292" s="1" t="s">
        <v>434</v>
      </c>
      <c r="DJ292" s="210" t="s">
        <v>491</v>
      </c>
      <c r="DK292" s="4">
        <v>2</v>
      </c>
      <c r="DN292" s="16">
        <v>0</v>
      </c>
      <c r="DR292" s="58" t="s">
        <v>431</v>
      </c>
      <c r="DS292" s="22" t="s">
        <v>431</v>
      </c>
      <c r="DT292" s="22">
        <v>102</v>
      </c>
      <c r="DU292" s="22">
        <v>20.6</v>
      </c>
      <c r="DV292" s="22">
        <v>79.400000000000006</v>
      </c>
      <c r="DW292" s="22" t="s">
        <v>431</v>
      </c>
      <c r="DX292" s="22" t="s">
        <v>431</v>
      </c>
      <c r="DY292" s="22" t="s">
        <v>431</v>
      </c>
      <c r="DZ292" s="22" t="s">
        <v>431</v>
      </c>
      <c r="EA292" s="2">
        <v>0</v>
      </c>
      <c r="EB292" s="2"/>
      <c r="EC292" s="36"/>
      <c r="ED292" s="36"/>
      <c r="EE292" s="4">
        <f>L292</f>
        <v>11</v>
      </c>
      <c r="EF292" s="4"/>
      <c r="EG292" s="4"/>
      <c r="EH292" s="4"/>
      <c r="EI292" s="4"/>
      <c r="EJ292" s="4"/>
      <c r="EK292" s="4"/>
      <c r="EL292" s="6" t="e">
        <f>EK292/(EJ292*EJ292*0.01*0.01)</f>
        <v>#DIV/0!</v>
      </c>
      <c r="EM292" s="4"/>
      <c r="EN292" s="4"/>
      <c r="EO292" s="4"/>
      <c r="EP292" s="4"/>
      <c r="EQ292" s="31"/>
      <c r="ER292" s="14"/>
      <c r="ES292" s="132">
        <f>C292</f>
        <v>17667</v>
      </c>
      <c r="ET292" s="133">
        <v>75</v>
      </c>
      <c r="EU292" s="133">
        <v>195588</v>
      </c>
      <c r="EV292" s="133">
        <v>16000</v>
      </c>
      <c r="EW292" s="133">
        <v>40560</v>
      </c>
      <c r="EX292" s="133">
        <v>3471</v>
      </c>
      <c r="EY292" s="134">
        <f>EX292/EV292*EW292/ET292</f>
        <v>117.3198</v>
      </c>
      <c r="EZ292" s="39">
        <f>L292*EY292</f>
        <v>1290.5178000000001</v>
      </c>
      <c r="FA292" s="9"/>
      <c r="FE292" s="135"/>
      <c r="FF292" s="135"/>
      <c r="FH292" s="136"/>
      <c r="FK292" s="138"/>
      <c r="FL292" s="139"/>
      <c r="FM292" s="9"/>
      <c r="FN292" s="1"/>
      <c r="FO292" s="41">
        <f>AC292/1000</f>
        <v>8.5999999999999993E-2</v>
      </c>
      <c r="FQ292" s="121">
        <f>EX292*100/EU292</f>
        <v>1.7746487514571445</v>
      </c>
      <c r="FR292" s="140">
        <f>EY292/1000</f>
        <v>0.1173198</v>
      </c>
      <c r="FS292" s="9"/>
      <c r="FU292" s="214"/>
      <c r="FW292" s="214"/>
      <c r="GI292" s="8"/>
      <c r="GO292" s="10">
        <v>44740</v>
      </c>
      <c r="GP292" s="10"/>
      <c r="GQ292" s="20"/>
      <c r="KB292" s="22"/>
      <c r="KC292" s="22"/>
      <c r="KD292" s="22"/>
      <c r="KE292" s="20">
        <f>FR292*AO292/100*1000</f>
        <v>5.4905666399999999</v>
      </c>
      <c r="KF292" s="20">
        <f>FR292*AP292/100*1000</f>
        <v>109.3420536</v>
      </c>
      <c r="KG292" s="20">
        <f>FR292*AQ292/100*1000</f>
        <v>1.5838173000000002</v>
      </c>
      <c r="KH292" s="20">
        <f>FR292*AX292/100*1000</f>
        <v>0.75084672000000008</v>
      </c>
      <c r="KI292" s="20">
        <f>FR292*BM292/100*1000</f>
        <v>7.3911473999999991E-2</v>
      </c>
      <c r="KJ292" s="20">
        <f>FR292*BY292/100*1000</f>
        <v>36.410903848799997</v>
      </c>
      <c r="KK292" s="20">
        <f>FR292*CA292/100*1000</f>
        <v>40.675243939200001</v>
      </c>
      <c r="KL292" s="20">
        <f>FR292*CC292/100*1000</f>
        <v>32.255905812000002</v>
      </c>
      <c r="KM292" s="1">
        <v>53.2</v>
      </c>
      <c r="KN292" s="1">
        <v>79.7</v>
      </c>
      <c r="KP292" s="22"/>
      <c r="KQ292" s="22"/>
      <c r="KR292" s="22"/>
      <c r="KS292" s="19"/>
      <c r="KY292" s="11"/>
      <c r="KZ292" s="11"/>
      <c r="LA292" s="11"/>
    </row>
    <row r="293" spans="1:313" ht="14.4" customHeight="1">
      <c r="A293" s="1">
        <v>123</v>
      </c>
      <c r="B293" s="1">
        <f>COUNTIFS($D$3:D293,D293,$F$3:F293,F293)</f>
        <v>1</v>
      </c>
      <c r="C293" s="34">
        <v>17476</v>
      </c>
      <c r="D293" s="21" t="s">
        <v>2499</v>
      </c>
      <c r="E293" s="2" t="s">
        <v>536</v>
      </c>
      <c r="F293" s="2">
        <v>465826412</v>
      </c>
      <c r="G293" s="1">
        <v>76</v>
      </c>
      <c r="H293" s="247" t="s">
        <v>2498</v>
      </c>
      <c r="I293" s="29" t="s">
        <v>2500</v>
      </c>
      <c r="J293" s="24" t="s">
        <v>487</v>
      </c>
      <c r="K293" s="2" t="s">
        <v>430</v>
      </c>
      <c r="L293" s="2">
        <v>15</v>
      </c>
      <c r="M293" s="2">
        <v>1</v>
      </c>
      <c r="N293" s="2" t="s">
        <v>431</v>
      </c>
      <c r="O293" s="11"/>
      <c r="P293" s="2" t="s">
        <v>2485</v>
      </c>
      <c r="Q293" s="11"/>
      <c r="R293" s="11"/>
      <c r="S293" s="11"/>
      <c r="T293" s="42"/>
      <c r="U293" s="42" t="s">
        <v>2489</v>
      </c>
      <c r="V293" s="64" t="s">
        <v>2426</v>
      </c>
      <c r="W293" s="42"/>
      <c r="X293" s="42"/>
      <c r="Y293" s="42" t="s">
        <v>2490</v>
      </c>
      <c r="Z293" s="29" t="s">
        <v>2455</v>
      </c>
      <c r="AA293" s="1" t="s">
        <v>2495</v>
      </c>
      <c r="AC293" s="115">
        <v>400</v>
      </c>
      <c r="AD293" s="115">
        <v>6000</v>
      </c>
      <c r="AE293" s="11"/>
      <c r="AF293" s="11"/>
      <c r="AG293" s="11" t="s">
        <v>491</v>
      </c>
      <c r="AH293" s="115">
        <v>450</v>
      </c>
      <c r="AJ293" s="11"/>
      <c r="AM293" s="11"/>
      <c r="AO293" s="116">
        <v>59.4</v>
      </c>
      <c r="AP293" s="117">
        <v>34.799999999999997</v>
      </c>
      <c r="AQ293" s="118">
        <v>3.88</v>
      </c>
      <c r="AR293" s="119">
        <f>AO293+AP293+AQ293</f>
        <v>98.079999999999984</v>
      </c>
      <c r="AS293" s="120">
        <f>AO293/AP293</f>
        <v>1.7068965517241381</v>
      </c>
      <c r="AT293" s="121">
        <f>AO293/AP293*AQ293</f>
        <v>6.6227586206896554</v>
      </c>
      <c r="AU293" s="122">
        <f>AO293/(AP293+AQ293)</f>
        <v>1.5356773526370218</v>
      </c>
      <c r="AV293" s="19">
        <f>AW293*AO293/100</f>
        <v>54.711999999999996</v>
      </c>
      <c r="AW293" s="19">
        <f>98-AY293</f>
        <v>92.107744107744111</v>
      </c>
      <c r="AX293" s="123">
        <v>3.5</v>
      </c>
      <c r="AY293" s="19">
        <f>AX293*100/AO293</f>
        <v>5.8922558922558927</v>
      </c>
      <c r="AZ293" s="1" t="s">
        <v>432</v>
      </c>
      <c r="BA293" s="58">
        <v>12.7</v>
      </c>
      <c r="BB293" s="1" t="s">
        <v>432</v>
      </c>
      <c r="BC293" s="6">
        <v>0.2</v>
      </c>
      <c r="BD293" s="6"/>
      <c r="BE293" s="19"/>
      <c r="BF293" s="19"/>
      <c r="BG293" s="67">
        <v>8723.8461538461543</v>
      </c>
      <c r="BH293" s="67">
        <v>364</v>
      </c>
      <c r="BI293" s="19">
        <v>0.78</v>
      </c>
      <c r="BJ293" s="19">
        <v>54.1</v>
      </c>
      <c r="BK293" s="19">
        <f>100-BJ293</f>
        <v>45.9</v>
      </c>
      <c r="BL293" s="124">
        <f>BJ293/BK293</f>
        <v>1.1786492374727668</v>
      </c>
      <c r="BM293" s="125">
        <v>1.68</v>
      </c>
      <c r="BN293" s="6">
        <f>BM293*100/AO293</f>
        <v>2.8282828282828283</v>
      </c>
      <c r="BO293" s="1" t="s">
        <v>432</v>
      </c>
      <c r="BP293" s="19">
        <v>56.440677966101696</v>
      </c>
      <c r="BQ293" s="19">
        <v>59.1</v>
      </c>
      <c r="BR293" s="43">
        <v>52648.959999999999</v>
      </c>
      <c r="BS293" s="6">
        <f>BX293+BZ293</f>
        <v>65.900000000000006</v>
      </c>
      <c r="BT293" s="4">
        <v>77.400000000000006</v>
      </c>
      <c r="BU293" s="43">
        <v>11414.285714285714</v>
      </c>
      <c r="BV293" s="6">
        <f>100-BT293</f>
        <v>22.599999999999994</v>
      </c>
      <c r="BW293" s="6">
        <f>BY293+CA293+CC293</f>
        <v>34.730399999999996</v>
      </c>
      <c r="BX293" s="22">
        <v>29.7</v>
      </c>
      <c r="BY293" s="22">
        <f>BX293*AP293/100</f>
        <v>10.335599999999999</v>
      </c>
      <c r="BZ293" s="6">
        <v>36.200000000000003</v>
      </c>
      <c r="CA293" s="22">
        <f>BZ293*AP293/100</f>
        <v>12.5976</v>
      </c>
      <c r="CB293" s="6">
        <v>33.9</v>
      </c>
      <c r="CC293" s="22">
        <f>CB293*AP293/100</f>
        <v>11.797199999999998</v>
      </c>
      <c r="CD293" s="22" t="s">
        <v>432</v>
      </c>
      <c r="CE293" s="126">
        <v>99.2</v>
      </c>
      <c r="CF293" s="127">
        <v>11515</v>
      </c>
      <c r="CG293" s="126">
        <v>96</v>
      </c>
      <c r="CH293" s="127">
        <v>8595</v>
      </c>
      <c r="CI293" s="126">
        <v>82.9</v>
      </c>
      <c r="CJ293" s="126">
        <v>92.4</v>
      </c>
      <c r="CK293" s="127">
        <v>8211</v>
      </c>
      <c r="CL293" s="19">
        <f>BX293/BZ293</f>
        <v>0.8204419889502762</v>
      </c>
      <c r="CM293" s="19"/>
      <c r="CN293" s="19"/>
      <c r="CO293" s="19"/>
      <c r="CP293" s="6"/>
      <c r="CQ293" s="19"/>
      <c r="CR293" s="19"/>
      <c r="CS293" s="20"/>
      <c r="CZ293" s="22"/>
      <c r="DA293" s="16"/>
      <c r="DC293" s="130"/>
      <c r="DD293" s="131"/>
      <c r="DI293" s="1" t="s">
        <v>436</v>
      </c>
      <c r="DJ293" s="210" t="s">
        <v>491</v>
      </c>
      <c r="DK293" s="4">
        <v>2</v>
      </c>
      <c r="DN293" s="16">
        <v>0</v>
      </c>
      <c r="DR293" s="58">
        <v>65.7</v>
      </c>
      <c r="DS293" s="22" t="s">
        <v>431</v>
      </c>
      <c r="DT293" s="22">
        <v>291</v>
      </c>
      <c r="DU293" s="22">
        <v>18.600000000000001</v>
      </c>
      <c r="DV293" s="22">
        <v>81.400000000000006</v>
      </c>
      <c r="DW293" s="22" t="s">
        <v>431</v>
      </c>
      <c r="DX293" s="22" t="s">
        <v>431</v>
      </c>
      <c r="DY293" s="22" t="s">
        <v>431</v>
      </c>
      <c r="DZ293" s="22" t="s">
        <v>431</v>
      </c>
      <c r="EA293" s="2">
        <v>0</v>
      </c>
      <c r="EB293" s="2"/>
      <c r="EC293" s="36"/>
      <c r="ED293" s="36"/>
      <c r="EE293" s="4">
        <f>L293</f>
        <v>15</v>
      </c>
      <c r="EF293" s="4"/>
      <c r="EG293" s="4"/>
      <c r="EH293" s="4"/>
      <c r="EI293" s="4"/>
      <c r="EJ293" s="4"/>
      <c r="EK293" s="4"/>
      <c r="EL293" s="6" t="e">
        <f>EK293/(EJ293*EJ293*0.01*0.01)</f>
        <v>#DIV/0!</v>
      </c>
      <c r="EM293" s="4"/>
      <c r="EN293" s="4"/>
      <c r="EO293" s="4"/>
      <c r="EP293" s="4"/>
      <c r="EQ293" s="31"/>
      <c r="ER293" s="14"/>
      <c r="ES293" s="132">
        <f>C293</f>
        <v>17476</v>
      </c>
      <c r="ET293" s="133">
        <v>75</v>
      </c>
      <c r="EU293" s="133">
        <v>48276</v>
      </c>
      <c r="EV293" s="133">
        <v>4000</v>
      </c>
      <c r="EW293" s="133">
        <v>40560</v>
      </c>
      <c r="EX293" s="133">
        <v>3188</v>
      </c>
      <c r="EY293" s="134">
        <f>EX293/EV293*EW293/ET293</f>
        <v>431.01760000000007</v>
      </c>
      <c r="EZ293" s="39">
        <f>L293*EY293</f>
        <v>6465.264000000001</v>
      </c>
      <c r="FA293" s="9"/>
      <c r="FE293" s="135"/>
      <c r="FF293" s="135"/>
      <c r="FH293" s="136"/>
      <c r="FK293" s="138"/>
      <c r="FL293" s="139"/>
      <c r="FM293" s="9"/>
      <c r="FN293" s="1"/>
      <c r="FO293" s="41">
        <f>AC293/1000</f>
        <v>0.4</v>
      </c>
      <c r="FQ293" s="121">
        <f>EX293*100/EU293</f>
        <v>6.6036954180130918</v>
      </c>
      <c r="FR293" s="140">
        <f>EY293/1000</f>
        <v>0.43101760000000006</v>
      </c>
      <c r="FS293" s="9"/>
      <c r="FU293" s="214"/>
      <c r="FW293" s="214"/>
      <c r="GI293" s="8"/>
      <c r="GO293" s="10">
        <v>44713</v>
      </c>
      <c r="GP293" s="10"/>
      <c r="GQ293" s="20"/>
      <c r="KB293" s="22"/>
      <c r="KC293" s="22"/>
      <c r="KD293" s="22"/>
      <c r="KE293" s="20">
        <f>FR293*AO293/100*1000</f>
        <v>256.02445440000002</v>
      </c>
      <c r="KF293" s="20">
        <f>FR293*AP293/100*1000</f>
        <v>149.99412479999998</v>
      </c>
      <c r="KG293" s="20">
        <f>FR293*AQ293/100*1000</f>
        <v>16.723482880000002</v>
      </c>
      <c r="KH293" s="20">
        <f>FR293*AX293/100*1000</f>
        <v>15.085616000000002</v>
      </c>
      <c r="KI293" s="20">
        <f>FR293*BM293/100*1000</f>
        <v>7.2410956799999999</v>
      </c>
      <c r="KJ293" s="20">
        <f>FR293*BY293/100*1000</f>
        <v>44.548255065600003</v>
      </c>
      <c r="KK293" s="20">
        <f>FR293*CA293/100*1000</f>
        <v>54.29787317760001</v>
      </c>
      <c r="KL293" s="20">
        <f>FR293*CC293/100*1000</f>
        <v>50.848008307200004</v>
      </c>
      <c r="KM293" s="1">
        <v>97.7</v>
      </c>
      <c r="KN293" s="1">
        <v>81</v>
      </c>
      <c r="KP293" s="22"/>
      <c r="KQ293" s="22"/>
      <c r="KR293" s="22"/>
      <c r="KS293" s="19"/>
      <c r="KY293" s="11"/>
      <c r="KZ293" s="11"/>
      <c r="LA293" s="11"/>
    </row>
    <row r="294" spans="1:313" ht="14.4" customHeight="1">
      <c r="A294" s="1">
        <v>99</v>
      </c>
      <c r="B294" s="1">
        <f>COUNTIFS($D$3:D294,D294,$F$3:F294,F294)</f>
        <v>1</v>
      </c>
      <c r="C294" s="34">
        <v>15003</v>
      </c>
      <c r="D294" s="21" t="s">
        <v>1890</v>
      </c>
      <c r="E294" s="2" t="s">
        <v>563</v>
      </c>
      <c r="F294" s="12">
        <v>490704256</v>
      </c>
      <c r="G294" s="1">
        <f>LEFT(H294,4)-CONCATENATE(IF(LEFT(F294, 2)&lt;MID(H294, 3, 4), 20, 19),LEFT(F294,2))</f>
        <v>72</v>
      </c>
      <c r="H294" s="247" t="s">
        <v>1889</v>
      </c>
      <c r="I294" s="29" t="s">
        <v>1891</v>
      </c>
      <c r="J294" s="24" t="s">
        <v>487</v>
      </c>
      <c r="K294" s="2" t="s">
        <v>430</v>
      </c>
      <c r="L294" s="2">
        <v>5</v>
      </c>
      <c r="M294" s="2">
        <v>1</v>
      </c>
      <c r="N294" s="2" t="s">
        <v>647</v>
      </c>
      <c r="O294" s="11"/>
      <c r="P294" s="2" t="s">
        <v>1852</v>
      </c>
      <c r="Q294" s="11"/>
      <c r="R294" s="11"/>
      <c r="S294" s="11"/>
      <c r="T294" s="42"/>
      <c r="U294" s="42"/>
      <c r="V294" s="64" t="s">
        <v>1609</v>
      </c>
      <c r="W294" s="42"/>
      <c r="X294" s="44" t="s">
        <v>1872</v>
      </c>
      <c r="Y294" s="71"/>
      <c r="Z294" s="11"/>
      <c r="AA294" s="1" t="s">
        <v>812</v>
      </c>
      <c r="AC294" s="115">
        <v>295</v>
      </c>
      <c r="AD294" s="115">
        <v>1400</v>
      </c>
      <c r="AE294" s="11"/>
      <c r="AF294" s="11"/>
      <c r="AG294" s="11" t="s">
        <v>491</v>
      </c>
      <c r="AH294" s="115">
        <v>150</v>
      </c>
      <c r="AI294" s="11"/>
      <c r="AJ294" s="11"/>
      <c r="AM294" s="11"/>
      <c r="AO294" s="116">
        <v>58.8</v>
      </c>
      <c r="AP294" s="117">
        <v>34.6</v>
      </c>
      <c r="AQ294" s="118">
        <v>4.41</v>
      </c>
      <c r="AR294" s="119">
        <f>AO294+AP294+AQ294</f>
        <v>97.81</v>
      </c>
      <c r="AS294" s="120">
        <f>AO294/AP294</f>
        <v>1.699421965317919</v>
      </c>
      <c r="AT294" s="121">
        <f>AO294/AP294*AQ294</f>
        <v>7.4944508670520227</v>
      </c>
      <c r="AU294" s="122">
        <f>AO294/(AP294+AQ294)</f>
        <v>1.5073058190207635</v>
      </c>
      <c r="AV294" s="19">
        <f>AW294*AO294/100</f>
        <v>49.494</v>
      </c>
      <c r="AW294" s="19">
        <f>98-AY294-(CD294*100/AO294)</f>
        <v>84.173469387755105</v>
      </c>
      <c r="AX294" s="123">
        <v>7.27</v>
      </c>
      <c r="AY294" s="19">
        <f>AX294*100/AO294</f>
        <v>12.363945578231293</v>
      </c>
      <c r="AZ294" s="1" t="s">
        <v>432</v>
      </c>
      <c r="BA294" s="58">
        <v>44.6</v>
      </c>
      <c r="BB294" s="1" t="s">
        <v>432</v>
      </c>
      <c r="BC294" s="6">
        <v>0</v>
      </c>
      <c r="BD294" s="6"/>
      <c r="BE294" s="19"/>
      <c r="BF294" s="19"/>
      <c r="BG294" s="67">
        <v>7252.0833333333339</v>
      </c>
      <c r="BH294" s="67">
        <v>362.72727272727269</v>
      </c>
      <c r="BI294" s="19">
        <v>1.2</v>
      </c>
      <c r="BJ294" s="19">
        <v>21.7</v>
      </c>
      <c r="BK294" s="19">
        <v>78.3</v>
      </c>
      <c r="BL294" s="124">
        <f>BJ294/BK294</f>
        <v>0.27713920817369092</v>
      </c>
      <c r="BM294" s="125">
        <v>0.3</v>
      </c>
      <c r="BN294" s="6">
        <f>BM294*100/AO294</f>
        <v>0.51020408163265307</v>
      </c>
      <c r="BO294" s="1" t="s">
        <v>432</v>
      </c>
      <c r="BP294" s="19">
        <v>27.285</v>
      </c>
      <c r="BQ294" s="19">
        <v>25.1</v>
      </c>
      <c r="BR294" s="43">
        <v>47608.5</v>
      </c>
      <c r="BS294" s="6">
        <f>BX294+BZ294</f>
        <v>58.1</v>
      </c>
      <c r="BT294" s="4">
        <v>90.9</v>
      </c>
      <c r="BU294" s="43">
        <v>11595.699999999999</v>
      </c>
      <c r="BV294" s="6">
        <f>100-BT294</f>
        <v>9.0999999999999943</v>
      </c>
      <c r="BW294" s="6">
        <f>BY294+CA294+CC294</f>
        <v>33.596600000000002</v>
      </c>
      <c r="BX294" s="22">
        <v>28.3</v>
      </c>
      <c r="BY294" s="22">
        <f>BX294*AP294/100</f>
        <v>9.7918000000000003</v>
      </c>
      <c r="BZ294" s="6">
        <v>29.8</v>
      </c>
      <c r="CA294" s="22">
        <f>BZ294*AP294/100</f>
        <v>10.310800000000002</v>
      </c>
      <c r="CB294" s="6">
        <v>39</v>
      </c>
      <c r="CC294" s="22">
        <f>CB294*AP294/100</f>
        <v>13.494000000000002</v>
      </c>
      <c r="CD294" s="22">
        <v>0.86</v>
      </c>
      <c r="CE294" s="126" t="s">
        <v>432</v>
      </c>
      <c r="CF294" s="127" t="s">
        <v>432</v>
      </c>
      <c r="CG294" s="127" t="s">
        <v>432</v>
      </c>
      <c r="CH294" s="127" t="s">
        <v>432</v>
      </c>
      <c r="CI294" s="127" t="s">
        <v>432</v>
      </c>
      <c r="CJ294" s="127" t="s">
        <v>432</v>
      </c>
      <c r="CK294" s="127" t="s">
        <v>432</v>
      </c>
      <c r="CL294" s="19">
        <f>BX294/BZ294</f>
        <v>0.94966442953020136</v>
      </c>
      <c r="CM294" s="19">
        <v>25.6</v>
      </c>
      <c r="CN294" s="19">
        <v>19.2</v>
      </c>
      <c r="CO294" s="19">
        <v>28.8</v>
      </c>
      <c r="CP294" s="6"/>
      <c r="CQ294" s="19"/>
      <c r="CR294" s="19"/>
      <c r="CS294" s="20"/>
      <c r="CZ294" s="22"/>
      <c r="DA294" s="16"/>
      <c r="DB294" s="129" t="s">
        <v>447</v>
      </c>
      <c r="DC294" s="130"/>
      <c r="DD294" s="131" t="s">
        <v>1892</v>
      </c>
      <c r="DI294" s="1" t="s">
        <v>434</v>
      </c>
      <c r="DJ294" s="210" t="s">
        <v>491</v>
      </c>
      <c r="DK294" s="4">
        <v>2</v>
      </c>
      <c r="DN294" s="16">
        <v>0</v>
      </c>
      <c r="DR294" s="22" t="s">
        <v>431</v>
      </c>
      <c r="DS294" s="22" t="s">
        <v>431</v>
      </c>
      <c r="DT294" s="67">
        <v>57</v>
      </c>
      <c r="DU294" s="22">
        <v>22.9</v>
      </c>
      <c r="DV294" s="22">
        <v>77.099999999999994</v>
      </c>
      <c r="DW294" s="22" t="s">
        <v>431</v>
      </c>
      <c r="DX294" s="22" t="s">
        <v>431</v>
      </c>
      <c r="DY294" s="22" t="s">
        <v>431</v>
      </c>
      <c r="DZ294" s="22" t="s">
        <v>431</v>
      </c>
      <c r="EA294" s="2">
        <v>0</v>
      </c>
      <c r="EB294" s="68"/>
      <c r="EC294" s="36"/>
      <c r="ED294" s="36"/>
      <c r="EE294" s="4">
        <f>L294</f>
        <v>5</v>
      </c>
      <c r="EF294" s="4">
        <v>20</v>
      </c>
      <c r="EG294" s="4">
        <v>2</v>
      </c>
      <c r="EH294" s="4"/>
      <c r="EI294" s="4"/>
      <c r="EJ294" s="4"/>
      <c r="EK294" s="4"/>
      <c r="EL294" s="6" t="e">
        <f>EK294/(EJ294*EJ294*0.01*0.01)</f>
        <v>#DIV/0!</v>
      </c>
      <c r="EM294" s="4"/>
      <c r="EN294" s="4"/>
      <c r="EO294" s="4"/>
      <c r="EP294" s="4"/>
      <c r="EQ294" s="31"/>
      <c r="ER294" s="14"/>
      <c r="ES294" s="132">
        <v>15003</v>
      </c>
      <c r="ET294" s="133">
        <v>75</v>
      </c>
      <c r="EU294" s="133">
        <v>6540</v>
      </c>
      <c r="EV294" s="133">
        <v>12000</v>
      </c>
      <c r="EW294" s="133">
        <v>39780</v>
      </c>
      <c r="EX294" s="133">
        <v>2079</v>
      </c>
      <c r="EY294" s="134">
        <f>EX294/EV294*EW294/ET294</f>
        <v>91.891799999999989</v>
      </c>
      <c r="EZ294" s="39">
        <f>L294*EY294</f>
        <v>459.45899999999995</v>
      </c>
      <c r="FA294" s="9"/>
      <c r="FE294" s="135"/>
      <c r="FF294" s="135"/>
      <c r="FH294" s="136"/>
      <c r="FK294" s="138"/>
      <c r="FL294" s="139"/>
      <c r="FM294" s="9"/>
      <c r="FN294" s="1"/>
      <c r="FO294" s="41">
        <f>AC294/1000</f>
        <v>0.29499999999999998</v>
      </c>
      <c r="FQ294" s="121">
        <f>EX294*100/EU294</f>
        <v>31.788990825688074</v>
      </c>
      <c r="FR294" s="140">
        <f>EY294/1000</f>
        <v>9.1891799999999996E-2</v>
      </c>
      <c r="FS294" s="9"/>
      <c r="FU294" s="214"/>
      <c r="FW294" s="214"/>
      <c r="GI294" s="8"/>
      <c r="GO294" s="10">
        <v>44295</v>
      </c>
      <c r="GP294" s="10"/>
      <c r="GQ294" s="20"/>
      <c r="KE294" s="20">
        <f>FR294*AO294/100*1000</f>
        <v>54.032378399999992</v>
      </c>
      <c r="KF294" s="20">
        <f>FR294*AP294/100*1000</f>
        <v>31.794562800000001</v>
      </c>
      <c r="KG294" s="20">
        <f>FR294*AQ294/100*1000</f>
        <v>4.0524283799999994</v>
      </c>
      <c r="KH294" s="20">
        <f>FR294*AX294/100*1000</f>
        <v>6.6805338599999997</v>
      </c>
      <c r="KI294" s="20">
        <f>FR294*BM294/100*1000</f>
        <v>0.27567540000000001</v>
      </c>
      <c r="KJ294" s="20">
        <f>FR294*BY294/100*1000</f>
        <v>8.9978612723999998</v>
      </c>
      <c r="KK294" s="20">
        <f>FR294*CA294/100*1000</f>
        <v>9.4747797144000021</v>
      </c>
      <c r="KL294" s="20">
        <f>FR294*CC294/100*1000</f>
        <v>12.399879492</v>
      </c>
    </row>
    <row r="295" spans="1:313" ht="14.4" customHeight="1">
      <c r="A295" s="1">
        <v>140</v>
      </c>
      <c r="B295" s="1">
        <f>COUNTIFS($D$3:D295,D295,$F$3:F295,F295)</f>
        <v>1</v>
      </c>
      <c r="C295" s="34">
        <v>12828</v>
      </c>
      <c r="D295" s="75" t="s">
        <v>635</v>
      </c>
      <c r="E295" s="76" t="s">
        <v>636</v>
      </c>
      <c r="F295" s="78">
        <v>291009484</v>
      </c>
      <c r="G295" s="77">
        <v>91</v>
      </c>
      <c r="H295" s="248" t="s">
        <v>1321</v>
      </c>
      <c r="I295" s="29" t="s">
        <v>442</v>
      </c>
      <c r="J295" s="24" t="s">
        <v>487</v>
      </c>
      <c r="K295" s="2" t="s">
        <v>430</v>
      </c>
      <c r="L295" s="1">
        <v>5</v>
      </c>
      <c r="M295" s="2">
        <v>1</v>
      </c>
      <c r="N295" s="2" t="s">
        <v>431</v>
      </c>
      <c r="P295" s="1" t="s">
        <v>1323</v>
      </c>
      <c r="S295" s="2"/>
      <c r="T295" s="42"/>
      <c r="U295" s="42"/>
      <c r="V295" s="57" t="s">
        <v>1322</v>
      </c>
      <c r="X295" s="59"/>
      <c r="Y295" s="59"/>
      <c r="Z295" s="29"/>
      <c r="AA295" s="1" t="s">
        <v>781</v>
      </c>
      <c r="AC295" s="115">
        <v>135</v>
      </c>
      <c r="AD295" s="115">
        <v>700</v>
      </c>
      <c r="AE295" s="11"/>
      <c r="AF295" s="11"/>
      <c r="AG295" s="11" t="s">
        <v>483</v>
      </c>
      <c r="AH295" s="115">
        <v>50</v>
      </c>
      <c r="AI295" s="11"/>
      <c r="AJ295" s="11"/>
      <c r="AM295" s="11"/>
      <c r="AO295" s="116">
        <v>23.9</v>
      </c>
      <c r="AP295" s="117">
        <v>66.7</v>
      </c>
      <c r="AQ295" s="118">
        <v>7.85</v>
      </c>
      <c r="AR295" s="119">
        <f>AO295+AP295+AQ295</f>
        <v>98.449999999999989</v>
      </c>
      <c r="AS295" s="120">
        <f>AO295/AP295</f>
        <v>0.35832083958020988</v>
      </c>
      <c r="AT295" s="121">
        <f>AO295/AP295*AQ295</f>
        <v>2.8128185907046475</v>
      </c>
      <c r="AU295" s="122">
        <f>AO295/(AP295+AQ295)</f>
        <v>0.32059020791415155</v>
      </c>
      <c r="AV295" s="19">
        <f>AW295*AO295/100</f>
        <v>17.071999999999996</v>
      </c>
      <c r="AW295" s="19">
        <f>98-AY295-(CD295*100/AO295)</f>
        <v>71.430962343096226</v>
      </c>
      <c r="AX295" s="123">
        <v>6.02</v>
      </c>
      <c r="AY295" s="19">
        <f>AX295*100/AO295</f>
        <v>25.188284518828453</v>
      </c>
      <c r="AZ295" s="1" t="s">
        <v>432</v>
      </c>
      <c r="BA295" s="58">
        <v>9.89</v>
      </c>
      <c r="BB295" s="1" t="s">
        <v>432</v>
      </c>
      <c r="BC295" s="6">
        <v>0.34</v>
      </c>
      <c r="BD295" s="6"/>
      <c r="BE295" s="19"/>
      <c r="BF295" s="19"/>
      <c r="BG295" s="67">
        <v>6129.6551724137935</v>
      </c>
      <c r="BH295" s="67">
        <v>264.09999999999997</v>
      </c>
      <c r="BI295" s="19">
        <v>4.5</v>
      </c>
      <c r="BJ295" s="19">
        <v>43.3</v>
      </c>
      <c r="BK295" s="19">
        <f>100-BJ295</f>
        <v>56.7</v>
      </c>
      <c r="BL295" s="124">
        <f>BJ295/BK295</f>
        <v>0.7636684303350969</v>
      </c>
      <c r="BM295" s="125">
        <v>0.76</v>
      </c>
      <c r="BN295" s="6">
        <f>BM295*100/AO295</f>
        <v>3.1799163179916321</v>
      </c>
      <c r="BO295" s="1" t="s">
        <v>432</v>
      </c>
      <c r="BP295" s="19">
        <v>66</v>
      </c>
      <c r="BQ295" s="19">
        <v>52.44</v>
      </c>
      <c r="BR295" s="4">
        <v>46307</v>
      </c>
      <c r="BS295" s="6">
        <f>BX295+BZ295</f>
        <v>70.7</v>
      </c>
      <c r="BT295" s="4">
        <v>95</v>
      </c>
      <c r="BU295" s="43">
        <v>9449.9</v>
      </c>
      <c r="BV295" s="6">
        <f>100-BT295</f>
        <v>5</v>
      </c>
      <c r="BW295" s="6">
        <f>BY295+CA295+CC295</f>
        <v>66.099700000000013</v>
      </c>
      <c r="BX295" s="2">
        <v>41.4</v>
      </c>
      <c r="BY295" s="22">
        <f>BX295*AP295/100</f>
        <v>27.613800000000001</v>
      </c>
      <c r="BZ295" s="4">
        <v>29.3</v>
      </c>
      <c r="CA295" s="22">
        <f>BZ295*AP295/100</f>
        <v>19.543100000000003</v>
      </c>
      <c r="CB295" s="4">
        <v>28.4</v>
      </c>
      <c r="CC295" s="22">
        <f>CB295*AP295/100</f>
        <v>18.942799999999998</v>
      </c>
      <c r="CD295" s="22">
        <v>0.33</v>
      </c>
      <c r="CE295" s="126">
        <v>97.4</v>
      </c>
      <c r="CF295" s="127">
        <v>10388.699999999999</v>
      </c>
      <c r="CG295" s="126">
        <v>92.4</v>
      </c>
      <c r="CH295" s="127">
        <v>5860.8</v>
      </c>
      <c r="CI295" s="126">
        <v>68.8</v>
      </c>
      <c r="CJ295" s="126">
        <v>87.6</v>
      </c>
      <c r="CK295" s="127">
        <v>6970</v>
      </c>
      <c r="CL295" s="19">
        <f>BX295/BZ295</f>
        <v>1.4129692832764504</v>
      </c>
      <c r="CM295" s="22"/>
      <c r="CN295" s="22"/>
      <c r="CO295" s="22"/>
      <c r="CP295" s="6">
        <v>4.5999999999999996</v>
      </c>
      <c r="CQ295" s="19"/>
      <c r="CR295" s="19"/>
      <c r="CS295" s="19"/>
      <c r="CT295" s="22"/>
      <c r="CU295" s="142"/>
      <c r="CV295" s="142"/>
      <c r="CW295" s="22"/>
      <c r="CX295" s="22"/>
      <c r="CZ295" s="22"/>
      <c r="DA295" s="16"/>
      <c r="DB295" s="129" t="s">
        <v>441</v>
      </c>
      <c r="DC295" s="130"/>
      <c r="DD295" s="131" t="s">
        <v>1172</v>
      </c>
      <c r="DI295" s="1" t="s">
        <v>434</v>
      </c>
      <c r="DJ295" s="209" t="s">
        <v>483</v>
      </c>
      <c r="DK295" s="4">
        <v>2</v>
      </c>
      <c r="DN295" s="16">
        <v>0</v>
      </c>
      <c r="DR295" s="22">
        <v>1.7</v>
      </c>
      <c r="DS295" s="1" t="s">
        <v>431</v>
      </c>
      <c r="DT295" s="22">
        <v>298</v>
      </c>
      <c r="DU295" s="22">
        <v>7</v>
      </c>
      <c r="DV295" s="22">
        <v>93</v>
      </c>
      <c r="DW295" s="1" t="s">
        <v>431</v>
      </c>
      <c r="DX295" s="1" t="s">
        <v>431</v>
      </c>
      <c r="DY295" s="1" t="s">
        <v>431</v>
      </c>
      <c r="DZ295" s="1" t="s">
        <v>431</v>
      </c>
      <c r="EA295" s="1">
        <v>0</v>
      </c>
      <c r="EB295" s="2"/>
      <c r="EC295" s="36"/>
      <c r="ED295" s="36"/>
      <c r="EE295" s="4">
        <v>5</v>
      </c>
      <c r="EF295" s="4"/>
      <c r="EG295" s="4">
        <v>2</v>
      </c>
      <c r="EH295" s="4"/>
      <c r="EI295" s="4"/>
      <c r="EJ295" s="4"/>
      <c r="EK295" s="4"/>
      <c r="EL295" s="6" t="e">
        <f>EK295/(EJ295*EJ295*0.01*0.01)</f>
        <v>#DIV/0!</v>
      </c>
      <c r="EM295" s="4"/>
      <c r="EN295" s="4"/>
      <c r="EO295" s="4"/>
      <c r="EP295" s="4"/>
      <c r="EQ295" s="31"/>
      <c r="ER295" s="14"/>
      <c r="ES295" s="132">
        <v>12828</v>
      </c>
      <c r="ET295" s="133">
        <v>75</v>
      </c>
      <c r="EU295" s="133">
        <v>8976</v>
      </c>
      <c r="EV295" s="133">
        <v>8197</v>
      </c>
      <c r="EW295" s="133">
        <v>40560</v>
      </c>
      <c r="EX295" s="133">
        <v>1863</v>
      </c>
      <c r="EY295" s="134">
        <f>EX295/EV295*EW295/ET295</f>
        <v>122.91208978894717</v>
      </c>
      <c r="EZ295" s="39">
        <f>L295*EY295</f>
        <v>614.56044894473587</v>
      </c>
      <c r="FA295" s="9"/>
      <c r="FE295" s="135"/>
      <c r="FF295" s="135"/>
      <c r="FH295" s="136"/>
      <c r="FI295" s="11"/>
      <c r="FK295" s="138"/>
      <c r="FL295" s="139"/>
      <c r="FM295" s="9"/>
      <c r="FN295" s="1"/>
      <c r="FO295" s="41">
        <f>AC295/1000</f>
        <v>0.13500000000000001</v>
      </c>
      <c r="FQ295" s="121">
        <f>EX295*100/EU295</f>
        <v>20.755347593582886</v>
      </c>
      <c r="FR295" s="140">
        <f>EY295/1000</f>
        <v>0.12291208978894717</v>
      </c>
      <c r="FS295" s="143">
        <f>DT295/EY295</f>
        <v>2.4244970573008477</v>
      </c>
      <c r="FT295" s="143"/>
      <c r="FV295" s="212"/>
      <c r="FX295" s="212"/>
      <c r="GI295" s="8"/>
      <c r="GO295" s="10">
        <v>43978</v>
      </c>
      <c r="GP295" s="10"/>
      <c r="GQ295" s="20"/>
      <c r="KE295" s="20">
        <f>FR295*AO295/100*1000</f>
        <v>29.375989459558372</v>
      </c>
      <c r="KF295" s="20">
        <f>FR295*AP295/100*1000</f>
        <v>81.98236388922777</v>
      </c>
      <c r="KG295" s="20">
        <f>FR295*AQ295/100*1000</f>
        <v>9.6485990484323523</v>
      </c>
      <c r="KH295" s="20">
        <f>FR295*AX295/100*1000</f>
        <v>7.3993078052946188</v>
      </c>
      <c r="KI295" s="20">
        <f>FR295*BM295/100*1000</f>
        <v>0.93413188239599843</v>
      </c>
      <c r="KJ295" s="20">
        <f>FR295*BY295/100*1000</f>
        <v>33.940698650140291</v>
      </c>
      <c r="KK295" s="20">
        <f>FR295*CA295/100*1000</f>
        <v>24.020832619543739</v>
      </c>
      <c r="KL295" s="20">
        <f>FR295*CC295/100*1000</f>
        <v>23.282991344540683</v>
      </c>
    </row>
    <row r="296" spans="1:313" ht="14.4" customHeight="1">
      <c r="A296" s="1">
        <v>141</v>
      </c>
      <c r="B296" s="1">
        <f>COUNTIFS($D$3:D296,D296,$F$3:F296,F296)</f>
        <v>2</v>
      </c>
      <c r="C296" s="34">
        <v>12829</v>
      </c>
      <c r="D296" s="75" t="s">
        <v>635</v>
      </c>
      <c r="E296" s="76" t="s">
        <v>636</v>
      </c>
      <c r="F296" s="78">
        <v>291009484</v>
      </c>
      <c r="G296" s="77">
        <v>91</v>
      </c>
      <c r="H296" s="248" t="s">
        <v>1321</v>
      </c>
      <c r="I296" s="29" t="s">
        <v>442</v>
      </c>
      <c r="J296" s="24" t="s">
        <v>487</v>
      </c>
      <c r="K296" s="2" t="s">
        <v>430</v>
      </c>
      <c r="L296" s="1">
        <v>6</v>
      </c>
      <c r="M296" s="2" t="s">
        <v>565</v>
      </c>
      <c r="N296" s="2" t="s">
        <v>431</v>
      </c>
      <c r="P296" s="1" t="s">
        <v>1323</v>
      </c>
      <c r="S296" s="2"/>
      <c r="T296" s="42"/>
      <c r="U296" s="42"/>
      <c r="V296" s="57" t="s">
        <v>1322</v>
      </c>
      <c r="X296" s="59"/>
      <c r="Y296" s="59"/>
      <c r="Z296" s="29"/>
      <c r="AA296" s="1" t="s">
        <v>781</v>
      </c>
      <c r="AC296" s="115">
        <v>99</v>
      </c>
      <c r="AD296" s="115">
        <v>600</v>
      </c>
      <c r="AE296" s="11"/>
      <c r="AF296" s="11"/>
      <c r="AG296" s="11" t="s">
        <v>491</v>
      </c>
      <c r="AH296" s="115">
        <v>50</v>
      </c>
      <c r="AI296" s="11"/>
      <c r="AJ296" s="11"/>
      <c r="AM296" s="11"/>
      <c r="AO296" s="116">
        <v>12.7</v>
      </c>
      <c r="AP296" s="117">
        <v>74.900000000000006</v>
      </c>
      <c r="AQ296" s="118">
        <v>10.9</v>
      </c>
      <c r="AR296" s="119">
        <f>AO296+AP296+AQ296</f>
        <v>98.500000000000014</v>
      </c>
      <c r="AS296" s="120">
        <f>AO296/AP296</f>
        <v>0.16955941255006673</v>
      </c>
      <c r="AT296" s="121">
        <f>AO296/AP296*AQ296</f>
        <v>1.8481975967957274</v>
      </c>
      <c r="AU296" s="122">
        <f>AO296/(AP296+AQ296)</f>
        <v>0.148018648018648</v>
      </c>
      <c r="AV296" s="19">
        <f>AW296*AO296/100</f>
        <v>9.9259999999999984</v>
      </c>
      <c r="AW296" s="19">
        <f>98-AY296-(CD296*100/AO296)</f>
        <v>78.157480314960623</v>
      </c>
      <c r="AX296" s="123">
        <v>2.2200000000000002</v>
      </c>
      <c r="AY296" s="19">
        <f>AX296*100/AO296</f>
        <v>17.480314960629926</v>
      </c>
      <c r="AZ296" s="1" t="s">
        <v>432</v>
      </c>
      <c r="BA296" s="58">
        <v>14.2</v>
      </c>
      <c r="BB296" s="1" t="s">
        <v>432</v>
      </c>
      <c r="BC296" s="6">
        <v>0.47</v>
      </c>
      <c r="BD296" s="6"/>
      <c r="BE296" s="19"/>
      <c r="BF296" s="19"/>
      <c r="BG296" s="67">
        <v>5946.2068965517246</v>
      </c>
      <c r="BH296" s="67">
        <v>231.79999999999998</v>
      </c>
      <c r="BI296" s="19">
        <v>0.17</v>
      </c>
      <c r="BJ296" s="19">
        <v>57.1</v>
      </c>
      <c r="BK296" s="19">
        <f>100-BJ296</f>
        <v>42.9</v>
      </c>
      <c r="BL296" s="124">
        <f>BJ296/BK296</f>
        <v>1.3310023310023311</v>
      </c>
      <c r="BM296" s="125">
        <v>0.8</v>
      </c>
      <c r="BN296" s="6">
        <f>BM296*100/AO296</f>
        <v>6.2992125984251972</v>
      </c>
      <c r="BO296" s="1" t="s">
        <v>432</v>
      </c>
      <c r="BP296" s="19">
        <v>67</v>
      </c>
      <c r="BQ296" s="19">
        <v>52.324999999999996</v>
      </c>
      <c r="BR296" s="4">
        <v>48962</v>
      </c>
      <c r="BS296" s="6">
        <f>BX296+BZ296</f>
        <v>79.5</v>
      </c>
      <c r="BT296" s="4">
        <v>94.6</v>
      </c>
      <c r="BU296" s="43">
        <v>9624.8000000000011</v>
      </c>
      <c r="BV296" s="6">
        <f>100-BT296</f>
        <v>5.4000000000000057</v>
      </c>
      <c r="BW296" s="6">
        <f>BY296+CA296+CC296</f>
        <v>74.076099999999997</v>
      </c>
      <c r="BX296" s="2">
        <v>37</v>
      </c>
      <c r="BY296" s="22">
        <f>BX296*AP296/100</f>
        <v>27.713000000000001</v>
      </c>
      <c r="BZ296" s="4">
        <v>42.5</v>
      </c>
      <c r="CA296" s="22">
        <f>BZ296*AP296/100</f>
        <v>31.832500000000003</v>
      </c>
      <c r="CB296" s="4">
        <v>19.399999999999999</v>
      </c>
      <c r="CC296" s="22">
        <f>CB296*AP296/100</f>
        <v>14.5306</v>
      </c>
      <c r="CD296" s="22">
        <v>0.3</v>
      </c>
      <c r="CE296" s="126">
        <v>96.5</v>
      </c>
      <c r="CF296" s="127">
        <v>10645.4</v>
      </c>
      <c r="CG296" s="126">
        <v>95.7</v>
      </c>
      <c r="CH296" s="127">
        <v>7342.4000000000005</v>
      </c>
      <c r="CI296" s="126">
        <v>82.5</v>
      </c>
      <c r="CJ296" s="126">
        <v>93.4</v>
      </c>
      <c r="CK296" s="127">
        <v>7898.2</v>
      </c>
      <c r="CL296" s="19">
        <f>BX296/BZ296</f>
        <v>0.87058823529411766</v>
      </c>
      <c r="CM296" s="22"/>
      <c r="CN296" s="22"/>
      <c r="CO296" s="22"/>
      <c r="CP296" s="6">
        <v>3.67</v>
      </c>
      <c r="CQ296" s="19"/>
      <c r="CR296" s="19"/>
      <c r="CS296" s="19"/>
      <c r="CT296" s="22"/>
      <c r="CU296" s="142"/>
      <c r="CV296" s="142"/>
      <c r="CW296" s="22"/>
      <c r="CX296" s="22"/>
      <c r="CZ296" s="22"/>
      <c r="DA296" s="16"/>
      <c r="DB296" s="129" t="s">
        <v>441</v>
      </c>
      <c r="DC296" s="130"/>
      <c r="DD296" s="131" t="s">
        <v>1324</v>
      </c>
      <c r="DI296" s="1" t="s">
        <v>434</v>
      </c>
      <c r="DJ296" s="210" t="s">
        <v>491</v>
      </c>
      <c r="DK296" s="4">
        <v>2</v>
      </c>
      <c r="DN296" s="16">
        <v>0</v>
      </c>
      <c r="DR296" s="22">
        <v>1.7</v>
      </c>
      <c r="DS296" s="1" t="s">
        <v>431</v>
      </c>
      <c r="DT296" s="22">
        <v>140</v>
      </c>
      <c r="DU296" s="22">
        <v>10</v>
      </c>
      <c r="DV296" s="22">
        <v>90</v>
      </c>
      <c r="DW296" s="1" t="s">
        <v>431</v>
      </c>
      <c r="DX296" s="1" t="s">
        <v>431</v>
      </c>
      <c r="DY296" s="1" t="s">
        <v>431</v>
      </c>
      <c r="DZ296" s="1" t="s">
        <v>431</v>
      </c>
      <c r="EA296" s="1">
        <v>0</v>
      </c>
      <c r="EB296" s="2"/>
      <c r="EC296" s="36"/>
      <c r="ED296" s="36"/>
      <c r="EE296" s="4">
        <v>6</v>
      </c>
      <c r="EF296" s="4"/>
      <c r="EG296" s="4">
        <v>2</v>
      </c>
      <c r="EH296" s="4"/>
      <c r="EI296" s="4"/>
      <c r="EJ296" s="4"/>
      <c r="EK296" s="4"/>
      <c r="EL296" s="6" t="e">
        <f>EK296/(EJ296*EJ296*0.01*0.01)</f>
        <v>#DIV/0!</v>
      </c>
      <c r="EM296" s="4"/>
      <c r="EN296" s="4"/>
      <c r="EO296" s="4"/>
      <c r="EP296" s="4"/>
      <c r="EQ296" s="31"/>
      <c r="ER296" s="14"/>
      <c r="ES296" s="132">
        <v>12829</v>
      </c>
      <c r="ET296" s="133">
        <v>75</v>
      </c>
      <c r="EU296" s="133">
        <v>7622</v>
      </c>
      <c r="EV296" s="133">
        <v>12000</v>
      </c>
      <c r="EW296" s="133">
        <v>40560</v>
      </c>
      <c r="EX296" s="133">
        <v>1945</v>
      </c>
      <c r="EY296" s="134">
        <f>EX296/EV296*EW296/ET296</f>
        <v>87.654666666666657</v>
      </c>
      <c r="EZ296" s="39">
        <f>L296*EY296</f>
        <v>525.92799999999988</v>
      </c>
      <c r="FA296" s="9"/>
      <c r="FE296" s="135"/>
      <c r="FF296" s="135"/>
      <c r="FH296" s="136"/>
      <c r="FI296" s="11"/>
      <c r="FK296" s="138"/>
      <c r="FL296" s="139"/>
      <c r="FM296" s="9"/>
      <c r="FN296" s="1"/>
      <c r="FO296" s="41">
        <f>AC296/1000</f>
        <v>9.9000000000000005E-2</v>
      </c>
      <c r="FQ296" s="121">
        <f>EX296*100/EU296</f>
        <v>25.518236683285227</v>
      </c>
      <c r="FR296" s="140">
        <f>EY296/1000</f>
        <v>8.7654666666666659E-2</v>
      </c>
      <c r="FS296" s="143">
        <f>DT296/EY296</f>
        <v>1.5971767998661415</v>
      </c>
      <c r="FT296" s="143"/>
      <c r="FU296" s="214"/>
      <c r="FW296" s="214"/>
      <c r="GI296" s="8"/>
      <c r="GO296" s="10">
        <v>43978</v>
      </c>
      <c r="GP296" s="10"/>
      <c r="GQ296" s="20"/>
      <c r="KE296" s="20">
        <f>FR296*AO296/100*1000</f>
        <v>11.132142666666663</v>
      </c>
      <c r="KF296" s="20">
        <f>FR296*AP296/100*1000</f>
        <v>65.653345333333334</v>
      </c>
      <c r="KG296" s="20">
        <f>FR296*AQ296/100*1000</f>
        <v>9.5543586666666656</v>
      </c>
      <c r="KH296" s="20">
        <f>FR296*AX296/100*1000</f>
        <v>1.9459336</v>
      </c>
      <c r="KI296" s="20">
        <f>FR296*BM296/100*1000</f>
        <v>0.70123733333333327</v>
      </c>
      <c r="KJ296" s="20">
        <f>FR296*BY296/100*1000</f>
        <v>24.291737773333331</v>
      </c>
      <c r="KK296" s="20">
        <f>FR296*CA296/100*1000</f>
        <v>27.902671766666668</v>
      </c>
      <c r="KL296" s="20">
        <f>FR296*CC296/100*1000</f>
        <v>12.736748994666664</v>
      </c>
    </row>
    <row r="297" spans="1:313" ht="14.4" customHeight="1">
      <c r="A297" s="1">
        <v>10</v>
      </c>
      <c r="B297" s="1">
        <f>COUNTIFS($D$3:D297,D297,$F$3:F297,F297)</f>
        <v>3</v>
      </c>
      <c r="C297" s="34">
        <v>16792</v>
      </c>
      <c r="D297" s="75" t="s">
        <v>635</v>
      </c>
      <c r="E297" s="76" t="s">
        <v>636</v>
      </c>
      <c r="F297" s="76">
        <v>291009484</v>
      </c>
      <c r="G297" s="77">
        <v>93</v>
      </c>
      <c r="H297" s="248" t="s">
        <v>2337</v>
      </c>
      <c r="I297" s="29" t="s">
        <v>442</v>
      </c>
      <c r="J297" s="24" t="s">
        <v>487</v>
      </c>
      <c r="K297" s="2" t="s">
        <v>430</v>
      </c>
      <c r="L297" s="2">
        <v>6</v>
      </c>
      <c r="M297" s="2" t="s">
        <v>591</v>
      </c>
      <c r="N297" s="2" t="s">
        <v>431</v>
      </c>
      <c r="O297" s="11"/>
      <c r="P297" s="2" t="s">
        <v>1670</v>
      </c>
      <c r="Q297" s="11"/>
      <c r="R297" s="11"/>
      <c r="S297" s="11"/>
      <c r="T297" s="42"/>
      <c r="U297" s="42"/>
      <c r="V297" s="64" t="s">
        <v>1609</v>
      </c>
      <c r="W297" s="42"/>
      <c r="X297" s="42"/>
      <c r="Y297" s="66"/>
      <c r="Z297" s="11"/>
      <c r="AA297" s="1" t="s">
        <v>2166</v>
      </c>
      <c r="AC297" s="115">
        <v>87</v>
      </c>
      <c r="AD297" s="115">
        <v>500</v>
      </c>
      <c r="AE297" s="11"/>
      <c r="AF297" s="11"/>
      <c r="AG297" s="11" t="s">
        <v>491</v>
      </c>
      <c r="AH297" s="115">
        <v>50</v>
      </c>
      <c r="AI297" s="11"/>
      <c r="AJ297" s="11"/>
      <c r="AM297" s="11"/>
      <c r="AO297" s="116">
        <v>57.6</v>
      </c>
      <c r="AP297" s="117">
        <v>18</v>
      </c>
      <c r="AQ297" s="118">
        <v>22.8</v>
      </c>
      <c r="AR297" s="119">
        <f>AO297+AP297+AQ297</f>
        <v>98.399999999999991</v>
      </c>
      <c r="AS297" s="120">
        <f>AO297/AP297</f>
        <v>3.2</v>
      </c>
      <c r="AT297" s="121">
        <f>AO297/AP297*AQ297</f>
        <v>72.960000000000008</v>
      </c>
      <c r="AU297" s="122">
        <f>AO297/(AP297+AQ297)</f>
        <v>1.411764705882353</v>
      </c>
      <c r="AV297" s="19">
        <f>AW297*AO297/100</f>
        <v>46.308</v>
      </c>
      <c r="AW297" s="19">
        <f>98-AY297-(CD297*100/AO297)</f>
        <v>80.395833333333329</v>
      </c>
      <c r="AX297" s="123">
        <v>9.76</v>
      </c>
      <c r="AY297" s="19">
        <f>AX297*100/AO297</f>
        <v>16.944444444444443</v>
      </c>
      <c r="AZ297" s="1" t="s">
        <v>432</v>
      </c>
      <c r="BA297" s="58">
        <v>15.990000000000002</v>
      </c>
      <c r="BB297" s="1" t="s">
        <v>432</v>
      </c>
      <c r="BC297" s="6">
        <v>0.12</v>
      </c>
      <c r="BD297" s="6"/>
      <c r="BE297" s="19"/>
      <c r="BF297" s="19"/>
      <c r="BG297" s="67">
        <v>4805.8333333333339</v>
      </c>
      <c r="BH297" s="67">
        <v>166.98</v>
      </c>
      <c r="BI297" s="19">
        <v>0.28999999999999998</v>
      </c>
      <c r="BJ297" s="19">
        <v>61</v>
      </c>
      <c r="BK297" s="19">
        <f>100-BJ297</f>
        <v>39</v>
      </c>
      <c r="BL297" s="124">
        <f>BJ297/BK297</f>
        <v>1.5641025641025641</v>
      </c>
      <c r="BM297" s="125">
        <v>0.94</v>
      </c>
      <c r="BN297" s="6">
        <f>BM297*100/AO297</f>
        <v>1.6319444444444444</v>
      </c>
      <c r="BO297" s="1" t="s">
        <v>432</v>
      </c>
      <c r="BP297" s="19">
        <v>21.875</v>
      </c>
      <c r="BQ297" s="19">
        <v>29.119999999999997</v>
      </c>
      <c r="BR297" s="43">
        <v>45192.21</v>
      </c>
      <c r="BS297" s="6">
        <f>BX297+BZ297</f>
        <v>70.800000000000011</v>
      </c>
      <c r="BT297" s="4">
        <v>87</v>
      </c>
      <c r="BU297" s="43">
        <v>7580.13</v>
      </c>
      <c r="BV297" s="6">
        <f>100-BT297</f>
        <v>13</v>
      </c>
      <c r="BW297" s="6">
        <f>BY297+CA297+CC297</f>
        <v>17.945999999999998</v>
      </c>
      <c r="BX297" s="22">
        <v>27.1</v>
      </c>
      <c r="BY297" s="22">
        <f>BX297*AP297/100</f>
        <v>4.8780000000000001</v>
      </c>
      <c r="BZ297" s="6">
        <v>43.7</v>
      </c>
      <c r="CA297" s="22">
        <f>BZ297*AP297/100</f>
        <v>7.8660000000000005</v>
      </c>
      <c r="CB297" s="6">
        <v>28.9</v>
      </c>
      <c r="CC297" s="22">
        <f>CB297*AP297/100</f>
        <v>5.2019999999999991</v>
      </c>
      <c r="CD297" s="22">
        <v>0.38</v>
      </c>
      <c r="CE297" s="126">
        <v>95.2</v>
      </c>
      <c r="CF297" s="127">
        <v>8186</v>
      </c>
      <c r="CG297" s="126">
        <v>85.2</v>
      </c>
      <c r="CH297" s="127">
        <v>5767</v>
      </c>
      <c r="CI297" s="126">
        <v>43.4</v>
      </c>
      <c r="CJ297" s="126">
        <v>75.599999999999994</v>
      </c>
      <c r="CK297" s="127">
        <v>6037</v>
      </c>
      <c r="CL297" s="19">
        <f>BX297/BZ297</f>
        <v>0.62013729977116705</v>
      </c>
      <c r="CM297" s="19"/>
      <c r="CN297" s="19"/>
      <c r="CO297" s="19"/>
      <c r="CP297" s="6"/>
      <c r="CQ297" s="19"/>
      <c r="CR297" s="19"/>
      <c r="CS297" s="20"/>
      <c r="CZ297" s="22"/>
      <c r="DA297" s="16"/>
      <c r="DB297" s="129" t="s">
        <v>447</v>
      </c>
      <c r="DC297" s="130"/>
      <c r="DD297" s="131" t="s">
        <v>2339</v>
      </c>
      <c r="DI297" s="1" t="s">
        <v>434</v>
      </c>
      <c r="DJ297" s="210" t="s">
        <v>491</v>
      </c>
      <c r="DK297" s="4">
        <v>2</v>
      </c>
      <c r="DN297" s="16">
        <v>0</v>
      </c>
      <c r="DR297" s="22" t="s">
        <v>431</v>
      </c>
      <c r="DS297" s="22" t="s">
        <v>431</v>
      </c>
      <c r="DT297" s="22">
        <v>134</v>
      </c>
      <c r="DU297" s="22">
        <v>12</v>
      </c>
      <c r="DV297" s="22">
        <v>88</v>
      </c>
      <c r="DW297" s="22" t="s">
        <v>431</v>
      </c>
      <c r="DX297" s="22" t="s">
        <v>431</v>
      </c>
      <c r="DY297" s="22" t="s">
        <v>431</v>
      </c>
      <c r="DZ297" s="40" t="s">
        <v>431</v>
      </c>
      <c r="EA297" s="2">
        <v>0</v>
      </c>
      <c r="EB297" s="2"/>
      <c r="EC297" s="36"/>
      <c r="ED297" s="36"/>
      <c r="EE297" s="4">
        <f>L297</f>
        <v>6</v>
      </c>
      <c r="EF297" s="4"/>
      <c r="EG297" s="4"/>
      <c r="EH297" s="4"/>
      <c r="EI297" s="4"/>
      <c r="EJ297" s="4"/>
      <c r="EK297" s="4"/>
      <c r="EL297" s="6" t="e">
        <f>EK297/(EJ297*EJ297*0.01*0.01)</f>
        <v>#DIV/0!</v>
      </c>
      <c r="EM297" s="4"/>
      <c r="EN297" s="4"/>
      <c r="EO297" s="4"/>
      <c r="EP297" s="4"/>
      <c r="EQ297" s="31"/>
      <c r="ER297" s="14"/>
      <c r="ES297" s="132">
        <f>C297</f>
        <v>16792</v>
      </c>
      <c r="ET297" s="133">
        <v>75</v>
      </c>
      <c r="EU297" s="133">
        <v>215006</v>
      </c>
      <c r="EV297" s="133">
        <v>12000</v>
      </c>
      <c r="EW297" s="133">
        <v>37400</v>
      </c>
      <c r="EX297" s="133">
        <v>2137</v>
      </c>
      <c r="EY297" s="134">
        <f>EX297/EV297*EW297/ET297</f>
        <v>88.804222222222222</v>
      </c>
      <c r="EZ297" s="39">
        <f>L297*EY297</f>
        <v>532.82533333333333</v>
      </c>
      <c r="FA297" s="9"/>
      <c r="FE297" s="135"/>
      <c r="FF297" s="135"/>
      <c r="FH297" s="136"/>
      <c r="FK297" s="138"/>
      <c r="FL297" s="139"/>
      <c r="FM297" s="9"/>
      <c r="FN297" s="1"/>
      <c r="FO297" s="41">
        <f>AC297/1000</f>
        <v>8.6999999999999994E-2</v>
      </c>
      <c r="FQ297" s="121">
        <f>EX297*100/EU297</f>
        <v>0.99392575090927693</v>
      </c>
      <c r="FR297" s="140">
        <f>EY297/1000</f>
        <v>8.8804222222222229E-2</v>
      </c>
      <c r="FS297" s="9"/>
      <c r="FU297" s="214"/>
      <c r="FW297" s="214"/>
      <c r="GI297" s="8"/>
      <c r="GO297" s="10"/>
      <c r="GP297" s="10"/>
      <c r="GQ297" s="20"/>
      <c r="KB297" s="22">
        <v>51.4</v>
      </c>
      <c r="KC297" s="22">
        <v>7.45</v>
      </c>
      <c r="KD297" s="22">
        <v>14.8</v>
      </c>
      <c r="KE297" s="20">
        <f>FR297*AO297/100*1000</f>
        <v>51.151232000000007</v>
      </c>
      <c r="KF297" s="20">
        <f>FR297*AP297/100*1000</f>
        <v>15.984760000000001</v>
      </c>
      <c r="KG297" s="20">
        <f>FR297*AQ297/100*1000</f>
        <v>20.247362666666668</v>
      </c>
      <c r="KH297" s="20">
        <f>FR297*AX297/100*1000</f>
        <v>8.6672920888888889</v>
      </c>
      <c r="KI297" s="20">
        <f>FR297*BM297/100*1000</f>
        <v>0.83475968888888885</v>
      </c>
      <c r="KJ297" s="20">
        <f>FR297*BY297/100*1000</f>
        <v>4.3318699600000006</v>
      </c>
      <c r="KK297" s="20">
        <f>FR297*CA297/100*1000</f>
        <v>6.9853401200000009</v>
      </c>
      <c r="KL297" s="20">
        <f>FR297*CC297/100*1000</f>
        <v>4.6195956399999991</v>
      </c>
    </row>
    <row r="298" spans="1:313" ht="14.4" customHeight="1">
      <c r="A298" s="1">
        <v>11</v>
      </c>
      <c r="B298" s="1">
        <f>COUNTIFS($D$3:D298,D298,$F$3:F298,F298)</f>
        <v>4</v>
      </c>
      <c r="C298" s="34">
        <v>16793</v>
      </c>
      <c r="D298" s="75" t="s">
        <v>635</v>
      </c>
      <c r="E298" s="76" t="s">
        <v>636</v>
      </c>
      <c r="F298" s="76">
        <v>291009484</v>
      </c>
      <c r="G298" s="77">
        <v>93</v>
      </c>
      <c r="H298" s="248" t="s">
        <v>2337</v>
      </c>
      <c r="I298" s="29" t="s">
        <v>442</v>
      </c>
      <c r="J298" s="24" t="s">
        <v>487</v>
      </c>
      <c r="K298" s="2" t="s">
        <v>430</v>
      </c>
      <c r="L298" s="2">
        <v>6</v>
      </c>
      <c r="M298" s="2">
        <v>2</v>
      </c>
      <c r="N298" s="2" t="s">
        <v>431</v>
      </c>
      <c r="O298" s="11"/>
      <c r="P298" s="2" t="s">
        <v>1670</v>
      </c>
      <c r="Q298" s="11"/>
      <c r="R298" s="11"/>
      <c r="S298" s="11"/>
      <c r="T298" s="42"/>
      <c r="U298" s="42"/>
      <c r="V298" s="64" t="s">
        <v>1609</v>
      </c>
      <c r="W298" s="42"/>
      <c r="X298" s="42"/>
      <c r="Y298" s="66"/>
      <c r="Z298" s="11"/>
      <c r="AA298" s="1" t="s">
        <v>2166</v>
      </c>
      <c r="AC298" s="115">
        <v>134</v>
      </c>
      <c r="AD298" s="115">
        <v>800</v>
      </c>
      <c r="AE298" s="11"/>
      <c r="AF298" s="11"/>
      <c r="AG298" s="11" t="s">
        <v>483</v>
      </c>
      <c r="AH298" s="115">
        <v>50</v>
      </c>
      <c r="AI298" s="11"/>
      <c r="AJ298" s="11"/>
      <c r="AM298" s="11"/>
      <c r="AO298" s="116">
        <v>38.200000000000003</v>
      </c>
      <c r="AP298" s="117">
        <v>58.8</v>
      </c>
      <c r="AQ298" s="118">
        <v>2.66</v>
      </c>
      <c r="AR298" s="119">
        <f>AO298+AP298+AQ298</f>
        <v>99.66</v>
      </c>
      <c r="AS298" s="120">
        <f>AO298/AP298</f>
        <v>0.64965986394557829</v>
      </c>
      <c r="AT298" s="121">
        <f>AO298/AP298*AQ298</f>
        <v>1.7280952380952384</v>
      </c>
      <c r="AU298" s="122">
        <f>AO298/(AP298+AQ298)</f>
        <v>0.62154246664497248</v>
      </c>
      <c r="AV298" s="19">
        <f>AW298*AO298/100</f>
        <v>23.896000000000004</v>
      </c>
      <c r="AW298" s="19">
        <f>98-AY298-(CD298*100/AO298)</f>
        <v>62.554973821989535</v>
      </c>
      <c r="AX298" s="123">
        <v>13.3</v>
      </c>
      <c r="AY298" s="19">
        <f>AX298*100/AO298</f>
        <v>34.816753926701566</v>
      </c>
      <c r="AZ298" s="1" t="s">
        <v>432</v>
      </c>
      <c r="BA298" s="58">
        <v>12.662000000000001</v>
      </c>
      <c r="BB298" s="1" t="s">
        <v>432</v>
      </c>
      <c r="BC298" s="6">
        <v>2.3E-2</v>
      </c>
      <c r="BD298" s="6"/>
      <c r="BE298" s="19"/>
      <c r="BF298" s="19"/>
      <c r="BG298" s="67">
        <v>6497.5</v>
      </c>
      <c r="BH298" s="67">
        <v>350.9</v>
      </c>
      <c r="BI298" s="19">
        <v>6.99</v>
      </c>
      <c r="BJ298" s="19">
        <v>40.4</v>
      </c>
      <c r="BK298" s="19">
        <f>100-BJ298</f>
        <v>59.6</v>
      </c>
      <c r="BL298" s="124">
        <f>BJ298/BK298</f>
        <v>0.6778523489932885</v>
      </c>
      <c r="BM298" s="125">
        <v>0.93</v>
      </c>
      <c r="BN298" s="6">
        <f>BM298*100/AO298</f>
        <v>2.4345549738219892</v>
      </c>
      <c r="BO298" s="1" t="s">
        <v>432</v>
      </c>
      <c r="BP298" s="19">
        <v>36.050000000000004</v>
      </c>
      <c r="BQ298" s="19">
        <v>32.5</v>
      </c>
      <c r="BR298" s="43">
        <v>52953.81</v>
      </c>
      <c r="BS298" s="6">
        <f>BX298+BZ298</f>
        <v>59.2</v>
      </c>
      <c r="BT298" s="4">
        <v>90.5</v>
      </c>
      <c r="BU298" s="43">
        <v>7791.06</v>
      </c>
      <c r="BV298" s="6">
        <f>100-BT298</f>
        <v>9.5</v>
      </c>
      <c r="BW298" s="6">
        <f>BY298+CA298+CC298</f>
        <v>58.682399999999994</v>
      </c>
      <c r="BX298" s="22">
        <v>31</v>
      </c>
      <c r="BY298" s="22">
        <f>BX298*AP298/100</f>
        <v>18.227999999999998</v>
      </c>
      <c r="BZ298" s="6">
        <v>28.2</v>
      </c>
      <c r="CA298" s="22">
        <f>BZ298*AP298/100</f>
        <v>16.581599999999998</v>
      </c>
      <c r="CB298" s="6">
        <v>40.6</v>
      </c>
      <c r="CC298" s="22">
        <f>CB298*AP298/100</f>
        <v>23.872799999999998</v>
      </c>
      <c r="CD298" s="22">
        <v>0.24</v>
      </c>
      <c r="CE298" s="126">
        <v>97.7</v>
      </c>
      <c r="CF298" s="127">
        <v>8186</v>
      </c>
      <c r="CG298" s="126">
        <v>87.9</v>
      </c>
      <c r="CH298" s="127">
        <v>5838</v>
      </c>
      <c r="CI298" s="126">
        <v>46.8</v>
      </c>
      <c r="CJ298" s="126">
        <v>74.2</v>
      </c>
      <c r="CK298" s="127">
        <v>6018</v>
      </c>
      <c r="CL298" s="19">
        <f>BX298/BZ298</f>
        <v>1.0992907801418439</v>
      </c>
      <c r="CM298" s="19"/>
      <c r="CN298" s="19"/>
      <c r="CO298" s="19"/>
      <c r="CP298" s="6"/>
      <c r="CQ298" s="19"/>
      <c r="CR298" s="19"/>
      <c r="CS298" s="20"/>
      <c r="CZ298" s="22"/>
      <c r="DA298" s="16"/>
      <c r="DB298" s="129" t="s">
        <v>441</v>
      </c>
      <c r="DC298" s="130"/>
      <c r="DD298" s="131" t="s">
        <v>2340</v>
      </c>
      <c r="DI298" s="1" t="s">
        <v>434</v>
      </c>
      <c r="DJ298" s="209" t="s">
        <v>483</v>
      </c>
      <c r="DK298" s="4">
        <v>2</v>
      </c>
      <c r="DN298" s="16">
        <v>0</v>
      </c>
      <c r="DR298" s="22" t="s">
        <v>431</v>
      </c>
      <c r="DS298" s="22" t="s">
        <v>431</v>
      </c>
      <c r="DT298" s="22">
        <v>115</v>
      </c>
      <c r="DU298" s="22">
        <v>13.1</v>
      </c>
      <c r="DV298" s="22">
        <v>86.9</v>
      </c>
      <c r="DW298" s="22" t="s">
        <v>431</v>
      </c>
      <c r="DX298" s="22" t="s">
        <v>431</v>
      </c>
      <c r="DY298" s="22" t="s">
        <v>431</v>
      </c>
      <c r="DZ298" s="40" t="s">
        <v>431</v>
      </c>
      <c r="EA298" s="2">
        <v>0</v>
      </c>
      <c r="EB298" s="2"/>
      <c r="EC298" s="36"/>
      <c r="ED298" s="36"/>
      <c r="EE298" s="4">
        <f>L298</f>
        <v>6</v>
      </c>
      <c r="EF298" s="4"/>
      <c r="EG298" s="4"/>
      <c r="EH298" s="4"/>
      <c r="EI298" s="4"/>
      <c r="EJ298" s="4"/>
      <c r="EK298" s="4"/>
      <c r="EL298" s="6" t="e">
        <f>EK298/(EJ298*EJ298*0.01*0.01)</f>
        <v>#DIV/0!</v>
      </c>
      <c r="EM298" s="4"/>
      <c r="EN298" s="4"/>
      <c r="EO298" s="4"/>
      <c r="EP298" s="4"/>
      <c r="EQ298" s="31"/>
      <c r="ER298" s="14"/>
      <c r="ES298" s="132">
        <f>C298</f>
        <v>16793</v>
      </c>
      <c r="ET298" s="133">
        <v>75</v>
      </c>
      <c r="EU298" s="133">
        <v>23852</v>
      </c>
      <c r="EV298" s="133">
        <v>12000</v>
      </c>
      <c r="EW298" s="133">
        <v>37400</v>
      </c>
      <c r="EX298" s="133">
        <v>3205</v>
      </c>
      <c r="EY298" s="134">
        <f>EX298/EV298*EW298/ET298</f>
        <v>133.18555555555554</v>
      </c>
      <c r="EZ298" s="39">
        <f>L298*EY298</f>
        <v>799.11333333333323</v>
      </c>
      <c r="FA298" s="9"/>
      <c r="FE298" s="135"/>
      <c r="FF298" s="135"/>
      <c r="FH298" s="136"/>
      <c r="FK298" s="138"/>
      <c r="FL298" s="139"/>
      <c r="FM298" s="9"/>
      <c r="FN298" s="1"/>
      <c r="FO298" s="41">
        <f>AC298/1000</f>
        <v>0.13400000000000001</v>
      </c>
      <c r="FQ298" s="121">
        <f>EX298*100/EU298</f>
        <v>13.437028341438873</v>
      </c>
      <c r="FR298" s="140">
        <f>EY298/1000</f>
        <v>0.13318555555555553</v>
      </c>
      <c r="FS298" s="9"/>
      <c r="FV298" s="212"/>
      <c r="FX298" s="212"/>
      <c r="GI298" s="8"/>
      <c r="GO298" s="10"/>
      <c r="GP298" s="10"/>
      <c r="GQ298" s="20"/>
      <c r="KB298" s="22">
        <v>61.3</v>
      </c>
      <c r="KC298" s="22">
        <v>19.600000000000001</v>
      </c>
      <c r="KD298" s="22">
        <v>20.7</v>
      </c>
      <c r="KE298" s="20">
        <f>FR298*AO298/100*1000</f>
        <v>50.876882222222221</v>
      </c>
      <c r="KF298" s="20">
        <f>FR298*AP298/100*1000</f>
        <v>78.313106666666641</v>
      </c>
      <c r="KG298" s="20">
        <f>FR298*AQ298/100*1000</f>
        <v>3.5427357777777777</v>
      </c>
      <c r="KH298" s="20">
        <f>FR298*AX298/100*1000</f>
        <v>17.713678888888886</v>
      </c>
      <c r="KI298" s="20">
        <f>FR298*BM298/100*1000</f>
        <v>1.2386256666666664</v>
      </c>
      <c r="KJ298" s="20">
        <f>FR298*BY298/100*1000</f>
        <v>24.27706306666666</v>
      </c>
      <c r="KK298" s="20">
        <f>FR298*CA298/100*1000</f>
        <v>22.084296079999994</v>
      </c>
      <c r="KL298" s="20">
        <f>FR298*CC298/100*1000</f>
        <v>31.795121306666658</v>
      </c>
    </row>
    <row r="299" spans="1:313" ht="14.4" customHeight="1">
      <c r="A299" s="1">
        <v>241</v>
      </c>
      <c r="B299" s="219">
        <f>COUNTIFS($D$3:D299,D299,$F$3:F299,F299)</f>
        <v>1</v>
      </c>
      <c r="C299" s="21">
        <v>13693</v>
      </c>
      <c r="D299" s="21" t="s">
        <v>505</v>
      </c>
      <c r="E299" s="1" t="s">
        <v>1524</v>
      </c>
      <c r="F299" s="12">
        <v>5906231540</v>
      </c>
      <c r="G299" s="1">
        <v>61</v>
      </c>
      <c r="H299" s="247" t="s">
        <v>1525</v>
      </c>
      <c r="DJ299" s="210" t="s">
        <v>491</v>
      </c>
      <c r="EL299" s="6" t="e">
        <f>EK299/(EJ299*EJ299*0.01*0.01)</f>
        <v>#DIV/0!</v>
      </c>
      <c r="FU299" s="214" t="s">
        <v>785</v>
      </c>
      <c r="FW299" s="214" t="s">
        <v>785</v>
      </c>
      <c r="GI299" s="8"/>
    </row>
    <row r="300" spans="1:313" ht="14.4" customHeight="1">
      <c r="A300" s="1">
        <v>267</v>
      </c>
      <c r="B300" s="1">
        <f>COUNTIFS($D$3:D300,D300,$F$3:F300,F300)</f>
        <v>1</v>
      </c>
      <c r="C300" s="34">
        <v>16138</v>
      </c>
      <c r="D300" s="75" t="s">
        <v>505</v>
      </c>
      <c r="E300" s="76" t="s">
        <v>497</v>
      </c>
      <c r="F300" s="76">
        <v>5509092391</v>
      </c>
      <c r="G300" s="77">
        <f>LEFT(H300,4)-CONCATENATE(IF(LEFT(F300, 2)&lt;MID(H300, 3, 4), 20, 19),LEFT(F300,2))</f>
        <v>66</v>
      </c>
      <c r="H300" s="248" t="s">
        <v>2183</v>
      </c>
      <c r="I300" s="29" t="s">
        <v>2185</v>
      </c>
      <c r="J300" s="24" t="s">
        <v>487</v>
      </c>
      <c r="K300" s="2" t="s">
        <v>430</v>
      </c>
      <c r="L300" s="2">
        <v>12</v>
      </c>
      <c r="M300" s="2">
        <v>2</v>
      </c>
      <c r="N300" s="2" t="s">
        <v>431</v>
      </c>
      <c r="O300" s="11"/>
      <c r="P300" s="2" t="s">
        <v>2143</v>
      </c>
      <c r="Q300" s="11"/>
      <c r="R300" s="11"/>
      <c r="S300" s="11"/>
      <c r="T300" s="42"/>
      <c r="U300" s="42"/>
      <c r="V300" s="64" t="s">
        <v>1609</v>
      </c>
      <c r="W300" s="42"/>
      <c r="X300" s="42"/>
      <c r="Y300" s="66"/>
      <c r="Z300" s="11"/>
      <c r="AA300" s="1" t="s">
        <v>2166</v>
      </c>
      <c r="AC300" s="115">
        <v>85</v>
      </c>
      <c r="AD300" s="115">
        <v>1600</v>
      </c>
      <c r="AE300" s="11"/>
      <c r="AF300" s="11"/>
      <c r="AG300" s="11" t="s">
        <v>483</v>
      </c>
      <c r="AH300" s="115">
        <v>50</v>
      </c>
      <c r="AI300" s="11"/>
      <c r="AJ300" s="11"/>
      <c r="AM300" s="11"/>
      <c r="AO300" s="116">
        <v>31.6</v>
      </c>
      <c r="AP300" s="117">
        <v>64.599999999999994</v>
      </c>
      <c r="AQ300" s="118">
        <v>2.78</v>
      </c>
      <c r="AR300" s="119">
        <f>AO300+AP300+AQ300</f>
        <v>98.97999999999999</v>
      </c>
      <c r="AS300" s="120">
        <f>AO300/AP300</f>
        <v>0.48916408668730654</v>
      </c>
      <c r="AT300" s="121">
        <f>AO300/AP300*AQ300</f>
        <v>1.3598761609907122</v>
      </c>
      <c r="AU300" s="122">
        <f>AO300/(AP300+AQ300)</f>
        <v>0.46898189373701399</v>
      </c>
      <c r="AV300" s="19">
        <f>AW300*AO300/100</f>
        <v>27.338000000000001</v>
      </c>
      <c r="AW300" s="19">
        <f>98-AY300-(CD300*100/AO300)</f>
        <v>86.512658227848107</v>
      </c>
      <c r="AX300" s="123">
        <v>2.5499999999999998</v>
      </c>
      <c r="AY300" s="19">
        <f>AX300*100/AO300</f>
        <v>8.0696202531645564</v>
      </c>
      <c r="AZ300" s="1" t="s">
        <v>432</v>
      </c>
      <c r="BA300" s="58">
        <v>45.89</v>
      </c>
      <c r="BB300" s="1" t="s">
        <v>432</v>
      </c>
      <c r="BC300" s="6">
        <v>1.7000000000000001E-2</v>
      </c>
      <c r="BD300" s="6"/>
      <c r="BE300" s="19"/>
      <c r="BF300" s="19"/>
      <c r="BG300" s="67">
        <v>9953.3333333333339</v>
      </c>
      <c r="BH300" s="67">
        <v>406.56</v>
      </c>
      <c r="BI300" s="19">
        <v>0</v>
      </c>
      <c r="BJ300" s="19">
        <v>46.9</v>
      </c>
      <c r="BK300" s="19">
        <f>100-BJ300</f>
        <v>53.1</v>
      </c>
      <c r="BL300" s="124">
        <f>BJ300/BK300</f>
        <v>0.8832391713747646</v>
      </c>
      <c r="BM300" s="125">
        <v>0.62</v>
      </c>
      <c r="BN300" s="6">
        <f>BM300*100/AO300</f>
        <v>1.9620253164556962</v>
      </c>
      <c r="BO300" s="1" t="s">
        <v>432</v>
      </c>
      <c r="BP300" s="19">
        <v>50.925000000000004</v>
      </c>
      <c r="BQ300" s="19">
        <v>68.699999999999989</v>
      </c>
      <c r="BR300" s="43">
        <v>64225.440000000002</v>
      </c>
      <c r="BS300" s="6">
        <f>BX300+BZ300</f>
        <v>65.099999999999994</v>
      </c>
      <c r="BT300" s="4">
        <v>94.4</v>
      </c>
      <c r="BU300" s="43">
        <v>10855.35</v>
      </c>
      <c r="BV300" s="6">
        <f>100-BT300</f>
        <v>5.5999999999999943</v>
      </c>
      <c r="BW300" s="6">
        <f>BY300+CA300+CC300</f>
        <v>63.566399999999987</v>
      </c>
      <c r="BX300" s="22">
        <v>34.4</v>
      </c>
      <c r="BY300" s="22">
        <f>BX300*AP300/100</f>
        <v>22.222399999999997</v>
      </c>
      <c r="BZ300" s="6">
        <v>30.7</v>
      </c>
      <c r="CA300" s="22">
        <f>BZ300*AP300/100</f>
        <v>19.832199999999997</v>
      </c>
      <c r="CB300" s="6">
        <v>33.299999999999997</v>
      </c>
      <c r="CC300" s="22">
        <f>CB300*AP300/100</f>
        <v>21.511799999999997</v>
      </c>
      <c r="CD300" s="22">
        <v>1.08</v>
      </c>
      <c r="CE300" s="126">
        <v>97.1</v>
      </c>
      <c r="CF300" s="127">
        <v>10288</v>
      </c>
      <c r="CG300" s="126">
        <v>90.3</v>
      </c>
      <c r="CH300" s="127">
        <v>7269</v>
      </c>
      <c r="CI300" s="126">
        <v>85.2</v>
      </c>
      <c r="CJ300" s="126">
        <v>90.9</v>
      </c>
      <c r="CK300" s="127">
        <v>7094</v>
      </c>
      <c r="CL300" s="19">
        <f>BX300/BZ300</f>
        <v>1.1205211726384365</v>
      </c>
      <c r="CM300" s="19"/>
      <c r="CN300" s="19"/>
      <c r="CO300" s="19"/>
      <c r="CP300" s="6"/>
      <c r="CQ300" s="19"/>
      <c r="CR300" s="19"/>
      <c r="CS300" s="20"/>
      <c r="CZ300" s="22"/>
      <c r="DA300" s="16"/>
      <c r="DB300" s="129" t="s">
        <v>441</v>
      </c>
      <c r="DC300" s="130"/>
      <c r="DD300" s="131" t="s">
        <v>2186</v>
      </c>
      <c r="DI300" s="1" t="s">
        <v>434</v>
      </c>
      <c r="DJ300" s="209" t="s">
        <v>483</v>
      </c>
      <c r="DK300" s="4">
        <v>2</v>
      </c>
      <c r="DN300" s="16">
        <v>0</v>
      </c>
      <c r="DR300" s="22" t="s">
        <v>431</v>
      </c>
      <c r="DS300" s="22" t="s">
        <v>431</v>
      </c>
      <c r="DT300" s="22">
        <v>54</v>
      </c>
      <c r="DU300" s="22">
        <v>12.9</v>
      </c>
      <c r="DV300" s="22">
        <v>87.1</v>
      </c>
      <c r="DW300" s="40" t="s">
        <v>431</v>
      </c>
      <c r="DX300" s="40" t="s">
        <v>431</v>
      </c>
      <c r="DY300" s="40" t="s">
        <v>431</v>
      </c>
      <c r="DZ300" s="40" t="s">
        <v>431</v>
      </c>
      <c r="EA300" s="2">
        <v>0</v>
      </c>
      <c r="EB300" s="2"/>
      <c r="EC300" s="36"/>
      <c r="ED300" s="36"/>
      <c r="EE300" s="4">
        <f>L300</f>
        <v>12</v>
      </c>
      <c r="EF300" s="4"/>
      <c r="EG300" s="4"/>
      <c r="EH300" s="4"/>
      <c r="EI300" s="4"/>
      <c r="EJ300" s="4"/>
      <c r="EK300" s="4"/>
      <c r="EL300" s="6" t="e">
        <f>EK300/(EJ300*EJ300*0.01*0.01)</f>
        <v>#DIV/0!</v>
      </c>
      <c r="EM300" s="4"/>
      <c r="EN300" s="4"/>
      <c r="EO300" s="4"/>
      <c r="EP300" s="4"/>
      <c r="EQ300" s="31"/>
      <c r="ER300" s="14"/>
      <c r="ES300" s="132">
        <f>C300</f>
        <v>16138</v>
      </c>
      <c r="ET300" s="133">
        <v>75</v>
      </c>
      <c r="EU300" s="133">
        <v>7917</v>
      </c>
      <c r="EV300" s="133">
        <v>12207</v>
      </c>
      <c r="EW300" s="133">
        <v>37440</v>
      </c>
      <c r="EX300" s="133">
        <v>2249</v>
      </c>
      <c r="EY300" s="134">
        <f>EX300/EV300*EW300/ET300</f>
        <v>91.97188498402555</v>
      </c>
      <c r="EZ300" s="39">
        <f>L300*EY300</f>
        <v>1103.6626198083065</v>
      </c>
      <c r="FA300" s="9"/>
      <c r="FE300" s="135"/>
      <c r="FF300" s="135"/>
      <c r="FH300" s="136"/>
      <c r="FK300" s="138"/>
      <c r="FL300" s="139"/>
      <c r="FM300" s="9"/>
      <c r="FN300" s="1"/>
      <c r="FO300" s="41">
        <f>AC300/1000</f>
        <v>8.5000000000000006E-2</v>
      </c>
      <c r="FQ300" s="121">
        <f>EX300*100/EU300</f>
        <v>28.407224958949097</v>
      </c>
      <c r="FR300" s="140">
        <f>EY300/1000</f>
        <v>9.1971884984025545E-2</v>
      </c>
      <c r="FS300" s="9"/>
      <c r="FV300" s="212"/>
      <c r="FX300" s="212"/>
      <c r="GI300" s="8"/>
      <c r="GO300" s="10"/>
      <c r="GP300" s="10"/>
      <c r="GQ300" s="20"/>
      <c r="KB300" s="22">
        <v>82.4</v>
      </c>
      <c r="KC300" s="22">
        <v>22.4</v>
      </c>
      <c r="KD300" s="22">
        <v>31.7</v>
      </c>
      <c r="KE300" s="20">
        <f>FR300*AO300/100*1000</f>
        <v>29.063115654952071</v>
      </c>
      <c r="KF300" s="20">
        <f>FR300*AP300/100*1000</f>
        <v>59.413837699680492</v>
      </c>
      <c r="KG300" s="20">
        <f>FR300*AQ300/100*1000</f>
        <v>2.5568184025559098</v>
      </c>
      <c r="KH300" s="20">
        <f>FR300*AX300/100*1000</f>
        <v>2.3452830670926508</v>
      </c>
      <c r="KI300" s="20">
        <f>FR300*BM300/100*1000</f>
        <v>0.57022568690095832</v>
      </c>
      <c r="KJ300" s="20">
        <f>FR300*BY300/100*1000</f>
        <v>20.438360168690092</v>
      </c>
      <c r="KK300" s="20">
        <f>FR300*CA300/100*1000</f>
        <v>18.240048173801913</v>
      </c>
      <c r="KL300" s="20">
        <f>FR300*CC300/100*1000</f>
        <v>19.784807953993603</v>
      </c>
    </row>
    <row r="301" spans="1:313" ht="14.4" customHeight="1">
      <c r="A301" s="1">
        <v>31</v>
      </c>
      <c r="B301" s="1">
        <f>COUNTIFS($D$3:D301,D301,$F$3:F301,F301)</f>
        <v>2</v>
      </c>
      <c r="C301" s="34">
        <v>16940</v>
      </c>
      <c r="D301" s="75" t="s">
        <v>505</v>
      </c>
      <c r="E301" s="76" t="s">
        <v>669</v>
      </c>
      <c r="F301" s="76">
        <v>5509092391</v>
      </c>
      <c r="G301" s="77">
        <v>67</v>
      </c>
      <c r="H301" s="248" t="s">
        <v>2367</v>
      </c>
      <c r="I301" s="29" t="s">
        <v>760</v>
      </c>
      <c r="J301" s="24" t="s">
        <v>487</v>
      </c>
      <c r="K301" s="2" t="s">
        <v>430</v>
      </c>
      <c r="L301" s="2">
        <v>4</v>
      </c>
      <c r="M301" s="2">
        <v>2</v>
      </c>
      <c r="N301" s="2" t="s">
        <v>431</v>
      </c>
      <c r="O301" s="11"/>
      <c r="P301" s="2" t="s">
        <v>2368</v>
      </c>
      <c r="Q301" s="11"/>
      <c r="R301" s="11"/>
      <c r="S301" s="11"/>
      <c r="T301" s="42"/>
      <c r="U301" s="42"/>
      <c r="V301" s="64" t="s">
        <v>1609</v>
      </c>
      <c r="W301" s="42"/>
      <c r="X301" s="42"/>
      <c r="Y301" s="66"/>
      <c r="Z301" s="11"/>
      <c r="AA301" s="1" t="s">
        <v>2166</v>
      </c>
      <c r="AC301" s="115">
        <v>81</v>
      </c>
      <c r="AD301" s="115">
        <v>300</v>
      </c>
      <c r="AE301" s="11"/>
      <c r="AF301" s="11"/>
      <c r="AG301" s="11" t="s">
        <v>483</v>
      </c>
      <c r="AH301" s="115">
        <v>50</v>
      </c>
      <c r="AI301" s="11"/>
      <c r="AJ301" s="11"/>
      <c r="AM301" s="11"/>
      <c r="AO301" s="116">
        <v>52</v>
      </c>
      <c r="AP301" s="117">
        <v>37.799999999999997</v>
      </c>
      <c r="AQ301" s="118">
        <v>7.99</v>
      </c>
      <c r="AR301" s="119">
        <f>AO301+AP301+AQ301</f>
        <v>97.789999999999992</v>
      </c>
      <c r="AS301" s="120">
        <f>AO301/AP301</f>
        <v>1.3756613756613758</v>
      </c>
      <c r="AT301" s="121">
        <f>AO301/AP301*AQ301</f>
        <v>10.991534391534392</v>
      </c>
      <c r="AU301" s="122">
        <f>AO301/(AP301+AQ301)</f>
        <v>1.1356191308145884</v>
      </c>
      <c r="AV301" s="19">
        <f>AW301*AO301/100</f>
        <v>49.48</v>
      </c>
      <c r="AW301" s="19">
        <f>98-AY301-(CD301*100/AO301)</f>
        <v>95.153846153846146</v>
      </c>
      <c r="AX301" s="123">
        <v>1.01</v>
      </c>
      <c r="AY301" s="19">
        <f>AX301*100/AO301</f>
        <v>1.9423076923076923</v>
      </c>
      <c r="AZ301" s="1" t="s">
        <v>432</v>
      </c>
      <c r="BA301" s="58">
        <v>48.9</v>
      </c>
      <c r="BB301" s="1" t="s">
        <v>432</v>
      </c>
      <c r="BC301" s="6">
        <v>3.4000000000000002E-2</v>
      </c>
      <c r="BD301" s="6"/>
      <c r="BE301" s="19"/>
      <c r="BF301" s="19"/>
      <c r="BG301" s="67">
        <v>6301.739130434783</v>
      </c>
      <c r="BH301" s="67">
        <v>263</v>
      </c>
      <c r="BI301" s="19">
        <v>1.62</v>
      </c>
      <c r="BJ301" s="19">
        <v>42.8</v>
      </c>
      <c r="BK301" s="19">
        <f>100-BJ301</f>
        <v>57.2</v>
      </c>
      <c r="BL301" s="124">
        <f>BJ301/BK301</f>
        <v>0.74825174825174812</v>
      </c>
      <c r="BM301" s="125">
        <v>0.56999999999999995</v>
      </c>
      <c r="BN301" s="6">
        <f>BM301*100/AO301</f>
        <v>1.096153846153846</v>
      </c>
      <c r="BO301" s="1" t="s">
        <v>432</v>
      </c>
      <c r="BP301" s="19">
        <v>22.382999999999999</v>
      </c>
      <c r="BQ301" s="19">
        <v>57.6</v>
      </c>
      <c r="BR301" s="43">
        <v>36762.6</v>
      </c>
      <c r="BS301" s="6">
        <f>BX301+BZ301</f>
        <v>63.2</v>
      </c>
      <c r="BT301" s="4">
        <v>97.2</v>
      </c>
      <c r="BU301" s="43">
        <v>9191</v>
      </c>
      <c r="BV301" s="6">
        <f>100-BT301</f>
        <v>2.7999999999999972</v>
      </c>
      <c r="BW301" s="6">
        <f>BY301+CA301+CC301</f>
        <v>37.648799999999994</v>
      </c>
      <c r="BX301" s="22">
        <v>27.1</v>
      </c>
      <c r="BY301" s="22">
        <f>BX301*AP301/100</f>
        <v>10.243799999999998</v>
      </c>
      <c r="BZ301" s="6">
        <v>36.1</v>
      </c>
      <c r="CA301" s="22">
        <f>BZ301*AP301/100</f>
        <v>13.645799999999999</v>
      </c>
      <c r="CB301" s="6">
        <v>36.4</v>
      </c>
      <c r="CC301" s="22">
        <f>CB301*AP301/100</f>
        <v>13.759199999999998</v>
      </c>
      <c r="CD301" s="22">
        <v>0.47</v>
      </c>
      <c r="CE301" s="126">
        <v>92.9</v>
      </c>
      <c r="CF301" s="127">
        <v>6000</v>
      </c>
      <c r="CG301" s="126">
        <v>73.3</v>
      </c>
      <c r="CH301" s="127">
        <v>4674</v>
      </c>
      <c r="CI301" s="126">
        <v>41.4</v>
      </c>
      <c r="CJ301" s="126">
        <v>66.900000000000006</v>
      </c>
      <c r="CK301" s="127">
        <v>4789</v>
      </c>
      <c r="CL301" s="19">
        <f>BX301/BZ301</f>
        <v>0.75069252077562332</v>
      </c>
      <c r="CM301" s="19"/>
      <c r="CN301" s="19"/>
      <c r="CO301" s="19"/>
      <c r="CP301" s="6"/>
      <c r="CQ301" s="19"/>
      <c r="CR301" s="19"/>
      <c r="CS301" s="20"/>
      <c r="CZ301" s="22"/>
      <c r="DA301" s="16"/>
      <c r="DB301" s="129" t="s">
        <v>447</v>
      </c>
      <c r="DC301" s="130"/>
      <c r="DD301" s="131" t="s">
        <v>2369</v>
      </c>
      <c r="DI301" s="1" t="s">
        <v>434</v>
      </c>
      <c r="DJ301" s="209" t="s">
        <v>483</v>
      </c>
      <c r="DK301" s="4">
        <v>2</v>
      </c>
      <c r="DN301" s="16">
        <v>0</v>
      </c>
      <c r="DR301" s="58">
        <v>4.3</v>
      </c>
      <c r="DS301" s="22" t="s">
        <v>431</v>
      </c>
      <c r="DT301" s="22">
        <v>105</v>
      </c>
      <c r="DU301" s="22">
        <v>10.4</v>
      </c>
      <c r="DV301" s="22">
        <v>89.6</v>
      </c>
      <c r="DW301" s="22" t="s">
        <v>431</v>
      </c>
      <c r="DX301" s="22" t="s">
        <v>431</v>
      </c>
      <c r="DY301" s="22" t="s">
        <v>431</v>
      </c>
      <c r="DZ301" s="22" t="s">
        <v>431</v>
      </c>
      <c r="EA301" s="2">
        <v>0</v>
      </c>
      <c r="EB301" s="2"/>
      <c r="EC301" s="36"/>
      <c r="ED301" s="36"/>
      <c r="EE301" s="4">
        <f>L301</f>
        <v>4</v>
      </c>
      <c r="EF301" s="4"/>
      <c r="EG301" s="4"/>
      <c r="EH301" s="4"/>
      <c r="EI301" s="4"/>
      <c r="EJ301" s="4"/>
      <c r="EK301" s="4"/>
      <c r="EL301" s="6" t="e">
        <f>EK301/(EJ301*EJ301*0.01*0.01)</f>
        <v>#DIV/0!</v>
      </c>
      <c r="EM301" s="4"/>
      <c r="EN301" s="4"/>
      <c r="EO301" s="4"/>
      <c r="EP301" s="4"/>
      <c r="EQ301" s="31"/>
      <c r="ER301" s="14"/>
      <c r="ES301" s="132">
        <f>C301</f>
        <v>16940</v>
      </c>
      <c r="ET301" s="133">
        <v>75</v>
      </c>
      <c r="EU301" s="133">
        <v>28141</v>
      </c>
      <c r="EV301" s="133">
        <v>13967</v>
      </c>
      <c r="EW301" s="133">
        <v>37440</v>
      </c>
      <c r="EX301" s="133">
        <v>2884</v>
      </c>
      <c r="EY301" s="134">
        <f>EX301/EV301*EW301/ET301</f>
        <v>103.07816997207703</v>
      </c>
      <c r="EZ301" s="39">
        <f>L301*EY301</f>
        <v>412.31267988830814</v>
      </c>
      <c r="FA301" s="9"/>
      <c r="FE301" s="135"/>
      <c r="FF301" s="135"/>
      <c r="FH301" s="136"/>
      <c r="FK301" s="138"/>
      <c r="FL301" s="139"/>
      <c r="FM301" s="9"/>
      <c r="FN301" s="1"/>
      <c r="FO301" s="41">
        <f>AC301/1000</f>
        <v>8.1000000000000003E-2</v>
      </c>
      <c r="FQ301" s="121">
        <f>EX301*100/EU301</f>
        <v>10.248392025869727</v>
      </c>
      <c r="FR301" s="140">
        <f>EY301/1000</f>
        <v>0.10307816997207704</v>
      </c>
      <c r="FS301" s="9"/>
      <c r="FV301" s="212"/>
      <c r="FX301" s="212"/>
      <c r="GI301" s="8"/>
      <c r="GO301" s="10"/>
      <c r="GP301" s="10"/>
      <c r="GQ301" s="20"/>
      <c r="KB301" s="22">
        <v>69.400000000000006</v>
      </c>
      <c r="KC301" s="22">
        <v>13.2</v>
      </c>
      <c r="KD301" s="22">
        <v>13.9</v>
      </c>
      <c r="KE301" s="20">
        <f>FR301*AO301/100*1000</f>
        <v>53.600648385480063</v>
      </c>
      <c r="KF301" s="20">
        <f>FR301*AP301/100*1000</f>
        <v>38.963548249445118</v>
      </c>
      <c r="KG301" s="20">
        <f>FR301*AQ301/100*1000</f>
        <v>8.2359457807689562</v>
      </c>
      <c r="KH301" s="20">
        <f>FR301*AX301/100*1000</f>
        <v>1.0410895167179781</v>
      </c>
      <c r="KI301" s="20">
        <f>FR301*BM301/100*1000</f>
        <v>0.58754556884083908</v>
      </c>
      <c r="KJ301" s="20">
        <f>FR301*BY301/100*1000</f>
        <v>10.559121575599626</v>
      </c>
      <c r="KK301" s="20">
        <f>FR301*CA301/100*1000</f>
        <v>14.065840918049688</v>
      </c>
      <c r="KL301" s="20">
        <f>FR301*CC301/100*1000</f>
        <v>14.182731562798024</v>
      </c>
    </row>
    <row r="302" spans="1:313" ht="14.4" customHeight="1">
      <c r="A302" s="1">
        <v>207</v>
      </c>
      <c r="B302" s="1">
        <f>COUNTIFS($D$3:D302,D302,$F$3:F302,F302)</f>
        <v>3</v>
      </c>
      <c r="C302" s="34">
        <v>18055</v>
      </c>
      <c r="D302" s="75" t="s">
        <v>505</v>
      </c>
      <c r="E302" s="76" t="s">
        <v>669</v>
      </c>
      <c r="F302" s="76">
        <v>5509092391</v>
      </c>
      <c r="G302" s="77">
        <v>67</v>
      </c>
      <c r="H302" s="248" t="s">
        <v>2622</v>
      </c>
      <c r="I302" s="29" t="s">
        <v>760</v>
      </c>
      <c r="J302" s="24" t="s">
        <v>487</v>
      </c>
      <c r="K302" s="2" t="s">
        <v>430</v>
      </c>
      <c r="L302" s="2">
        <v>24</v>
      </c>
      <c r="M302" s="2">
        <v>2</v>
      </c>
      <c r="N302" s="2" t="s">
        <v>646</v>
      </c>
      <c r="O302" s="11"/>
      <c r="P302" s="2" t="s">
        <v>2609</v>
      </c>
      <c r="Q302" s="11" t="s">
        <v>2584</v>
      </c>
      <c r="R302" s="11"/>
      <c r="S302" s="11"/>
      <c r="T302" s="42"/>
      <c r="U302" s="42"/>
      <c r="V302" s="64" t="s">
        <v>2426</v>
      </c>
      <c r="W302" s="42"/>
      <c r="X302" s="42"/>
      <c r="Y302" s="42"/>
      <c r="Z302" s="29"/>
      <c r="AA302" s="1" t="s">
        <v>2166</v>
      </c>
      <c r="AC302" s="115">
        <v>53</v>
      </c>
      <c r="AD302" s="115">
        <v>1200</v>
      </c>
      <c r="AG302" s="11" t="s">
        <v>483</v>
      </c>
      <c r="AH302" s="115">
        <v>50</v>
      </c>
      <c r="AJ302" s="11"/>
      <c r="AM302" s="11"/>
      <c r="AO302" s="116"/>
      <c r="AP302" s="117"/>
      <c r="AQ302" s="118"/>
      <c r="AR302" s="119">
        <f>AO302+AP302+AQ302</f>
        <v>0</v>
      </c>
      <c r="AS302" s="120" t="e">
        <f>AO302/AP302</f>
        <v>#DIV/0!</v>
      </c>
      <c r="AT302" s="121" t="e">
        <f>AO302/AP302*AQ302</f>
        <v>#DIV/0!</v>
      </c>
      <c r="AU302" s="122" t="e">
        <f>AO302/(AP302+AQ302)</f>
        <v>#DIV/0!</v>
      </c>
      <c r="AV302" s="19" t="e">
        <f>AW302*AO302/100</f>
        <v>#DIV/0!</v>
      </c>
      <c r="AW302" s="19" t="e">
        <f>98-AY302</f>
        <v>#DIV/0!</v>
      </c>
      <c r="AX302" s="123"/>
      <c r="AY302" s="19" t="e">
        <f>AX302*100/AO302</f>
        <v>#DIV/0!</v>
      </c>
      <c r="AZ302" s="1" t="s">
        <v>432</v>
      </c>
      <c r="BA302" s="58"/>
      <c r="BB302" s="1" t="s">
        <v>432</v>
      </c>
      <c r="BC302" s="6"/>
      <c r="BD302" s="6"/>
      <c r="BE302" s="19"/>
      <c r="BF302" s="19"/>
      <c r="BG302" s="67"/>
      <c r="BH302" s="67"/>
      <c r="BI302" s="19"/>
      <c r="BJ302" s="19"/>
      <c r="BK302" s="19">
        <f>100-BJ302</f>
        <v>100</v>
      </c>
      <c r="BL302" s="124">
        <f>BJ302/BK302</f>
        <v>0</v>
      </c>
      <c r="BM302" s="125"/>
      <c r="BN302" s="6" t="e">
        <f>BM302*100/AO302</f>
        <v>#DIV/0!</v>
      </c>
      <c r="BO302" s="1" t="s">
        <v>432</v>
      </c>
      <c r="BP302" s="19"/>
      <c r="BQ302" s="19"/>
      <c r="BR302" s="43"/>
      <c r="BS302" s="6">
        <f>BX302+BZ302</f>
        <v>0</v>
      </c>
      <c r="BU302" s="43"/>
      <c r="BV302" s="6">
        <f>100-BT302</f>
        <v>100</v>
      </c>
      <c r="BW302" s="6">
        <f>BY302+CA302+CC302</f>
        <v>0</v>
      </c>
      <c r="BX302" s="22"/>
      <c r="BY302" s="22">
        <f>BX302*AP302/100</f>
        <v>0</v>
      </c>
      <c r="BZ302" s="6"/>
      <c r="CA302" s="22">
        <f>BZ302*AP302/100</f>
        <v>0</v>
      </c>
      <c r="CB302" s="6"/>
      <c r="CC302" s="22">
        <f>CB302*AP302/100</f>
        <v>0</v>
      </c>
      <c r="CD302" s="22" t="s">
        <v>432</v>
      </c>
      <c r="CE302" s="126"/>
      <c r="CF302" s="127"/>
      <c r="CG302" s="126"/>
      <c r="CH302" s="127"/>
      <c r="CI302" s="126"/>
      <c r="CJ302" s="126"/>
      <c r="CK302" s="127"/>
      <c r="CL302" s="19" t="e">
        <f>BX302/BZ302</f>
        <v>#DIV/0!</v>
      </c>
      <c r="CM302" s="19"/>
      <c r="CN302" s="19"/>
      <c r="CO302" s="19"/>
      <c r="CP302" s="6"/>
      <c r="CQ302" s="19"/>
      <c r="CR302" s="19"/>
      <c r="CS302" s="20"/>
      <c r="CZ302" s="22"/>
      <c r="DA302" s="16"/>
      <c r="DC302" s="130"/>
      <c r="DD302" s="131"/>
      <c r="DI302" s="1"/>
      <c r="DJ302" s="209" t="s">
        <v>483</v>
      </c>
      <c r="DN302" s="16"/>
      <c r="DR302" s="58"/>
      <c r="DS302" s="22"/>
      <c r="DT302" s="22"/>
      <c r="DU302" s="22"/>
      <c r="DV302" s="22"/>
      <c r="DW302" s="22"/>
      <c r="DX302" s="22"/>
      <c r="DY302" s="22"/>
      <c r="DZ302" s="22"/>
      <c r="EB302" s="2"/>
      <c r="EC302" s="36"/>
      <c r="ED302" s="36"/>
      <c r="EE302" s="4">
        <f>L302</f>
        <v>24</v>
      </c>
      <c r="EF302" s="4"/>
      <c r="EG302" s="4"/>
      <c r="EH302" s="4"/>
      <c r="EI302" s="4"/>
      <c r="EJ302" s="4"/>
      <c r="EK302" s="4"/>
      <c r="EL302" s="6" t="e">
        <f>EK302/(EJ302*EJ302*0.01*0.01)</f>
        <v>#DIV/0!</v>
      </c>
      <c r="EM302" s="4"/>
      <c r="EN302" s="4"/>
      <c r="EO302" s="4"/>
      <c r="EP302" s="4"/>
      <c r="EQ302" s="31"/>
      <c r="ER302" s="14"/>
      <c r="ES302" s="132">
        <f>C302</f>
        <v>18055</v>
      </c>
      <c r="ET302" s="133">
        <v>75</v>
      </c>
      <c r="EU302" s="133"/>
      <c r="EV302" s="133">
        <v>4000</v>
      </c>
      <c r="EW302" s="133">
        <v>40560</v>
      </c>
      <c r="EX302" s="133"/>
      <c r="EY302" s="134">
        <f>EX302/EV302*EW302/ET302</f>
        <v>0</v>
      </c>
      <c r="EZ302" s="39">
        <f>L302*EY302</f>
        <v>0</v>
      </c>
      <c r="FA302" s="9"/>
      <c r="FE302" s="135"/>
      <c r="FF302" s="135"/>
      <c r="FH302" s="136"/>
      <c r="FK302" s="138"/>
      <c r="FL302" s="139"/>
      <c r="FM302" s="9"/>
      <c r="FN302" s="1"/>
      <c r="FO302" s="41" t="e">
        <f>#REF!/1000</f>
        <v>#REF!</v>
      </c>
      <c r="FQ302" s="121" t="e">
        <f>EX302*100/EU302</f>
        <v>#DIV/0!</v>
      </c>
      <c r="FR302" s="140">
        <f>EY302/1000</f>
        <v>0</v>
      </c>
      <c r="FS302" s="9"/>
      <c r="FV302" s="212"/>
      <c r="FX302" s="212"/>
      <c r="GI302" s="8"/>
      <c r="GO302" s="10"/>
      <c r="GP302" s="10"/>
      <c r="GQ302" s="20"/>
      <c r="KB302" s="22"/>
      <c r="KC302" s="22"/>
      <c r="KD302" s="22"/>
      <c r="KE302" s="20">
        <f>FR302*AO302/100*1000</f>
        <v>0</v>
      </c>
      <c r="KF302" s="20">
        <f>FR302*AP302/100*1000</f>
        <v>0</v>
      </c>
      <c r="KG302" s="20">
        <f>FR302*AQ302/100*1000</f>
        <v>0</v>
      </c>
      <c r="KH302" s="20">
        <f>FR302*AX302/100*1000</f>
        <v>0</v>
      </c>
      <c r="KI302" s="20">
        <f>FR302*BM302/100*1000</f>
        <v>0</v>
      </c>
      <c r="KJ302" s="20">
        <f>FR302*BY302/100*1000</f>
        <v>0</v>
      </c>
      <c r="KK302" s="20">
        <f>FR302*CA302/100*1000</f>
        <v>0</v>
      </c>
      <c r="KL302" s="20">
        <f>FR302*CC302/100*1000</f>
        <v>0</v>
      </c>
      <c r="KM302" s="1"/>
      <c r="KN302" s="1"/>
      <c r="KP302" s="22"/>
      <c r="KQ302" s="22"/>
      <c r="KR302" s="22"/>
      <c r="KS302" s="19"/>
      <c r="KY302" s="11"/>
      <c r="KZ302" s="11"/>
      <c r="LA302" s="11"/>
    </row>
    <row r="303" spans="1:313" ht="14.4" customHeight="1">
      <c r="A303" s="1">
        <v>25</v>
      </c>
      <c r="B303" s="219">
        <f>COUNTIFS($D$3:D303,D303,$F$3:F303,F303)</f>
        <v>1</v>
      </c>
      <c r="C303" s="21">
        <v>7921</v>
      </c>
      <c r="D303" s="21" t="s">
        <v>2774</v>
      </c>
      <c r="E303" s="1" t="s">
        <v>654</v>
      </c>
      <c r="F303" s="12">
        <v>9112125704</v>
      </c>
      <c r="G303" s="1">
        <v>27</v>
      </c>
      <c r="H303" s="247" t="s">
        <v>2775</v>
      </c>
      <c r="DJ303" s="210" t="s">
        <v>491</v>
      </c>
      <c r="EL303" s="6" t="e">
        <f>EK303/((EJ303/100)*(EJ303/100))</f>
        <v>#DIV/0!</v>
      </c>
      <c r="FU303" s="214" t="s">
        <v>785</v>
      </c>
      <c r="FW303" s="214" t="s">
        <v>785</v>
      </c>
      <c r="GI303" s="8"/>
    </row>
    <row r="304" spans="1:313" ht="14.4" customHeight="1">
      <c r="A304" s="1">
        <v>63</v>
      </c>
      <c r="B304" s="219">
        <f>COUNTIFS($D$3:D304,D304,$F$3:F304,F304)</f>
        <v>1</v>
      </c>
      <c r="C304" s="34">
        <v>14771</v>
      </c>
      <c r="D304" s="21" t="s">
        <v>1815</v>
      </c>
      <c r="E304" s="2" t="s">
        <v>490</v>
      </c>
      <c r="F304" s="12">
        <v>5455290027</v>
      </c>
      <c r="G304" s="1">
        <f>LEFT(H304,4)-CONCATENATE(IF(LEFT(F304, 2)&lt;MID(H304, 3, 4), 20, 19),LEFT(F304,2))</f>
        <v>67</v>
      </c>
      <c r="H304" s="247" t="s">
        <v>1816</v>
      </c>
      <c r="I304" s="29" t="s">
        <v>442</v>
      </c>
      <c r="J304" s="24" t="s">
        <v>487</v>
      </c>
      <c r="K304" s="2" t="s">
        <v>430</v>
      </c>
      <c r="L304" s="2">
        <v>7</v>
      </c>
      <c r="M304" s="2">
        <v>1</v>
      </c>
      <c r="N304" s="2" t="s">
        <v>647</v>
      </c>
      <c r="O304" s="11"/>
      <c r="P304" s="2" t="s">
        <v>1794</v>
      </c>
      <c r="Q304" s="11"/>
      <c r="R304" s="11"/>
      <c r="S304" s="11"/>
      <c r="T304" s="42"/>
      <c r="U304" s="42"/>
      <c r="V304" s="64" t="s">
        <v>1609</v>
      </c>
      <c r="W304" s="42"/>
      <c r="X304" s="66"/>
      <c r="Y304" s="66"/>
      <c r="Z304" s="11"/>
      <c r="AA304" s="1" t="s">
        <v>812</v>
      </c>
      <c r="AC304" s="115">
        <v>352</v>
      </c>
      <c r="AD304" s="115">
        <v>25000</v>
      </c>
      <c r="AE304" s="11"/>
      <c r="AF304" s="11"/>
      <c r="AG304" s="11" t="s">
        <v>483</v>
      </c>
      <c r="AH304" s="115">
        <v>150</v>
      </c>
      <c r="AI304" s="11"/>
      <c r="AJ304" s="11"/>
      <c r="AM304" s="11"/>
      <c r="AO304" s="116">
        <v>40.5</v>
      </c>
      <c r="AP304" s="117">
        <v>57.5</v>
      </c>
      <c r="AQ304" s="118">
        <v>1.6</v>
      </c>
      <c r="AR304" s="119">
        <f>AO304+AP304+AQ304</f>
        <v>99.6</v>
      </c>
      <c r="AS304" s="120">
        <f>AO304/AP304</f>
        <v>0.70434782608695656</v>
      </c>
      <c r="AT304" s="121">
        <f>AO304/AP304*AQ304</f>
        <v>1.1269565217391306</v>
      </c>
      <c r="AU304" s="122">
        <f>AO304/(AP304+AQ304)</f>
        <v>0.68527918781725883</v>
      </c>
      <c r="AV304" s="19">
        <f>AW304*AO304/100</f>
        <v>30.689999999999994</v>
      </c>
      <c r="AW304" s="19">
        <f>98-AY304-(CD304*100/AO304)</f>
        <v>75.777777777777771</v>
      </c>
      <c r="AX304" s="123">
        <v>7.37</v>
      </c>
      <c r="AY304" s="19">
        <f>AX304*100/AO304</f>
        <v>18.197530864197532</v>
      </c>
      <c r="AZ304" s="1" t="s">
        <v>432</v>
      </c>
      <c r="BA304" s="58">
        <v>16.100000000000001</v>
      </c>
      <c r="BB304" s="1" t="s">
        <v>432</v>
      </c>
      <c r="BC304" s="6">
        <v>1.4E-2</v>
      </c>
      <c r="BD304" s="6"/>
      <c r="BE304" s="19"/>
      <c r="BF304" s="19"/>
      <c r="BG304" s="2">
        <v>4214</v>
      </c>
      <c r="BH304" s="2">
        <v>398.18181818181813</v>
      </c>
      <c r="BI304" s="19">
        <v>0.69</v>
      </c>
      <c r="BJ304" s="19">
        <v>33.6</v>
      </c>
      <c r="BK304" s="1">
        <v>66.400000000000006</v>
      </c>
      <c r="BL304" s="124">
        <f>BJ304/BK304</f>
        <v>0.50602409638554213</v>
      </c>
      <c r="BM304" s="125">
        <v>0.6</v>
      </c>
      <c r="BN304" s="6">
        <f>BM304*100/AO304</f>
        <v>1.4814814814814814</v>
      </c>
      <c r="BO304" s="1" t="s">
        <v>432</v>
      </c>
      <c r="BP304" s="19">
        <v>25.5</v>
      </c>
      <c r="BQ304" s="19">
        <v>30</v>
      </c>
      <c r="BR304" s="6">
        <v>30261</v>
      </c>
      <c r="BS304" s="6">
        <f>BX304+BZ304</f>
        <v>22.740000000000002</v>
      </c>
      <c r="BT304" s="4">
        <v>91.4</v>
      </c>
      <c r="BU304" s="4">
        <v>5663</v>
      </c>
      <c r="BV304" s="6">
        <f>100-BT304</f>
        <v>8.5999999999999943</v>
      </c>
      <c r="BW304" s="6">
        <f>BY304+CA304+CC304</f>
        <v>57.465499999999999</v>
      </c>
      <c r="BX304" s="22">
        <v>8.94</v>
      </c>
      <c r="BY304" s="22">
        <f>BX304*AP304/100</f>
        <v>5.1404999999999994</v>
      </c>
      <c r="BZ304" s="4">
        <v>13.8</v>
      </c>
      <c r="CA304" s="22">
        <f>BZ304*AP304/100</f>
        <v>7.9349999999999996</v>
      </c>
      <c r="CB304" s="4">
        <v>77.2</v>
      </c>
      <c r="CC304" s="22">
        <f>CB304*AP304/100</f>
        <v>44.39</v>
      </c>
      <c r="CD304" s="22">
        <v>1.63</v>
      </c>
      <c r="CE304" s="126">
        <v>91.6</v>
      </c>
      <c r="CF304" s="126">
        <v>5628</v>
      </c>
      <c r="CG304" s="126">
        <v>73.2</v>
      </c>
      <c r="CH304" s="126">
        <v>4775</v>
      </c>
      <c r="CI304" s="126">
        <v>12.6</v>
      </c>
      <c r="CJ304" s="126">
        <v>28.1</v>
      </c>
      <c r="CK304" s="126">
        <v>4358</v>
      </c>
      <c r="CL304" s="19">
        <f>BX304/BZ304</f>
        <v>0.64782608695652166</v>
      </c>
      <c r="CM304" s="19">
        <v>4</v>
      </c>
      <c r="CN304" s="19">
        <v>18.600000000000001</v>
      </c>
      <c r="CO304" s="19">
        <v>9.7899999999999991</v>
      </c>
      <c r="CP304" s="6"/>
      <c r="CQ304" s="19"/>
      <c r="CR304" s="19"/>
      <c r="CS304" s="20"/>
      <c r="CZ304" s="22"/>
      <c r="DA304" s="16"/>
      <c r="DB304" s="129" t="s">
        <v>257</v>
      </c>
      <c r="DC304" s="130"/>
      <c r="DD304" s="131" t="s">
        <v>1817</v>
      </c>
      <c r="DI304" s="1" t="s">
        <v>436</v>
      </c>
      <c r="DJ304" s="209" t="s">
        <v>483</v>
      </c>
      <c r="DK304" s="4">
        <v>2</v>
      </c>
      <c r="DN304" s="16">
        <v>0</v>
      </c>
      <c r="DR304" s="1" t="s">
        <v>431</v>
      </c>
      <c r="DS304" s="1" t="s">
        <v>431</v>
      </c>
      <c r="DT304" s="1">
        <v>156</v>
      </c>
      <c r="DU304" s="1">
        <v>3.2</v>
      </c>
      <c r="DV304" s="1">
        <v>96.8</v>
      </c>
      <c r="DW304" s="1" t="s">
        <v>431</v>
      </c>
      <c r="DX304" s="1" t="s">
        <v>431</v>
      </c>
      <c r="DY304" s="1" t="s">
        <v>431</v>
      </c>
      <c r="DZ304" s="1" t="s">
        <v>431</v>
      </c>
      <c r="EA304" s="1">
        <v>0</v>
      </c>
      <c r="EC304" s="36"/>
      <c r="ED304" s="36"/>
      <c r="EE304" s="4">
        <f>L304</f>
        <v>7</v>
      </c>
      <c r="EF304" s="4"/>
      <c r="EG304" s="4"/>
      <c r="EH304" s="4"/>
      <c r="EI304" s="4"/>
      <c r="EJ304" s="4"/>
      <c r="EK304" s="4"/>
      <c r="EL304" s="6" t="e">
        <f>EK304/(EJ304*EJ304*0.01*0.01)</f>
        <v>#DIV/0!</v>
      </c>
      <c r="EM304" s="4"/>
      <c r="EN304" s="4"/>
      <c r="EO304" s="4"/>
      <c r="EP304" s="4"/>
      <c r="EQ304" s="31"/>
      <c r="ER304" s="14"/>
      <c r="ES304" s="132">
        <v>14771</v>
      </c>
      <c r="ET304" s="133">
        <v>75</v>
      </c>
      <c r="EU304" s="133">
        <v>9435</v>
      </c>
      <c r="EV304" s="133">
        <v>4000</v>
      </c>
      <c r="EW304" s="133">
        <v>39780</v>
      </c>
      <c r="EX304" s="133">
        <v>2355</v>
      </c>
      <c r="EY304" s="134">
        <f>EX304/EV304*EW304/ET304</f>
        <v>312.27299999999997</v>
      </c>
      <c r="EZ304" s="39">
        <f>L304*EY304</f>
        <v>2185.9109999999996</v>
      </c>
      <c r="FA304" s="9"/>
      <c r="FE304" s="135"/>
      <c r="FF304" s="135"/>
      <c r="FH304" s="136"/>
      <c r="FK304" s="138"/>
      <c r="FL304" s="139"/>
      <c r="FM304" s="9"/>
      <c r="FN304" s="1"/>
      <c r="FO304" s="41">
        <f>AC304/1000</f>
        <v>0.35199999999999998</v>
      </c>
      <c r="FQ304" s="121">
        <f>EX304*100/EU304</f>
        <v>24.960254372019079</v>
      </c>
      <c r="FR304" s="140">
        <f>EY304/1000</f>
        <v>0.31227299999999997</v>
      </c>
      <c r="FS304" s="9"/>
      <c r="FV304" s="212"/>
      <c r="FX304" s="212"/>
      <c r="GI304" s="8"/>
      <c r="GO304" s="10">
        <v>44267</v>
      </c>
      <c r="GP304" s="10"/>
      <c r="GQ304" s="20"/>
      <c r="KE304" s="20">
        <f>FR304*AO304/100*1000</f>
        <v>126.47056499999998</v>
      </c>
      <c r="KF304" s="20">
        <f>FR304*AP304/100*1000</f>
        <v>179.55697499999999</v>
      </c>
      <c r="KG304" s="20">
        <f>FR304*AQ304/100*1000</f>
        <v>4.9963680000000004</v>
      </c>
      <c r="KH304" s="20">
        <f>FR304*AX304/100*1000</f>
        <v>23.014520099999999</v>
      </c>
      <c r="KI304" s="20">
        <f>FR304*BM304/100*1000</f>
        <v>1.8736379999999997</v>
      </c>
      <c r="KJ304" s="20">
        <f>FR304*BY304/100*1000</f>
        <v>16.052393564999996</v>
      </c>
      <c r="KK304" s="20">
        <f>FR304*CA304/100*1000</f>
        <v>24.778862549999996</v>
      </c>
      <c r="KL304" s="20">
        <f>FR304*CC304/100*1000</f>
        <v>138.61798469999997</v>
      </c>
    </row>
    <row r="305" spans="1:308" ht="14.4" customHeight="1">
      <c r="A305" s="1">
        <v>333</v>
      </c>
      <c r="B305" s="1">
        <f>COUNTIFS($D$3:D305,D305,$F$3:F305,F305)</f>
        <v>1</v>
      </c>
      <c r="C305" s="34">
        <v>11864</v>
      </c>
      <c r="D305" s="21" t="s">
        <v>928</v>
      </c>
      <c r="E305" s="2" t="s">
        <v>677</v>
      </c>
      <c r="F305" s="2">
        <v>455103768</v>
      </c>
      <c r="G305" s="1">
        <v>74</v>
      </c>
      <c r="H305" s="247" t="s">
        <v>921</v>
      </c>
      <c r="I305" s="29" t="s">
        <v>634</v>
      </c>
      <c r="J305" s="24" t="s">
        <v>487</v>
      </c>
      <c r="K305" s="2" t="s">
        <v>430</v>
      </c>
      <c r="L305" s="1">
        <v>14</v>
      </c>
      <c r="M305" s="2" t="s">
        <v>542</v>
      </c>
      <c r="N305" s="2" t="s">
        <v>646</v>
      </c>
      <c r="P305" s="1" t="s">
        <v>890</v>
      </c>
      <c r="S305" s="2"/>
      <c r="T305" s="46" t="s">
        <v>797</v>
      </c>
      <c r="U305" s="46"/>
      <c r="V305" s="50" t="s">
        <v>902</v>
      </c>
      <c r="X305" s="59"/>
      <c r="Y305" s="59"/>
      <c r="Z305" s="29"/>
      <c r="AA305" s="1" t="s">
        <v>768</v>
      </c>
      <c r="AC305" s="115">
        <v>248</v>
      </c>
      <c r="AD305" s="115">
        <v>3400</v>
      </c>
      <c r="AE305" s="11"/>
      <c r="AF305" s="11"/>
      <c r="AG305" s="11" t="s">
        <v>491</v>
      </c>
      <c r="AH305" s="115">
        <v>250</v>
      </c>
      <c r="AI305" s="11"/>
      <c r="AO305" s="116">
        <v>40</v>
      </c>
      <c r="AP305" s="117">
        <v>42.2</v>
      </c>
      <c r="AQ305" s="118">
        <v>17.7</v>
      </c>
      <c r="AR305" s="119">
        <f>AO305+AP305+AQ305</f>
        <v>99.9</v>
      </c>
      <c r="AS305" s="120">
        <f>AO305/AP305</f>
        <v>0.94786729857819896</v>
      </c>
      <c r="AT305" s="121">
        <f>AO305/AP305*AQ305</f>
        <v>16.777251184834121</v>
      </c>
      <c r="AU305" s="122">
        <f>AO305/(AP305+AQ305)</f>
        <v>0.66777963272120189</v>
      </c>
      <c r="AV305" s="19">
        <v>33.200000000000003</v>
      </c>
      <c r="AW305" s="19">
        <f>95-AY305</f>
        <v>83</v>
      </c>
      <c r="AX305" s="123">
        <v>4.8</v>
      </c>
      <c r="AY305" s="19">
        <v>12</v>
      </c>
      <c r="AZ305" s="1" t="s">
        <v>432</v>
      </c>
      <c r="BA305" s="145">
        <v>16.38</v>
      </c>
      <c r="BB305" s="1" t="s">
        <v>432</v>
      </c>
      <c r="BC305" s="6">
        <v>1</v>
      </c>
      <c r="BD305" s="6">
        <v>75.599999999999994</v>
      </c>
      <c r="BE305" s="19">
        <v>31.2</v>
      </c>
      <c r="BF305" s="19">
        <v>29.4</v>
      </c>
      <c r="BG305" s="2">
        <v>8943</v>
      </c>
      <c r="BH305" s="20">
        <v>483.20000000000005</v>
      </c>
      <c r="BI305" s="19">
        <v>1</v>
      </c>
      <c r="BJ305" s="19">
        <v>39.5</v>
      </c>
      <c r="BK305" s="1">
        <v>60.5</v>
      </c>
      <c r="BL305" s="124">
        <f>BJ305/BK305</f>
        <v>0.65289256198347112</v>
      </c>
      <c r="BM305" s="125">
        <v>0.7</v>
      </c>
      <c r="BN305" s="6">
        <f>BM305*100/AO305</f>
        <v>1.75</v>
      </c>
      <c r="BO305" s="1" t="s">
        <v>432</v>
      </c>
      <c r="BP305" s="1">
        <v>39</v>
      </c>
      <c r="BQ305" s="19">
        <v>52.667999999999999</v>
      </c>
      <c r="BR305" s="43">
        <v>47824.107142857138</v>
      </c>
      <c r="BS305" s="6">
        <f>BX305+BZ305</f>
        <v>18.899999999999999</v>
      </c>
      <c r="BT305" s="4">
        <v>87.4</v>
      </c>
      <c r="BU305" s="43">
        <v>7077.2800000000007</v>
      </c>
      <c r="BV305" s="6">
        <f>100-BT305</f>
        <v>12.599999999999994</v>
      </c>
      <c r="BW305" s="6">
        <f>BY305+CA305+CC305</f>
        <v>41.777999999999999</v>
      </c>
      <c r="BX305" s="4">
        <v>2.4</v>
      </c>
      <c r="BY305" s="22">
        <f>BX305*AP305/100</f>
        <v>1.0127999999999999</v>
      </c>
      <c r="BZ305" s="4">
        <v>16.5</v>
      </c>
      <c r="CA305" s="22">
        <f>BZ305*AP305/100</f>
        <v>6.963000000000001</v>
      </c>
      <c r="CB305" s="4">
        <v>80.099999999999994</v>
      </c>
      <c r="CC305" s="22">
        <f>CB305*AP305/100</f>
        <v>33.802199999999999</v>
      </c>
      <c r="CD305" s="6">
        <v>1.1000000000000001</v>
      </c>
      <c r="CE305" s="126">
        <v>100</v>
      </c>
      <c r="CF305" s="127">
        <v>14464.699999999999</v>
      </c>
      <c r="CG305" s="126">
        <v>99.6</v>
      </c>
      <c r="CH305" s="126">
        <v>9709</v>
      </c>
      <c r="CI305" s="126">
        <v>91.3</v>
      </c>
      <c r="CJ305" s="126">
        <v>92.5</v>
      </c>
      <c r="CK305" s="127">
        <v>5677.2</v>
      </c>
      <c r="CL305" s="146">
        <f>BX305/BZ305</f>
        <v>0.14545454545454545</v>
      </c>
      <c r="CM305" s="22"/>
      <c r="CN305" s="22"/>
      <c r="CO305" s="22"/>
      <c r="CP305" s="6"/>
      <c r="CQ305" s="19"/>
      <c r="CR305" s="19"/>
      <c r="CS305" s="19"/>
      <c r="CT305" s="6">
        <v>24.7</v>
      </c>
      <c r="CU305" s="6">
        <v>30.3</v>
      </c>
      <c r="CV305" s="6">
        <v>83.7</v>
      </c>
      <c r="CW305" s="22">
        <v>74.5</v>
      </c>
      <c r="CX305" s="22">
        <v>67.400000000000006</v>
      </c>
      <c r="CY305" s="2">
        <v>69.099999999999994</v>
      </c>
      <c r="CZ305" s="22">
        <v>0.54</v>
      </c>
      <c r="DA305" s="16">
        <v>3</v>
      </c>
      <c r="DB305" s="129" t="s">
        <v>257</v>
      </c>
      <c r="DC305" s="130"/>
      <c r="DD305" s="131" t="s">
        <v>929</v>
      </c>
      <c r="DI305" s="1" t="s">
        <v>436</v>
      </c>
      <c r="DJ305" s="210" t="s">
        <v>491</v>
      </c>
      <c r="DK305" s="4">
        <v>2</v>
      </c>
      <c r="DN305" s="16">
        <v>0</v>
      </c>
      <c r="DR305" s="1" t="s">
        <v>431</v>
      </c>
      <c r="DS305" s="1" t="s">
        <v>431</v>
      </c>
      <c r="DT305" s="1">
        <v>413</v>
      </c>
      <c r="DU305" s="1">
        <v>32</v>
      </c>
      <c r="DV305" s="1">
        <v>68</v>
      </c>
      <c r="DW305" s="1" t="s">
        <v>431</v>
      </c>
      <c r="DX305" s="1" t="s">
        <v>431</v>
      </c>
      <c r="DY305" s="1" t="s">
        <v>431</v>
      </c>
      <c r="DZ305" s="1" t="s">
        <v>431</v>
      </c>
      <c r="EA305" s="1">
        <v>0</v>
      </c>
      <c r="EC305" s="36"/>
      <c r="ED305" s="36"/>
      <c r="EE305" s="4">
        <v>14</v>
      </c>
      <c r="EF305" s="4"/>
      <c r="EG305" s="4"/>
      <c r="EH305" s="4"/>
      <c r="EI305" s="4"/>
      <c r="EJ305" s="4"/>
      <c r="EK305" s="4"/>
      <c r="EL305" s="6" t="e">
        <f>EK305/(EJ305*EJ305*0.01*0.01)</f>
        <v>#DIV/0!</v>
      </c>
      <c r="EM305" s="4"/>
      <c r="EN305" s="4"/>
      <c r="EO305" s="4"/>
      <c r="EP305" s="4"/>
      <c r="EQ305" s="31"/>
      <c r="ER305" s="14"/>
      <c r="ES305" s="132">
        <v>11864</v>
      </c>
      <c r="ET305" s="133">
        <v>75</v>
      </c>
      <c r="EU305" s="133">
        <v>11123</v>
      </c>
      <c r="EV305" s="133">
        <v>4000</v>
      </c>
      <c r="EW305" s="133">
        <v>42120</v>
      </c>
      <c r="EX305" s="133">
        <v>1676</v>
      </c>
      <c r="EY305" s="134">
        <f>EX305/EV305*EW305/ET305</f>
        <v>235.31039999999999</v>
      </c>
      <c r="EZ305" s="39">
        <f>L305*EY305</f>
        <v>3294.3455999999996</v>
      </c>
      <c r="FA305" s="9"/>
      <c r="FE305" s="135"/>
      <c r="FF305" s="135"/>
      <c r="FH305" s="136"/>
      <c r="FK305" s="138"/>
      <c r="FL305" s="139"/>
      <c r="FM305" s="9"/>
      <c r="FN305" s="1"/>
      <c r="FO305" s="41">
        <f>AC305/1000</f>
        <v>0.248</v>
      </c>
      <c r="FQ305" s="121">
        <f>EX305*100/EU305</f>
        <v>15.067877371212802</v>
      </c>
      <c r="FR305" s="140">
        <f>EY305/1000</f>
        <v>0.23531039999999998</v>
      </c>
      <c r="FS305" s="9"/>
      <c r="FU305" s="214"/>
      <c r="FW305" s="214"/>
      <c r="GI305" s="8"/>
      <c r="GO305" s="10">
        <v>43782</v>
      </c>
      <c r="GP305" s="10"/>
      <c r="GQ305" s="20"/>
      <c r="KE305" s="20">
        <f>FR305*AO305/100*1000</f>
        <v>94.124159999999989</v>
      </c>
      <c r="KF305" s="20">
        <f>FR305*AP305/100*1000</f>
        <v>99.300988799999985</v>
      </c>
      <c r="KG305" s="20">
        <f>FR305*AQ305/100*1000</f>
        <v>41.649940799999996</v>
      </c>
      <c r="KH305" s="20">
        <f>FR305*AX305/100*1000</f>
        <v>11.2948992</v>
      </c>
      <c r="KI305" s="20">
        <f>FR305*BM305/100*1000</f>
        <v>1.6471727999999997</v>
      </c>
      <c r="KJ305" s="20">
        <f>FR305*BY305/100*1000</f>
        <v>2.3832237311999998</v>
      </c>
      <c r="KK305" s="20">
        <f>FR305*CA305/100*1000</f>
        <v>16.384663152000002</v>
      </c>
      <c r="KL305" s="20">
        <f>FR305*CC305/100*1000</f>
        <v>79.540092028800004</v>
      </c>
    </row>
    <row r="306" spans="1:308" ht="14.4" customHeight="1">
      <c r="A306" s="1">
        <v>110</v>
      </c>
      <c r="B306" s="219">
        <f>COUNTIFS($D$3:D306,D306,$F$3:F306,F306)</f>
        <v>1</v>
      </c>
      <c r="C306" s="21">
        <v>8656</v>
      </c>
      <c r="D306" s="21" t="s">
        <v>2794</v>
      </c>
      <c r="E306" s="1" t="s">
        <v>521</v>
      </c>
      <c r="F306" s="12">
        <v>7907125358</v>
      </c>
      <c r="G306" s="1">
        <v>39</v>
      </c>
      <c r="H306" s="247" t="s">
        <v>2795</v>
      </c>
      <c r="DJ306" s="209" t="s">
        <v>483</v>
      </c>
      <c r="EL306" s="6" t="e">
        <f>EK306/((EJ306/100)*(EJ306/100))</f>
        <v>#DIV/0!</v>
      </c>
      <c r="FV306" s="212" t="s">
        <v>785</v>
      </c>
      <c r="FX306" s="212" t="s">
        <v>785</v>
      </c>
      <c r="GI306" s="8"/>
    </row>
    <row r="307" spans="1:308" ht="14.4" customHeight="1">
      <c r="A307" s="1">
        <v>99</v>
      </c>
      <c r="B307" s="219">
        <f>COUNTIFS($D$3:D307,D307,$F$3:F307,F307)</f>
        <v>1</v>
      </c>
      <c r="C307" s="21">
        <v>12526</v>
      </c>
      <c r="D307" s="21" t="s">
        <v>2924</v>
      </c>
      <c r="E307" s="1" t="s">
        <v>606</v>
      </c>
      <c r="F307" s="12">
        <v>9204025776</v>
      </c>
      <c r="G307" s="1">
        <v>28</v>
      </c>
      <c r="H307" s="247" t="s">
        <v>1235</v>
      </c>
      <c r="DJ307" s="210" t="s">
        <v>491</v>
      </c>
      <c r="EL307" s="6" t="e">
        <f>EK307/(EJ307*EJ307*0.01*0.01)</f>
        <v>#DIV/0!</v>
      </c>
      <c r="FU307" s="214" t="s">
        <v>785</v>
      </c>
      <c r="FW307" s="214" t="s">
        <v>785</v>
      </c>
      <c r="GI307" s="8"/>
    </row>
    <row r="308" spans="1:308" ht="14.4" customHeight="1">
      <c r="A308" s="1">
        <v>327</v>
      </c>
      <c r="B308" s="1">
        <f>COUNTIFS($D$3:D308,D308,$F$3:F308,F308)</f>
        <v>1</v>
      </c>
      <c r="C308" s="34">
        <v>16587</v>
      </c>
      <c r="D308" s="21" t="s">
        <v>2291</v>
      </c>
      <c r="E308" s="2" t="s">
        <v>524</v>
      </c>
      <c r="F308" s="2">
        <v>6460071904</v>
      </c>
      <c r="G308" s="1">
        <f>LEFT(H308,4)-CONCATENATE(IF(LEFT(F308, 2)&lt;MID(H308, 3, 4), 20, 19),LEFT(F308,2))</f>
        <v>57</v>
      </c>
      <c r="H308" s="247" t="s">
        <v>2292</v>
      </c>
      <c r="I308" s="29" t="s">
        <v>457</v>
      </c>
      <c r="J308" s="24" t="s">
        <v>487</v>
      </c>
      <c r="K308" s="2" t="s">
        <v>430</v>
      </c>
      <c r="L308" s="2">
        <v>17</v>
      </c>
      <c r="M308" s="2" t="s">
        <v>664</v>
      </c>
      <c r="N308" s="2" t="s">
        <v>647</v>
      </c>
      <c r="O308" s="11"/>
      <c r="P308" s="2" t="s">
        <v>2293</v>
      </c>
      <c r="Q308" s="11"/>
      <c r="R308" s="11"/>
      <c r="S308" s="11"/>
      <c r="T308" s="42"/>
      <c r="U308" s="42"/>
      <c r="V308" s="64" t="s">
        <v>1609</v>
      </c>
      <c r="W308" s="42"/>
      <c r="X308" s="73" t="s">
        <v>2294</v>
      </c>
      <c r="Y308" s="66"/>
      <c r="Z308" s="11"/>
      <c r="AA308" s="1" t="s">
        <v>812</v>
      </c>
      <c r="AC308" s="115">
        <v>460</v>
      </c>
      <c r="AD308" s="115">
        <v>7800</v>
      </c>
      <c r="AE308" s="11"/>
      <c r="AF308" s="11"/>
      <c r="AG308" s="11" t="s">
        <v>491</v>
      </c>
      <c r="AH308" s="115">
        <v>550</v>
      </c>
      <c r="AI308" s="11"/>
      <c r="AJ308" s="11"/>
      <c r="AM308" s="11"/>
      <c r="AO308" s="116">
        <v>74</v>
      </c>
      <c r="AP308" s="117">
        <v>20.5</v>
      </c>
      <c r="AQ308" s="118">
        <v>4.63</v>
      </c>
      <c r="AR308" s="119">
        <f>AO308+AP308+AQ308</f>
        <v>99.13</v>
      </c>
      <c r="AS308" s="120">
        <f>AO308/AP308</f>
        <v>3.6097560975609757</v>
      </c>
      <c r="AT308" s="121">
        <f>AO308/AP308*AQ308</f>
        <v>16.713170731707319</v>
      </c>
      <c r="AU308" s="122">
        <f>AO308/(AP308+AQ308)</f>
        <v>2.9446876243533628</v>
      </c>
      <c r="AV308" s="19">
        <f>AW308*AO308/100</f>
        <v>70.930000000000007</v>
      </c>
      <c r="AW308" s="19">
        <f>98-AY308-(CD308*100/AO308)</f>
        <v>95.851351351351354</v>
      </c>
      <c r="AX308" s="123">
        <v>0.85</v>
      </c>
      <c r="AY308" s="19">
        <f>AX308*100/AO308</f>
        <v>1.1486486486486487</v>
      </c>
      <c r="AZ308" s="1" t="s">
        <v>432</v>
      </c>
      <c r="BA308" s="58">
        <v>25.22</v>
      </c>
      <c r="BB308" s="1" t="s">
        <v>432</v>
      </c>
      <c r="BC308" s="6">
        <v>1.9E-2</v>
      </c>
      <c r="BD308" s="6"/>
      <c r="BE308" s="19"/>
      <c r="BF308" s="19"/>
      <c r="BG308" s="67">
        <v>5250</v>
      </c>
      <c r="BH308" s="67">
        <v>358.15999999999997</v>
      </c>
      <c r="BI308" s="19">
        <v>0.27</v>
      </c>
      <c r="BJ308" s="19">
        <v>25</v>
      </c>
      <c r="BK308" s="19">
        <f>100-BJ308</f>
        <v>75</v>
      </c>
      <c r="BL308" s="124">
        <f>BJ308/BK308</f>
        <v>0.33333333333333331</v>
      </c>
      <c r="BM308" s="125">
        <v>1.52</v>
      </c>
      <c r="BN308" s="6">
        <f>BM308*100/AO308</f>
        <v>2.0540540540540539</v>
      </c>
      <c r="BO308" s="1" t="s">
        <v>432</v>
      </c>
      <c r="BP308" s="19">
        <v>17.739999999999998</v>
      </c>
      <c r="BQ308" s="19">
        <v>21.632000000000001</v>
      </c>
      <c r="BR308" s="43">
        <v>45192.21</v>
      </c>
      <c r="BS308" s="6">
        <f>BX308+BZ308</f>
        <v>40</v>
      </c>
      <c r="BT308" s="4">
        <v>82.2</v>
      </c>
      <c r="BU308" s="43">
        <v>8881.31</v>
      </c>
      <c r="BV308" s="6">
        <f>100-BT308</f>
        <v>17.799999999999997</v>
      </c>
      <c r="BW308" s="6">
        <f>BY308+CA308+CC308</f>
        <v>20.458999999999996</v>
      </c>
      <c r="BX308" s="22">
        <v>18.100000000000001</v>
      </c>
      <c r="BY308" s="22">
        <f>BX308*AP308/100</f>
        <v>3.7105000000000001</v>
      </c>
      <c r="BZ308" s="6">
        <v>21.9</v>
      </c>
      <c r="CA308" s="22">
        <f>BZ308*AP308/100</f>
        <v>4.4894999999999996</v>
      </c>
      <c r="CB308" s="6">
        <v>59.8</v>
      </c>
      <c r="CC308" s="22">
        <f>CB308*AP308/100</f>
        <v>12.258999999999999</v>
      </c>
      <c r="CD308" s="22">
        <v>0.74</v>
      </c>
      <c r="CE308" s="126">
        <v>97.5</v>
      </c>
      <c r="CF308" s="127">
        <v>9591</v>
      </c>
      <c r="CG308" s="126">
        <v>86.7</v>
      </c>
      <c r="CH308" s="127">
        <v>6475</v>
      </c>
      <c r="CI308" s="126">
        <v>66.900000000000006</v>
      </c>
      <c r="CJ308" s="126">
        <v>76.8</v>
      </c>
      <c r="CK308" s="127">
        <v>5443</v>
      </c>
      <c r="CL308" s="19">
        <f>BX308/BZ308</f>
        <v>0.8264840182648403</v>
      </c>
      <c r="CM308" s="19"/>
      <c r="CN308" s="19"/>
      <c r="CO308" s="19"/>
      <c r="CP308" s="6"/>
      <c r="CQ308" s="19"/>
      <c r="CR308" s="19"/>
      <c r="CS308" s="20"/>
      <c r="CZ308" s="22"/>
      <c r="DA308" s="16"/>
      <c r="DB308" s="129" t="s">
        <v>258</v>
      </c>
      <c r="DC308" s="130"/>
      <c r="DD308" s="131" t="s">
        <v>1840</v>
      </c>
      <c r="DI308" s="1" t="s">
        <v>436</v>
      </c>
      <c r="DJ308" s="210" t="s">
        <v>491</v>
      </c>
      <c r="DK308" s="4">
        <v>2</v>
      </c>
      <c r="DN308" s="16">
        <v>0</v>
      </c>
      <c r="DR308" s="22" t="s">
        <v>431</v>
      </c>
      <c r="DS308" s="22" t="s">
        <v>431</v>
      </c>
      <c r="DT308" s="22">
        <v>490</v>
      </c>
      <c r="DU308" s="22">
        <v>29.8</v>
      </c>
      <c r="DV308" s="22">
        <v>70.2</v>
      </c>
      <c r="DW308" s="22" t="s">
        <v>431</v>
      </c>
      <c r="DX308" s="22" t="s">
        <v>431</v>
      </c>
      <c r="DY308" s="22" t="s">
        <v>431</v>
      </c>
      <c r="DZ308" s="40" t="s">
        <v>431</v>
      </c>
      <c r="EA308" s="2">
        <v>0</v>
      </c>
      <c r="EB308" s="2"/>
      <c r="EC308" s="36"/>
      <c r="ED308" s="36"/>
      <c r="EE308" s="4">
        <f>L308</f>
        <v>17</v>
      </c>
      <c r="EF308" s="4"/>
      <c r="EG308" s="4"/>
      <c r="EH308" s="4"/>
      <c r="EI308" s="4"/>
      <c r="EJ308" s="4"/>
      <c r="EK308" s="4"/>
      <c r="EL308" s="6" t="e">
        <f>EK308/(EJ308*EJ308*0.01*0.01)</f>
        <v>#DIV/0!</v>
      </c>
      <c r="EM308" s="4"/>
      <c r="EN308" s="4"/>
      <c r="EO308" s="4"/>
      <c r="EP308" s="4"/>
      <c r="EQ308" s="31"/>
      <c r="ER308" s="14"/>
      <c r="ES308" s="132">
        <f>C308</f>
        <v>16587</v>
      </c>
      <c r="ET308" s="133">
        <v>75</v>
      </c>
      <c r="EU308" s="133">
        <v>9469</v>
      </c>
      <c r="EV308" s="133">
        <v>4000</v>
      </c>
      <c r="EW308" s="133">
        <v>38064</v>
      </c>
      <c r="EX308" s="133">
        <v>3642</v>
      </c>
      <c r="EY308" s="134">
        <f>EX308/EV308*EW308/ET308</f>
        <v>462.09695999999997</v>
      </c>
      <c r="EZ308" s="39">
        <f>L308*EY308</f>
        <v>7855.6483199999993</v>
      </c>
      <c r="FA308" s="9"/>
      <c r="FE308" s="135"/>
      <c r="FF308" s="135"/>
      <c r="FH308" s="136"/>
      <c r="FK308" s="138"/>
      <c r="FL308" s="139"/>
      <c r="FM308" s="9"/>
      <c r="FN308" s="1"/>
      <c r="FO308" s="41">
        <f>AC308/1000</f>
        <v>0.46</v>
      </c>
      <c r="FQ308" s="121">
        <f>EX308*100/EU308</f>
        <v>38.462350829021013</v>
      </c>
      <c r="FR308" s="140">
        <f>EY308/1000</f>
        <v>0.46209695999999995</v>
      </c>
      <c r="FS308" s="9"/>
      <c r="FU308" s="214"/>
      <c r="FW308" s="214"/>
      <c r="GI308" s="8"/>
      <c r="GO308" s="10"/>
      <c r="GP308" s="10"/>
      <c r="GQ308" s="20"/>
      <c r="KB308" s="22">
        <v>68.099999999999994</v>
      </c>
      <c r="KC308" s="22">
        <v>11.6</v>
      </c>
      <c r="KD308" s="22">
        <v>18.600000000000001</v>
      </c>
      <c r="KE308" s="20">
        <f>FR308*AO308/100*1000</f>
        <v>341.95175039999998</v>
      </c>
      <c r="KF308" s="20">
        <f>FR308*AP308/100*1000</f>
        <v>94.729876799999985</v>
      </c>
      <c r="KG308" s="20">
        <f>FR308*AQ308/100*1000</f>
        <v>21.395089247999998</v>
      </c>
      <c r="KH308" s="20">
        <f>FR308*AX308/100*1000</f>
        <v>3.9278241599999992</v>
      </c>
      <c r="KI308" s="20">
        <f>FR308*BM308/100*1000</f>
        <v>7.023873791999999</v>
      </c>
      <c r="KJ308" s="20">
        <f>FR308*BY308/100*1000</f>
        <v>17.146107700799998</v>
      </c>
      <c r="KK308" s="20">
        <f>FR308*CA308/100*1000</f>
        <v>20.745843019199995</v>
      </c>
      <c r="KL308" s="20">
        <f>FR308*CC308/100*1000</f>
        <v>56.648466326399991</v>
      </c>
    </row>
    <row r="309" spans="1:308" ht="14.4" customHeight="1">
      <c r="A309" s="1">
        <v>338</v>
      </c>
      <c r="B309" s="1">
        <f>COUNTIFS($D$3:D309,D309,$F$3:F309,F309)</f>
        <v>1</v>
      </c>
      <c r="C309" s="34">
        <v>11882</v>
      </c>
      <c r="D309" s="21" t="s">
        <v>935</v>
      </c>
      <c r="E309" s="2" t="s">
        <v>936</v>
      </c>
      <c r="F309" s="2">
        <v>6752151285</v>
      </c>
      <c r="G309" s="1">
        <v>52</v>
      </c>
      <c r="H309" s="247" t="s">
        <v>934</v>
      </c>
      <c r="I309" s="29" t="s">
        <v>937</v>
      </c>
      <c r="J309" s="24" t="s">
        <v>487</v>
      </c>
      <c r="K309" s="2" t="s">
        <v>430</v>
      </c>
      <c r="L309" s="1">
        <v>7</v>
      </c>
      <c r="M309" s="2" t="s">
        <v>664</v>
      </c>
      <c r="N309" s="2" t="s">
        <v>431</v>
      </c>
      <c r="P309" s="1" t="s">
        <v>890</v>
      </c>
      <c r="S309" s="2"/>
      <c r="T309" s="46" t="s">
        <v>797</v>
      </c>
      <c r="U309" s="46"/>
      <c r="V309" s="50" t="s">
        <v>902</v>
      </c>
      <c r="X309" s="59"/>
      <c r="Y309" s="59"/>
      <c r="Z309" s="29"/>
      <c r="AA309" s="1" t="s">
        <v>812</v>
      </c>
      <c r="AC309" s="115">
        <v>419</v>
      </c>
      <c r="AD309" s="115">
        <v>2900</v>
      </c>
      <c r="AE309" s="11"/>
      <c r="AF309" s="11"/>
      <c r="AG309" s="11" t="s">
        <v>491</v>
      </c>
      <c r="AH309" s="115">
        <v>250</v>
      </c>
      <c r="AI309" s="11"/>
      <c r="AO309" s="116">
        <v>23.3</v>
      </c>
      <c r="AP309" s="117">
        <v>72.3</v>
      </c>
      <c r="AQ309" s="118">
        <v>4.2</v>
      </c>
      <c r="AR309" s="119">
        <f>AO309+AP309+AQ309</f>
        <v>99.8</v>
      </c>
      <c r="AS309" s="120">
        <f>AO309/AP309</f>
        <v>0.32226832641770403</v>
      </c>
      <c r="AT309" s="121">
        <f>AO309/AP309*AQ309</f>
        <v>1.3535269709543569</v>
      </c>
      <c r="AU309" s="122">
        <f>AO309/(AP309+AQ309)</f>
        <v>0.30457516339869284</v>
      </c>
      <c r="AV309" s="19">
        <v>20.014700000000001</v>
      </c>
      <c r="AW309" s="19">
        <f>95-AY309</f>
        <v>85.9</v>
      </c>
      <c r="AX309" s="123">
        <v>2.1202999999999999</v>
      </c>
      <c r="AY309" s="19">
        <v>9.1</v>
      </c>
      <c r="AZ309" s="1" t="s">
        <v>432</v>
      </c>
      <c r="BA309" s="145">
        <v>14.040000000000001</v>
      </c>
      <c r="BB309" s="1" t="s">
        <v>432</v>
      </c>
      <c r="BC309" s="6">
        <v>0.5</v>
      </c>
      <c r="BD309" s="6">
        <v>96</v>
      </c>
      <c r="BE309" s="19">
        <v>38.299999999999997</v>
      </c>
      <c r="BF309" s="19">
        <v>30.8</v>
      </c>
      <c r="BG309" s="2">
        <v>7292</v>
      </c>
      <c r="BH309" s="20">
        <v>537.6</v>
      </c>
      <c r="BI309" s="19">
        <v>2.1</v>
      </c>
      <c r="BJ309" s="19">
        <v>40.799999999999997</v>
      </c>
      <c r="BK309" s="1">
        <v>59.2</v>
      </c>
      <c r="BL309" s="124">
        <f>BJ309/BK309</f>
        <v>0.68918918918918914</v>
      </c>
      <c r="BM309" s="125">
        <v>0.2</v>
      </c>
      <c r="BN309" s="6">
        <f>BM309*100/AO309</f>
        <v>0.85836909871244638</v>
      </c>
      <c r="BO309" s="1" t="s">
        <v>432</v>
      </c>
      <c r="BP309" s="1">
        <v>45.9</v>
      </c>
      <c r="BQ309" s="19">
        <v>45.258000000000003</v>
      </c>
      <c r="BR309" s="4">
        <v>29873</v>
      </c>
      <c r="BS309" s="6">
        <f>BX309+BZ309</f>
        <v>29.8</v>
      </c>
      <c r="BT309" s="4">
        <v>86.7</v>
      </c>
      <c r="BU309" s="43">
        <v>10293.92</v>
      </c>
      <c r="BV309" s="6">
        <f>100-BT309</f>
        <v>13.299999999999997</v>
      </c>
      <c r="BW309" s="6">
        <f>BY309+CA309+CC309</f>
        <v>71.721599999999995</v>
      </c>
      <c r="BX309" s="4">
        <v>16</v>
      </c>
      <c r="BY309" s="22">
        <f>BX309*AP309/100</f>
        <v>11.568</v>
      </c>
      <c r="BZ309" s="4">
        <v>13.8</v>
      </c>
      <c r="CA309" s="22">
        <f>BZ309*AP309/100</f>
        <v>9.9773999999999994</v>
      </c>
      <c r="CB309" s="4">
        <v>69.400000000000006</v>
      </c>
      <c r="CC309" s="22">
        <f>CB309*AP309/100</f>
        <v>50.176200000000001</v>
      </c>
      <c r="CD309" s="6">
        <v>0.4</v>
      </c>
      <c r="CE309" s="126">
        <v>99.9</v>
      </c>
      <c r="CF309" s="127">
        <v>10315.5</v>
      </c>
      <c r="CG309" s="126">
        <v>99.4</v>
      </c>
      <c r="CH309" s="126">
        <v>7314</v>
      </c>
      <c r="CI309" s="126">
        <v>69.2</v>
      </c>
      <c r="CJ309" s="126">
        <v>78.400000000000006</v>
      </c>
      <c r="CK309" s="127">
        <v>5906.4</v>
      </c>
      <c r="CL309" s="19">
        <f>BX309/BZ309</f>
        <v>1.1594202898550725</v>
      </c>
      <c r="CM309" s="22"/>
      <c r="CN309" s="22"/>
      <c r="CO309" s="22"/>
      <c r="CP309" s="6"/>
      <c r="CQ309" s="19"/>
      <c r="CR309" s="19"/>
      <c r="CS309" s="19"/>
      <c r="CT309" s="6">
        <v>79.900000000000006</v>
      </c>
      <c r="CU309" s="6">
        <v>27.7</v>
      </c>
      <c r="CV309" s="6">
        <v>77.099999999999994</v>
      </c>
      <c r="CW309" s="22">
        <v>58.4</v>
      </c>
      <c r="CX309" s="22">
        <v>66.5</v>
      </c>
      <c r="CY309" s="2">
        <v>66.7</v>
      </c>
      <c r="CZ309" s="22">
        <v>0.36</v>
      </c>
      <c r="DA309" s="156" t="s">
        <v>470</v>
      </c>
      <c r="DB309" s="129" t="s">
        <v>257</v>
      </c>
      <c r="DC309" s="130"/>
      <c r="DD309" s="131" t="s">
        <v>748</v>
      </c>
      <c r="DI309" s="1" t="s">
        <v>436</v>
      </c>
      <c r="DJ309" s="210" t="s">
        <v>491</v>
      </c>
      <c r="DK309" s="4">
        <v>2</v>
      </c>
      <c r="DN309" s="16">
        <v>0</v>
      </c>
      <c r="DR309" s="1" t="s">
        <v>431</v>
      </c>
      <c r="DS309" s="1" t="s">
        <v>431</v>
      </c>
      <c r="DT309" s="1">
        <v>497</v>
      </c>
      <c r="DU309" s="1">
        <v>9.1</v>
      </c>
      <c r="DV309" s="1">
        <v>90.9</v>
      </c>
      <c r="DW309" s="1" t="s">
        <v>431</v>
      </c>
      <c r="DX309" s="1" t="s">
        <v>431</v>
      </c>
      <c r="DY309" s="1" t="s">
        <v>431</v>
      </c>
      <c r="DZ309" s="1" t="s">
        <v>431</v>
      </c>
      <c r="EA309" s="1">
        <v>0</v>
      </c>
      <c r="EC309" s="36"/>
      <c r="ED309" s="36"/>
      <c r="EE309" s="4">
        <v>7</v>
      </c>
      <c r="EF309" s="4"/>
      <c r="EG309" s="4"/>
      <c r="EH309" s="4"/>
      <c r="EI309" s="4"/>
      <c r="EJ309" s="4"/>
      <c r="EK309" s="4"/>
      <c r="EL309" s="6" t="e">
        <f>EK309/(EJ309*EJ309*0.01*0.01)</f>
        <v>#DIV/0!</v>
      </c>
      <c r="EM309" s="4"/>
      <c r="EN309" s="4"/>
      <c r="EO309" s="4"/>
      <c r="EP309" s="4"/>
      <c r="EQ309" s="31"/>
      <c r="ER309" s="14"/>
      <c r="ES309" s="132">
        <v>11882</v>
      </c>
      <c r="ET309" s="133">
        <v>75</v>
      </c>
      <c r="EU309" s="133">
        <v>5404</v>
      </c>
      <c r="EV309" s="133">
        <v>4000</v>
      </c>
      <c r="EW309" s="133">
        <v>42120</v>
      </c>
      <c r="EX309" s="133">
        <v>2675</v>
      </c>
      <c r="EY309" s="134">
        <f>EX309/EV309*EW309/ET309</f>
        <v>375.56999999999994</v>
      </c>
      <c r="EZ309" s="39">
        <f>L309*EY309</f>
        <v>2628.99</v>
      </c>
      <c r="FA309" s="9"/>
      <c r="FE309" s="135"/>
      <c r="FF309" s="135"/>
      <c r="FH309" s="136"/>
      <c r="FK309" s="138"/>
      <c r="FL309" s="139"/>
      <c r="FM309" s="9"/>
      <c r="FN309" s="1"/>
      <c r="FO309" s="41">
        <f>AC309/1000</f>
        <v>0.41899999999999998</v>
      </c>
      <c r="FQ309" s="121">
        <f>EX309*100/EU309</f>
        <v>49.500370096225019</v>
      </c>
      <c r="FR309" s="140">
        <f>EY309/1000</f>
        <v>0.37556999999999996</v>
      </c>
      <c r="FS309" s="9"/>
      <c r="FU309" s="214"/>
      <c r="FW309" s="214"/>
      <c r="GI309" s="8"/>
      <c r="GO309" s="10">
        <v>43784</v>
      </c>
      <c r="GP309" s="10"/>
      <c r="GQ309" s="20"/>
      <c r="KE309" s="20">
        <f>FR309*AO309/100*1000</f>
        <v>87.507810000000006</v>
      </c>
      <c r="KF309" s="20">
        <f>FR309*AP309/100*1000</f>
        <v>271.53710999999998</v>
      </c>
      <c r="KG309" s="20">
        <f>FR309*AQ309/100*1000</f>
        <v>15.77394</v>
      </c>
      <c r="KH309" s="20">
        <f>FR309*AX309/100*1000</f>
        <v>7.9632107099999985</v>
      </c>
      <c r="KI309" s="20">
        <f>FR309*BM309/100*1000</f>
        <v>0.75113999999999992</v>
      </c>
      <c r="KJ309" s="20">
        <f>FR309*BY309/100*1000</f>
        <v>43.445937600000001</v>
      </c>
      <c r="KK309" s="20">
        <f>FR309*CA309/100*1000</f>
        <v>37.472121179999988</v>
      </c>
      <c r="KL309" s="20">
        <f>FR309*CC309/100*1000</f>
        <v>188.44675433999998</v>
      </c>
    </row>
    <row r="310" spans="1:308" ht="14.4" customHeight="1">
      <c r="A310" s="1">
        <v>269</v>
      </c>
      <c r="B310" s="1">
        <f>COUNTIFS($D$3:D310,D310,$F$3:F310,F310)</f>
        <v>1</v>
      </c>
      <c r="C310" s="34">
        <v>11631</v>
      </c>
      <c r="D310" s="21" t="s">
        <v>813</v>
      </c>
      <c r="E310" s="2" t="s">
        <v>582</v>
      </c>
      <c r="F310" s="12">
        <v>7061255344</v>
      </c>
      <c r="G310" s="1">
        <f>LEFT(H310,4)-CONCATENATE(IF(LEFT(F310, 2)&lt;MID(H310, 3, 4), 20, 19),LEFT(F310,2))</f>
        <v>49</v>
      </c>
      <c r="H310" s="247" t="s">
        <v>811</v>
      </c>
      <c r="I310" s="29" t="s">
        <v>814</v>
      </c>
      <c r="J310" s="24" t="s">
        <v>487</v>
      </c>
      <c r="K310" s="2" t="s">
        <v>430</v>
      </c>
      <c r="L310" s="1">
        <v>21</v>
      </c>
      <c r="M310" s="2">
        <v>21</v>
      </c>
      <c r="N310" s="2" t="s">
        <v>431</v>
      </c>
      <c r="P310" s="1" t="s">
        <v>790</v>
      </c>
      <c r="S310" s="2"/>
      <c r="T310" s="46" t="s">
        <v>797</v>
      </c>
      <c r="U310" s="46"/>
      <c r="V310" s="47" t="s">
        <v>798</v>
      </c>
      <c r="X310" s="59"/>
      <c r="Y310" s="59"/>
      <c r="Z310" s="29"/>
      <c r="AA310" s="1" t="s">
        <v>812</v>
      </c>
      <c r="AC310" s="115">
        <v>317</v>
      </c>
      <c r="AD310" s="115">
        <v>6600</v>
      </c>
      <c r="AE310" s="11"/>
      <c r="AF310" s="11"/>
      <c r="AG310" s="11" t="s">
        <v>483</v>
      </c>
      <c r="AH310" s="115">
        <v>450</v>
      </c>
      <c r="AI310" s="11"/>
      <c r="AO310" s="116">
        <v>46.8</v>
      </c>
      <c r="AP310" s="117">
        <v>25.1</v>
      </c>
      <c r="AQ310" s="118">
        <v>27.6</v>
      </c>
      <c r="AR310" s="119">
        <f>AO310+AP310+AQ310</f>
        <v>99.5</v>
      </c>
      <c r="AS310" s="120">
        <f>AO310/AP310</f>
        <v>1.8645418326693224</v>
      </c>
      <c r="AT310" s="121">
        <f>AO310/AP310*AQ310</f>
        <v>51.461354581673298</v>
      </c>
      <c r="AU310" s="122">
        <f>AO310/(AP310+AQ310)</f>
        <v>0.88804554079696385</v>
      </c>
      <c r="AV310" s="19">
        <v>41.745599999999996</v>
      </c>
      <c r="AW310" s="19">
        <f>95-AY310</f>
        <v>89.2</v>
      </c>
      <c r="AX310" s="123">
        <v>2.7143999999999999</v>
      </c>
      <c r="AY310" s="19">
        <v>5.8</v>
      </c>
      <c r="AZ310" s="1" t="s">
        <v>432</v>
      </c>
      <c r="BA310" s="145">
        <v>27</v>
      </c>
      <c r="BB310" s="1" t="s">
        <v>432</v>
      </c>
      <c r="BC310" s="6">
        <v>0.59</v>
      </c>
      <c r="BD310" s="6"/>
      <c r="BE310" s="19">
        <v>62.7</v>
      </c>
      <c r="BF310" s="19">
        <v>50.4</v>
      </c>
      <c r="BG310" s="22"/>
      <c r="BH310" s="19">
        <v>482</v>
      </c>
      <c r="BI310" s="19">
        <v>1.34</v>
      </c>
      <c r="BJ310" s="19">
        <v>51.8</v>
      </c>
      <c r="BK310" s="1">
        <v>48.4</v>
      </c>
      <c r="BL310" s="124">
        <f>BJ310/BK310</f>
        <v>1.0702479338842974</v>
      </c>
      <c r="BM310" s="125">
        <v>0.6</v>
      </c>
      <c r="BN310" s="6">
        <f>BM310*100/AO310</f>
        <v>1.2820512820512822</v>
      </c>
      <c r="BO310" s="1" t="s">
        <v>432</v>
      </c>
      <c r="BP310" s="1">
        <v>46.3</v>
      </c>
      <c r="BQ310" s="1">
        <v>66.8</v>
      </c>
      <c r="BR310" s="4">
        <v>63397</v>
      </c>
      <c r="BS310" s="6">
        <f>BX310+BZ310</f>
        <v>27.1</v>
      </c>
      <c r="BT310" s="4">
        <v>89.6</v>
      </c>
      <c r="BU310" s="43">
        <v>9113.44</v>
      </c>
      <c r="BV310" s="6">
        <f>100-BT310</f>
        <v>10.400000000000006</v>
      </c>
      <c r="BW310" s="6">
        <f>BY310+CA310+CC310</f>
        <v>24.7988</v>
      </c>
      <c r="BX310" s="4">
        <v>8.5</v>
      </c>
      <c r="BY310" s="22">
        <f>BX310*AP310/100</f>
        <v>2.1335000000000002</v>
      </c>
      <c r="BZ310" s="4">
        <v>18.600000000000001</v>
      </c>
      <c r="CA310" s="22">
        <f>BZ310*AP310/100</f>
        <v>4.6686000000000005</v>
      </c>
      <c r="CB310" s="4">
        <v>71.7</v>
      </c>
      <c r="CC310" s="22">
        <f>CB310*AP310/100</f>
        <v>17.996700000000001</v>
      </c>
      <c r="CD310" s="6">
        <v>0.7</v>
      </c>
      <c r="CE310" s="126">
        <v>99.8</v>
      </c>
      <c r="CF310" s="126">
        <v>12127</v>
      </c>
      <c r="CG310" s="126">
        <v>98.9</v>
      </c>
      <c r="CH310" s="126">
        <v>8465</v>
      </c>
      <c r="CI310" s="126">
        <v>85.1</v>
      </c>
      <c r="CJ310" s="126">
        <v>88.4</v>
      </c>
      <c r="CK310" s="126">
        <v>6534</v>
      </c>
      <c r="CL310" s="19">
        <f>BX310/BZ310</f>
        <v>0.45698924731182794</v>
      </c>
      <c r="CM310" s="22"/>
      <c r="CN310" s="22"/>
      <c r="CO310" s="22"/>
      <c r="CP310" s="6"/>
      <c r="CQ310" s="19"/>
      <c r="CR310" s="19"/>
      <c r="CS310" s="19"/>
      <c r="CT310" s="6"/>
      <c r="CU310" s="6"/>
      <c r="CV310" s="6"/>
      <c r="CW310" s="22"/>
      <c r="CX310" s="22"/>
      <c r="CY310" s="2"/>
      <c r="CZ310" s="22"/>
      <c r="DA310" s="16">
        <v>3</v>
      </c>
      <c r="DB310" s="129" t="s">
        <v>257</v>
      </c>
      <c r="DC310" s="130"/>
      <c r="DD310" s="131" t="s">
        <v>815</v>
      </c>
      <c r="DI310" s="1" t="s">
        <v>436</v>
      </c>
      <c r="DJ310" s="209" t="s">
        <v>483</v>
      </c>
      <c r="DK310" s="4">
        <v>2</v>
      </c>
      <c r="DN310" s="16">
        <v>0</v>
      </c>
      <c r="DR310" s="1" t="s">
        <v>431</v>
      </c>
      <c r="DS310" s="1" t="s">
        <v>431</v>
      </c>
      <c r="DT310" s="1">
        <v>608</v>
      </c>
      <c r="DU310" s="1">
        <v>28.9</v>
      </c>
      <c r="DV310" s="1">
        <v>71.099999999999994</v>
      </c>
      <c r="DW310" s="1" t="s">
        <v>431</v>
      </c>
      <c r="DX310" s="1" t="s">
        <v>431</v>
      </c>
      <c r="DY310" s="1" t="s">
        <v>431</v>
      </c>
      <c r="DZ310" s="1" t="s">
        <v>431</v>
      </c>
      <c r="EA310" s="1" t="s">
        <v>573</v>
      </c>
      <c r="EC310" s="4">
        <v>1</v>
      </c>
      <c r="ED310" s="4"/>
      <c r="EE310" s="4">
        <v>21</v>
      </c>
      <c r="EF310" s="4"/>
      <c r="EG310" s="4"/>
      <c r="EH310" s="4"/>
      <c r="EI310" s="4"/>
      <c r="EJ310" s="4"/>
      <c r="EK310" s="4"/>
      <c r="EL310" s="6" t="e">
        <f>EK310/(EJ310*EJ310*0.01*0.01)</f>
        <v>#DIV/0!</v>
      </c>
      <c r="EM310" s="4">
        <v>2</v>
      </c>
      <c r="EN310" s="4"/>
      <c r="EO310" s="4">
        <v>2</v>
      </c>
      <c r="EP310" s="4">
        <v>1</v>
      </c>
      <c r="EQ310" s="31"/>
      <c r="ER310" s="14"/>
      <c r="ES310" s="132">
        <v>11631</v>
      </c>
      <c r="ET310" s="133">
        <v>75</v>
      </c>
      <c r="EU310" s="133">
        <v>7231</v>
      </c>
      <c r="EV310" s="133">
        <v>4000</v>
      </c>
      <c r="EW310" s="133">
        <v>42120</v>
      </c>
      <c r="EX310" s="133">
        <v>2640</v>
      </c>
      <c r="EY310" s="134">
        <f>EX310/EV310*EW310/ET310</f>
        <v>370.65600000000001</v>
      </c>
      <c r="EZ310" s="39">
        <f>L310*EY310</f>
        <v>7783.7759999999998</v>
      </c>
      <c r="FA310" s="9"/>
      <c r="FE310" s="135"/>
      <c r="FF310" s="135"/>
      <c r="FH310" s="136"/>
      <c r="FK310" s="138"/>
      <c r="FL310" s="139"/>
      <c r="FM310" s="9"/>
      <c r="FN310" s="1"/>
      <c r="FO310" s="41">
        <f>AC310/1000</f>
        <v>0.317</v>
      </c>
      <c r="FQ310" s="121">
        <f>EX310*100/EU310</f>
        <v>36.509473101922282</v>
      </c>
      <c r="FR310" s="140">
        <f>EY310/1000</f>
        <v>0.37065599999999999</v>
      </c>
      <c r="FS310" s="9"/>
      <c r="FV310" s="212"/>
      <c r="FX310" s="212"/>
      <c r="GI310" s="8"/>
      <c r="GO310" s="10">
        <v>43724</v>
      </c>
      <c r="GP310" s="10"/>
      <c r="GQ310" s="20"/>
      <c r="GT310" s="22">
        <v>1.1592754778000001</v>
      </c>
      <c r="GY310" s="1"/>
      <c r="GZ310" s="1"/>
      <c r="KB310" s="1"/>
      <c r="KC310" s="1"/>
      <c r="KD310" s="1"/>
      <c r="KE310" s="20">
        <f>FR310*AO310/100*1000</f>
        <v>173.46700799999996</v>
      </c>
      <c r="KF310" s="20">
        <f>FR310*AP310/100*1000</f>
        <v>93.034656000000012</v>
      </c>
      <c r="KG310" s="20">
        <f>FR310*AQ310/100*1000</f>
        <v>102.301056</v>
      </c>
      <c r="KH310" s="20">
        <f>FR310*AX310/100*1000</f>
        <v>10.061086464000001</v>
      </c>
      <c r="KI310" s="20">
        <f>FR310*BM310/100*1000</f>
        <v>2.2239360000000001</v>
      </c>
      <c r="KJ310" s="20">
        <f>FR310*BY310/100*1000</f>
        <v>7.9079457599999996</v>
      </c>
      <c r="KK310" s="20">
        <f>FR310*CA310/100*1000</f>
        <v>17.304446016</v>
      </c>
      <c r="KL310" s="20">
        <f>FR310*CC310/100*1000</f>
        <v>66.705848352000004</v>
      </c>
      <c r="KM310" s="1"/>
      <c r="KN310" s="1"/>
      <c r="KO310" s="1"/>
    </row>
    <row r="311" spans="1:308" ht="14.4" customHeight="1">
      <c r="A311" s="1">
        <v>169</v>
      </c>
      <c r="B311" s="219">
        <f>COUNTIFS($D$3:D311,D311,$F$3:F311,F311)</f>
        <v>1</v>
      </c>
      <c r="C311" s="21">
        <v>15496</v>
      </c>
      <c r="D311" s="21" t="s">
        <v>2940</v>
      </c>
      <c r="E311" s="1" t="s">
        <v>512</v>
      </c>
      <c r="F311" s="12" t="s">
        <v>2941</v>
      </c>
      <c r="G311" s="1">
        <v>53</v>
      </c>
      <c r="H311" s="247" t="s">
        <v>2962</v>
      </c>
      <c r="DJ311" s="210" t="s">
        <v>491</v>
      </c>
      <c r="EL311" s="6" t="e">
        <f>EK311/(EJ311*EJ311*0.01*0.01)</f>
        <v>#DIV/0!</v>
      </c>
      <c r="FU311" s="214" t="s">
        <v>785</v>
      </c>
      <c r="FW311" s="214" t="s">
        <v>785</v>
      </c>
      <c r="GI311" s="8"/>
    </row>
    <row r="312" spans="1:308" ht="14.4" customHeight="1">
      <c r="A312" s="1">
        <v>123</v>
      </c>
      <c r="B312" s="219">
        <f>COUNTIFS($D$3:D312,D312,$F$3:F312,F312)</f>
        <v>1</v>
      </c>
      <c r="C312" s="34">
        <v>15164</v>
      </c>
      <c r="D312" s="21" t="s">
        <v>1933</v>
      </c>
      <c r="E312" s="2" t="s">
        <v>567</v>
      </c>
      <c r="F312" s="12">
        <v>6210200062</v>
      </c>
      <c r="G312" s="1">
        <f>LEFT(H312,4)-CONCATENATE(IF(LEFT(F312, 2)&lt;MID(H312, 3, 4), 20, 19),LEFT(F312,2))</f>
        <v>59</v>
      </c>
      <c r="H312" s="247" t="s">
        <v>1930</v>
      </c>
      <c r="I312" s="29" t="s">
        <v>442</v>
      </c>
      <c r="J312" s="24" t="s">
        <v>487</v>
      </c>
      <c r="K312" s="2" t="s">
        <v>430</v>
      </c>
      <c r="L312" s="2">
        <v>19</v>
      </c>
      <c r="M312" s="2" t="s">
        <v>600</v>
      </c>
      <c r="N312" s="2" t="s">
        <v>431</v>
      </c>
      <c r="O312" s="11"/>
      <c r="P312" s="2" t="s">
        <v>1907</v>
      </c>
      <c r="Q312" s="11"/>
      <c r="R312" s="11"/>
      <c r="S312" s="11"/>
      <c r="T312" s="42"/>
      <c r="U312" s="42"/>
      <c r="V312" s="64" t="s">
        <v>1609</v>
      </c>
      <c r="W312" s="42"/>
      <c r="X312" s="42"/>
      <c r="Y312" s="66"/>
      <c r="Z312" s="11"/>
      <c r="AA312" s="1" t="s">
        <v>812</v>
      </c>
      <c r="AC312" s="115">
        <v>188</v>
      </c>
      <c r="AD312" s="115">
        <v>3500</v>
      </c>
      <c r="AE312" s="11"/>
      <c r="AF312" s="11"/>
      <c r="AG312" s="11" t="s">
        <v>483</v>
      </c>
      <c r="AH312" s="115">
        <v>250</v>
      </c>
      <c r="AI312" s="11"/>
      <c r="AJ312" s="11"/>
      <c r="AM312" s="11"/>
      <c r="AO312" s="116">
        <v>12</v>
      </c>
      <c r="AP312" s="117">
        <v>79</v>
      </c>
      <c r="AQ312" s="118">
        <v>8.25</v>
      </c>
      <c r="AR312" s="119">
        <f>AO312+AP312+AQ312</f>
        <v>99.25</v>
      </c>
      <c r="AS312" s="120">
        <f>AO312/AP312</f>
        <v>0.15189873417721519</v>
      </c>
      <c r="AT312" s="121">
        <f>AO312/AP312*AQ312</f>
        <v>1.2531645569620253</v>
      </c>
      <c r="AU312" s="122">
        <f>AO312/(AP312+AQ312)</f>
        <v>0.13753581661891118</v>
      </c>
      <c r="AV312" s="19">
        <f>AW312*AO312/100</f>
        <v>11.42</v>
      </c>
      <c r="AW312" s="19">
        <f>98-AY312-(CD312*100/AO312)</f>
        <v>95.166666666666671</v>
      </c>
      <c r="AX312" s="123">
        <v>0.34</v>
      </c>
      <c r="AY312" s="19">
        <f>AX312*100/AO312</f>
        <v>2.8333333333333335</v>
      </c>
      <c r="AZ312" s="1" t="s">
        <v>432</v>
      </c>
      <c r="BA312" s="58" t="s">
        <v>432</v>
      </c>
      <c r="BB312" s="1" t="s">
        <v>432</v>
      </c>
      <c r="BC312" s="6" t="s">
        <v>432</v>
      </c>
      <c r="BD312" s="6"/>
      <c r="BE312" s="19"/>
      <c r="BF312" s="19"/>
      <c r="BG312" s="67">
        <v>2777.5</v>
      </c>
      <c r="BH312" s="67" t="s">
        <v>432</v>
      </c>
      <c r="BI312" s="19" t="s">
        <v>432</v>
      </c>
      <c r="BJ312" s="19">
        <v>43.3</v>
      </c>
      <c r="BK312" s="19">
        <f>100-BJ312</f>
        <v>56.7</v>
      </c>
      <c r="BL312" s="124">
        <f>BJ312/BK312</f>
        <v>0.7636684303350969</v>
      </c>
      <c r="BM312" s="125">
        <v>0.34</v>
      </c>
      <c r="BN312" s="6">
        <f>BM312*100/AO312</f>
        <v>2.8333333333333335</v>
      </c>
      <c r="BO312" s="1" t="s">
        <v>432</v>
      </c>
      <c r="BP312" s="19" t="s">
        <v>432</v>
      </c>
      <c r="BQ312" s="19" t="s">
        <v>432</v>
      </c>
      <c r="BR312" s="43">
        <v>28342</v>
      </c>
      <c r="BS312" s="6">
        <f>BX312+BZ312</f>
        <v>25.79</v>
      </c>
      <c r="BT312" s="4">
        <v>79.099999999999994</v>
      </c>
      <c r="BU312" s="43">
        <v>5889.52</v>
      </c>
      <c r="BV312" s="6">
        <f>100-BT312</f>
        <v>20.900000000000006</v>
      </c>
      <c r="BW312" s="6">
        <f>BY312+CA312+CC312</f>
        <v>76.385099999999994</v>
      </c>
      <c r="BX312" s="22">
        <v>6.59</v>
      </c>
      <c r="BY312" s="22">
        <f>BX312*AP312/100</f>
        <v>5.2061000000000002</v>
      </c>
      <c r="BZ312" s="6">
        <v>19.2</v>
      </c>
      <c r="CA312" s="22">
        <f>BZ312*AP312/100</f>
        <v>15.167999999999999</v>
      </c>
      <c r="CB312" s="6">
        <v>70.900000000000006</v>
      </c>
      <c r="CC312" s="22">
        <f>CB312*AP312/100</f>
        <v>56.011000000000003</v>
      </c>
      <c r="CD312" s="22">
        <v>0</v>
      </c>
      <c r="CE312" s="126" t="s">
        <v>432</v>
      </c>
      <c r="CF312" s="127" t="s">
        <v>432</v>
      </c>
      <c r="CG312" s="126" t="s">
        <v>432</v>
      </c>
      <c r="CH312" s="127" t="s">
        <v>432</v>
      </c>
      <c r="CI312" s="126" t="s">
        <v>432</v>
      </c>
      <c r="CJ312" s="126" t="s">
        <v>432</v>
      </c>
      <c r="CK312" s="127" t="s">
        <v>432</v>
      </c>
      <c r="CL312" s="19">
        <f>BX312/BZ312</f>
        <v>0.3432291666666667</v>
      </c>
      <c r="CM312" s="19" t="s">
        <v>432</v>
      </c>
      <c r="CN312" s="19" t="s">
        <v>432</v>
      </c>
      <c r="CO312" s="19" t="s">
        <v>432</v>
      </c>
      <c r="CP312" s="6"/>
      <c r="CQ312" s="19"/>
      <c r="CR312" s="19"/>
      <c r="CS312" s="20"/>
      <c r="CZ312" s="22"/>
      <c r="DA312" s="16"/>
      <c r="DB312" s="129" t="s">
        <v>441</v>
      </c>
      <c r="DC312" s="130"/>
      <c r="DD312" s="131" t="s">
        <v>1934</v>
      </c>
      <c r="DI312" s="1" t="s">
        <v>434</v>
      </c>
      <c r="DJ312" s="209" t="s">
        <v>483</v>
      </c>
      <c r="DK312" s="4">
        <v>2</v>
      </c>
      <c r="DN312" s="16">
        <v>0</v>
      </c>
      <c r="DR312" s="22" t="s">
        <v>431</v>
      </c>
      <c r="DS312" s="22" t="s">
        <v>431</v>
      </c>
      <c r="DT312" s="67">
        <v>67</v>
      </c>
      <c r="DU312" s="22">
        <v>55.3</v>
      </c>
      <c r="DV312" s="22">
        <v>44.7</v>
      </c>
      <c r="DW312" s="22" t="s">
        <v>431</v>
      </c>
      <c r="DX312" s="22" t="s">
        <v>431</v>
      </c>
      <c r="DY312" s="22" t="s">
        <v>431</v>
      </c>
      <c r="DZ312" s="22" t="s">
        <v>431</v>
      </c>
      <c r="EA312" s="2">
        <v>0</v>
      </c>
      <c r="EB312" s="68"/>
      <c r="EC312" s="36"/>
      <c r="ED312" s="36"/>
      <c r="EE312" s="4">
        <f>L312</f>
        <v>19</v>
      </c>
      <c r="EF312" s="4"/>
      <c r="EG312" s="4"/>
      <c r="EH312" s="4"/>
      <c r="EI312" s="4"/>
      <c r="EJ312" s="4"/>
      <c r="EK312" s="4"/>
      <c r="EL312" s="6" t="e">
        <f>EK312/(EJ312*EJ312*0.01*0.01)</f>
        <v>#DIV/0!</v>
      </c>
      <c r="EM312" s="4">
        <v>1</v>
      </c>
      <c r="EN312" s="1">
        <v>1</v>
      </c>
      <c r="EO312" s="4">
        <v>3</v>
      </c>
      <c r="EP312" s="4"/>
      <c r="EQ312" s="31"/>
      <c r="ER312" s="14"/>
      <c r="ES312" s="132">
        <v>15164</v>
      </c>
      <c r="ET312" s="133">
        <v>75</v>
      </c>
      <c r="EU312" s="133">
        <v>19270</v>
      </c>
      <c r="EV312" s="133">
        <v>8000</v>
      </c>
      <c r="EW312" s="133">
        <v>39780</v>
      </c>
      <c r="EX312" s="133">
        <v>2263</v>
      </c>
      <c r="EY312" s="134">
        <f>EX312/EV312*EW312/ET312</f>
        <v>150.0369</v>
      </c>
      <c r="EZ312" s="39">
        <f>L312*EY312</f>
        <v>2850.7011000000002</v>
      </c>
      <c r="FA312" s="9"/>
      <c r="FE312" s="135"/>
      <c r="FF312" s="135"/>
      <c r="FH312" s="136"/>
      <c r="FK312" s="138"/>
      <c r="FL312" s="139"/>
      <c r="FM312" s="9"/>
      <c r="FN312" s="1"/>
      <c r="FO312" s="41">
        <f>AC312/1000</f>
        <v>0.188</v>
      </c>
      <c r="FQ312" s="121">
        <f>EX312*100/EU312</f>
        <v>11.743642968344577</v>
      </c>
      <c r="FR312" s="140">
        <f>EY312/1000</f>
        <v>0.1500369</v>
      </c>
      <c r="FS312" s="9"/>
      <c r="FV312" s="212"/>
      <c r="FX312" s="212"/>
      <c r="GI312" s="8"/>
      <c r="GO312" s="10"/>
      <c r="GP312" s="10"/>
      <c r="GQ312" s="20"/>
      <c r="GT312" s="19">
        <v>0.15415067200000002</v>
      </c>
      <c r="GV312" s="148">
        <v>0.15916089519999999</v>
      </c>
      <c r="HA312" s="32">
        <v>4.6100000000000003</v>
      </c>
      <c r="HB312" s="32">
        <v>6.94</v>
      </c>
      <c r="HC312" s="33">
        <v>1202.75</v>
      </c>
      <c r="HD312" s="32">
        <v>8.1300000000000008</v>
      </c>
      <c r="HE312" s="32">
        <v>8.2899999999999991</v>
      </c>
      <c r="HF312" s="32">
        <v>7.48</v>
      </c>
      <c r="HG312" s="33">
        <v>14536.98</v>
      </c>
      <c r="HH312" s="32">
        <v>68.41</v>
      </c>
      <c r="HI312" s="33">
        <v>1423.47</v>
      </c>
      <c r="HJ312" s="32">
        <v>698.34</v>
      </c>
      <c r="HK312" s="32">
        <v>42.06</v>
      </c>
      <c r="HL312" s="32">
        <v>91.75</v>
      </c>
      <c r="HM312" s="32">
        <v>339.37</v>
      </c>
      <c r="HN312" s="32">
        <v>0</v>
      </c>
      <c r="HO312" s="32">
        <v>207.33</v>
      </c>
      <c r="HP312" s="33">
        <v>3421.04</v>
      </c>
      <c r="HQ312" s="32">
        <v>17.07</v>
      </c>
      <c r="HR312" s="32">
        <v>0</v>
      </c>
      <c r="HS312" s="32">
        <v>390.48</v>
      </c>
      <c r="HT312" s="32">
        <v>131.41</v>
      </c>
      <c r="HU312" s="32">
        <v>2153.42</v>
      </c>
      <c r="HV312" s="32">
        <v>8.33</v>
      </c>
      <c r="HW312" s="32">
        <v>110.01</v>
      </c>
      <c r="HX312" s="32">
        <v>3.85</v>
      </c>
      <c r="HY312" s="32">
        <v>0</v>
      </c>
      <c r="HZ312" s="32">
        <v>0</v>
      </c>
      <c r="IA312" s="22">
        <f>HU312/HP312</f>
        <v>0.62946355494235673</v>
      </c>
      <c r="KE312" s="20">
        <f>FR312*AO312/100*1000</f>
        <v>18.004428000000001</v>
      </c>
      <c r="KF312" s="20">
        <f>FR312*AP312/100*1000</f>
        <v>118.529151</v>
      </c>
      <c r="KG312" s="20">
        <f>FR312*AQ312/100*1000</f>
        <v>12.378044249999999</v>
      </c>
      <c r="KH312" s="20">
        <f>FR312*AX312/100*1000</f>
        <v>0.51012546000000003</v>
      </c>
      <c r="KI312" s="20">
        <f>FR312*BM312/100*1000</f>
        <v>0.51012546000000003</v>
      </c>
      <c r="KJ312" s="20">
        <f>FR312*BY312/100*1000</f>
        <v>7.8110710509000008</v>
      </c>
      <c r="KK312" s="20">
        <f>FR312*CA312/100*1000</f>
        <v>22.757596992</v>
      </c>
      <c r="KL312" s="20">
        <f>FR312*CC312/100*1000</f>
        <v>84.03716805900001</v>
      </c>
      <c r="KS312" s="23">
        <v>44351</v>
      </c>
      <c r="KT312" s="1">
        <v>2</v>
      </c>
    </row>
    <row r="313" spans="1:308" ht="14.4" customHeight="1">
      <c r="A313" s="1">
        <v>129</v>
      </c>
      <c r="B313" s="219">
        <f>COUNTIFS($D$3:D313,D313,$F$3:F313,F313)</f>
        <v>1</v>
      </c>
      <c r="C313" s="21">
        <v>10563</v>
      </c>
      <c r="D313" s="21" t="s">
        <v>2877</v>
      </c>
      <c r="E313" s="1" t="s">
        <v>2878</v>
      </c>
      <c r="F313" s="12">
        <v>5403192949</v>
      </c>
      <c r="G313" s="1">
        <v>65</v>
      </c>
      <c r="H313" s="247" t="s">
        <v>2879</v>
      </c>
      <c r="DJ313" s="210" t="s">
        <v>491</v>
      </c>
      <c r="EL313" s="6" t="e">
        <f>EK313/((EJ313/100)*(EJ313/100))</f>
        <v>#DIV/0!</v>
      </c>
      <c r="FU313" s="214" t="s">
        <v>785</v>
      </c>
      <c r="FW313" s="214" t="s">
        <v>785</v>
      </c>
      <c r="GI313" s="8"/>
    </row>
    <row r="314" spans="1:308" ht="14.4" customHeight="1">
      <c r="A314" s="1">
        <v>38</v>
      </c>
      <c r="B314" s="1">
        <f>COUNTIFS($D$3:D314,D314,$F$3:F314,F314)</f>
        <v>1</v>
      </c>
      <c r="C314" s="34">
        <v>12285</v>
      </c>
      <c r="D314" s="75" t="s">
        <v>473</v>
      </c>
      <c r="E314" s="76" t="s">
        <v>553</v>
      </c>
      <c r="F314" s="78">
        <v>6155011280</v>
      </c>
      <c r="G314" s="77">
        <f>LEFT(H314,4)-CONCATENATE(IF(LEFT(F314, 2)&lt;MID(H314, 3, 4), 20, 19),LEFT(F314,2))</f>
        <v>59</v>
      </c>
      <c r="H314" s="248" t="s">
        <v>1102</v>
      </c>
      <c r="I314" s="29" t="s">
        <v>657</v>
      </c>
      <c r="J314" s="24" t="s">
        <v>487</v>
      </c>
      <c r="K314" s="2" t="s">
        <v>430</v>
      </c>
      <c r="L314" s="1">
        <v>12</v>
      </c>
      <c r="M314" s="2">
        <v>2</v>
      </c>
      <c r="N314" s="2" t="s">
        <v>431</v>
      </c>
      <c r="P314" s="1" t="s">
        <v>1087</v>
      </c>
      <c r="S314" s="2"/>
      <c r="T314" s="52" t="s">
        <v>1103</v>
      </c>
      <c r="U314" s="52"/>
      <c r="V314" s="53" t="s">
        <v>1104</v>
      </c>
      <c r="X314" s="59"/>
      <c r="Y314" s="59"/>
      <c r="Z314" s="29" t="s">
        <v>1086</v>
      </c>
      <c r="AA314" s="1" t="s">
        <v>817</v>
      </c>
      <c r="AC314" s="115">
        <v>473</v>
      </c>
      <c r="AD314" s="115">
        <v>5600</v>
      </c>
      <c r="AE314" s="11" t="s">
        <v>514</v>
      </c>
      <c r="AF314" s="11" t="s">
        <v>514</v>
      </c>
      <c r="AG314" s="11" t="s">
        <v>491</v>
      </c>
      <c r="AH314" s="115">
        <v>450</v>
      </c>
      <c r="AI314" s="11"/>
      <c r="AJ314" s="11"/>
      <c r="AM314" s="11"/>
      <c r="AO314" s="116">
        <v>66</v>
      </c>
      <c r="AP314" s="117">
        <v>25.8</v>
      </c>
      <c r="AQ314" s="118">
        <v>7.33</v>
      </c>
      <c r="AR314" s="119">
        <f>AO314+AP314+AQ314</f>
        <v>99.13</v>
      </c>
      <c r="AS314" s="120">
        <f>AO314/AP314</f>
        <v>2.558139534883721</v>
      </c>
      <c r="AT314" s="121">
        <f>AO314/AP314*AQ314</f>
        <v>18.751162790697677</v>
      </c>
      <c r="AU314" s="122">
        <f>AO314/(AP314+AQ314)</f>
        <v>1.992152127980682</v>
      </c>
      <c r="AV314" s="19">
        <v>60.3504</v>
      </c>
      <c r="AW314" s="19">
        <f>95-AY314</f>
        <v>91.44</v>
      </c>
      <c r="AX314" s="123">
        <v>2.3496000000000001</v>
      </c>
      <c r="AY314" s="19">
        <v>3.56</v>
      </c>
      <c r="AZ314" s="1" t="s">
        <v>432</v>
      </c>
      <c r="BA314" s="58">
        <v>30.5</v>
      </c>
      <c r="BB314" s="1" t="s">
        <v>432</v>
      </c>
      <c r="BC314" s="6">
        <v>6.9000000000000006E-2</v>
      </c>
      <c r="BD314" s="6"/>
      <c r="BE314" s="22"/>
      <c r="BF314" s="19"/>
      <c r="BG314" s="2">
        <v>5927</v>
      </c>
      <c r="BH314" s="67">
        <v>444</v>
      </c>
      <c r="BI314" s="19">
        <v>0.34</v>
      </c>
      <c r="BJ314" s="19">
        <v>41.2</v>
      </c>
      <c r="BK314" s="1">
        <v>58.7</v>
      </c>
      <c r="BL314" s="124">
        <f>BJ314/BK314</f>
        <v>0.7018739352640545</v>
      </c>
      <c r="BM314" s="125">
        <v>0.69</v>
      </c>
      <c r="BN314" s="6">
        <f>BM314*100/AO314</f>
        <v>1.0454545454545454</v>
      </c>
      <c r="BO314" s="1" t="s">
        <v>432</v>
      </c>
      <c r="BP314" s="19">
        <v>76.340000000000018</v>
      </c>
      <c r="BQ314" s="19">
        <v>94.2</v>
      </c>
      <c r="BR314" s="43">
        <v>95034</v>
      </c>
      <c r="BS314" s="6">
        <f>BX314+BZ314</f>
        <v>40.9</v>
      </c>
      <c r="BT314" s="4">
        <v>83.4</v>
      </c>
      <c r="BU314" s="43">
        <v>7779.2400000000007</v>
      </c>
      <c r="BV314" s="6">
        <f>100-BT314</f>
        <v>16.599999999999994</v>
      </c>
      <c r="BW314" s="6">
        <f>BY314+CA314+CC314</f>
        <v>25.619399999999999</v>
      </c>
      <c r="BX314" s="4">
        <v>20.2</v>
      </c>
      <c r="BY314" s="22">
        <f>BX314*AP314/100</f>
        <v>5.2115999999999998</v>
      </c>
      <c r="BZ314" s="4">
        <v>20.7</v>
      </c>
      <c r="CA314" s="22">
        <f>BZ314*AP314/100</f>
        <v>5.3405999999999993</v>
      </c>
      <c r="CB314" s="4">
        <v>58.4</v>
      </c>
      <c r="CC314" s="22">
        <f>CB314*AP314/100</f>
        <v>15.0672</v>
      </c>
      <c r="CD314" s="19">
        <v>2.0699999999999998</v>
      </c>
      <c r="CE314" s="126">
        <v>97.5</v>
      </c>
      <c r="CF314" s="127">
        <v>8098.9999999999991</v>
      </c>
      <c r="CG314" s="126">
        <v>85.3</v>
      </c>
      <c r="CH314" s="127">
        <v>5314.4000000000005</v>
      </c>
      <c r="CI314" s="126">
        <v>41.3</v>
      </c>
      <c r="CJ314" s="126">
        <v>62</v>
      </c>
      <c r="CK314" s="127">
        <v>4753</v>
      </c>
      <c r="CL314" s="19">
        <f>BX314/BZ314</f>
        <v>0.97584541062801933</v>
      </c>
      <c r="CM314" s="22"/>
      <c r="CN314" s="22"/>
      <c r="CO314" s="22"/>
      <c r="CP314" s="6"/>
      <c r="CQ314" s="22">
        <v>15.5</v>
      </c>
      <c r="CR314" s="19"/>
      <c r="CS314" s="19"/>
      <c r="CT314" s="22"/>
      <c r="CU314" s="142"/>
      <c r="CV314" s="142"/>
      <c r="CW314" s="22"/>
      <c r="CX314" s="22"/>
      <c r="CZ314" s="22"/>
      <c r="DB314" s="129" t="s">
        <v>258</v>
      </c>
      <c r="DC314" s="130"/>
      <c r="DD314" s="131" t="s">
        <v>1109</v>
      </c>
      <c r="DI314" s="1" t="s">
        <v>436</v>
      </c>
      <c r="DJ314" s="210" t="s">
        <v>491</v>
      </c>
      <c r="DK314" s="4">
        <v>2</v>
      </c>
      <c r="DL314" s="4" t="s">
        <v>442</v>
      </c>
      <c r="DM314" s="4" t="s">
        <v>450</v>
      </c>
      <c r="DN314" s="16">
        <v>0</v>
      </c>
      <c r="DR314" s="1" t="s">
        <v>431</v>
      </c>
      <c r="DS314" s="1" t="s">
        <v>431</v>
      </c>
      <c r="DT314" s="1">
        <v>522</v>
      </c>
      <c r="DU314" s="1">
        <v>6.9</v>
      </c>
      <c r="DV314" s="1">
        <v>93.1</v>
      </c>
      <c r="DW314" s="1" t="s">
        <v>431</v>
      </c>
      <c r="DX314" s="1" t="s">
        <v>431</v>
      </c>
      <c r="DY314" s="1" t="s">
        <v>431</v>
      </c>
      <c r="DZ314" s="1" t="s">
        <v>431</v>
      </c>
      <c r="EA314" s="1">
        <v>0</v>
      </c>
      <c r="EC314" s="36"/>
      <c r="ED314" s="36"/>
      <c r="EE314" s="4">
        <v>12</v>
      </c>
      <c r="EF314" s="4">
        <v>20</v>
      </c>
      <c r="EG314" s="4">
        <v>2</v>
      </c>
      <c r="EH314" s="4"/>
      <c r="EI314" s="4"/>
      <c r="EJ314" s="4">
        <v>161</v>
      </c>
      <c r="EK314" s="4">
        <v>60</v>
      </c>
      <c r="EL314" s="6">
        <f>EK314/(EJ314*EJ314*0.01*0.01)</f>
        <v>23.147255121330197</v>
      </c>
      <c r="EM314" s="4">
        <v>2</v>
      </c>
      <c r="EN314" s="1">
        <v>1</v>
      </c>
      <c r="EO314" s="4">
        <v>1</v>
      </c>
      <c r="EP314" s="4">
        <v>0</v>
      </c>
      <c r="EQ314" s="31" t="s">
        <v>1110</v>
      </c>
      <c r="ER314" s="14">
        <v>44008</v>
      </c>
      <c r="ES314" s="132">
        <v>12285</v>
      </c>
      <c r="ET314" s="133">
        <v>75</v>
      </c>
      <c r="EU314" s="133">
        <v>9426</v>
      </c>
      <c r="EV314" s="133">
        <v>4000</v>
      </c>
      <c r="EW314" s="133">
        <v>40560</v>
      </c>
      <c r="EX314" s="133">
        <v>3574</v>
      </c>
      <c r="EY314" s="134">
        <f>EX314/EV314*EW314/ET314</f>
        <v>483.20480000000003</v>
      </c>
      <c r="EZ314" s="39">
        <f>L314*EY314</f>
        <v>5798.4576000000006</v>
      </c>
      <c r="FA314" s="9"/>
      <c r="FE314" s="135"/>
      <c r="FF314" s="135"/>
      <c r="FH314" s="136"/>
      <c r="FI314" s="11"/>
      <c r="FK314" s="138"/>
      <c r="FL314" s="139"/>
      <c r="FM314" s="9"/>
      <c r="FN314" s="1"/>
      <c r="FO314" s="41">
        <f>AC314/1000</f>
        <v>0.47299999999999998</v>
      </c>
      <c r="FQ314" s="121">
        <f>EX314*100/EU314</f>
        <v>37.916401442817737</v>
      </c>
      <c r="FR314" s="140">
        <f>EY314/1000</f>
        <v>0.48320480000000005</v>
      </c>
      <c r="FS314" s="143">
        <f>DT314/EY314</f>
        <v>1.080287281914418</v>
      </c>
      <c r="FT314" s="43">
        <v>10</v>
      </c>
      <c r="FU314" s="215" t="s">
        <v>431</v>
      </c>
      <c r="FV314" s="130" t="s">
        <v>610</v>
      </c>
      <c r="FW314" s="215" t="s">
        <v>431</v>
      </c>
      <c r="FX314" s="29"/>
      <c r="FY314" s="11" t="s">
        <v>1111</v>
      </c>
      <c r="FZ314" s="1">
        <v>0</v>
      </c>
      <c r="GA314" s="2" t="s">
        <v>560</v>
      </c>
      <c r="GB314" s="11" t="s">
        <v>1112</v>
      </c>
      <c r="GC314" s="11"/>
      <c r="GD314" s="1">
        <v>0</v>
      </c>
      <c r="GE314" s="1" t="s">
        <v>431</v>
      </c>
      <c r="GF314" s="1">
        <v>0</v>
      </c>
      <c r="GH314" s="29" t="s">
        <v>1113</v>
      </c>
      <c r="GI314" s="1"/>
      <c r="GJ314" s="29" t="s">
        <v>1106</v>
      </c>
      <c r="GK314" s="1">
        <v>0</v>
      </c>
      <c r="GL314" s="8">
        <v>0</v>
      </c>
      <c r="GM314" s="11" t="s">
        <v>1114</v>
      </c>
      <c r="GO314" s="10">
        <v>43866</v>
      </c>
      <c r="GP314" s="14" t="s">
        <v>523</v>
      </c>
      <c r="GQ314" s="20">
        <v>-4</v>
      </c>
      <c r="GR314" s="141" t="s">
        <v>1108</v>
      </c>
      <c r="GT314" s="19"/>
      <c r="GV314" s="11"/>
      <c r="GZ314" s="9">
        <v>1</v>
      </c>
      <c r="HA314" s="54">
        <v>0</v>
      </c>
      <c r="HB314" s="54">
        <v>0</v>
      </c>
      <c r="HC314" s="55">
        <v>1066.6300000000001</v>
      </c>
      <c r="HD314" s="54">
        <v>0</v>
      </c>
      <c r="HE314" s="54">
        <v>0</v>
      </c>
      <c r="HF314" s="54">
        <v>0</v>
      </c>
      <c r="HG314" s="55">
        <v>14082.1</v>
      </c>
      <c r="HH314" s="54">
        <v>0</v>
      </c>
      <c r="HI314" s="55">
        <v>597.9</v>
      </c>
      <c r="HJ314" s="54">
        <v>136.65</v>
      </c>
      <c r="HK314" s="54">
        <v>11.18</v>
      </c>
      <c r="HL314" s="54">
        <v>0</v>
      </c>
      <c r="HM314" s="54">
        <v>1004.56</v>
      </c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20"/>
      <c r="IC314" s="20"/>
      <c r="ID314" s="11"/>
      <c r="IE314" s="11"/>
      <c r="IF314" s="20"/>
      <c r="KE314" s="20">
        <f>FR314*AO314/100*1000</f>
        <v>318.91516800000005</v>
      </c>
      <c r="KF314" s="20">
        <f>FR314*AP314/100*1000</f>
        <v>124.66683840000002</v>
      </c>
      <c r="KG314" s="20">
        <f>FR314*AQ314/100*1000</f>
        <v>35.418911840000007</v>
      </c>
      <c r="KH314" s="20">
        <f>FR314*AX314/100*1000</f>
        <v>11.353379980800002</v>
      </c>
      <c r="KI314" s="20">
        <f>FR314*BM314/100*1000</f>
        <v>3.33411312</v>
      </c>
      <c r="KJ314" s="20">
        <f>FR314*BY314/100*1000</f>
        <v>25.182701356800006</v>
      </c>
      <c r="KK314" s="20">
        <f>FR314*CA314/100*1000</f>
        <v>25.806035548799997</v>
      </c>
      <c r="KL314" s="20">
        <f>FR314*CC314/100*1000</f>
        <v>72.805433625600003</v>
      </c>
      <c r="KS314" s="23">
        <v>43992</v>
      </c>
      <c r="KT314" s="1">
        <v>1</v>
      </c>
      <c r="KV314" s="11" t="s">
        <v>1114</v>
      </c>
    </row>
    <row r="315" spans="1:308" ht="14.4" customHeight="1">
      <c r="A315" s="1">
        <v>221</v>
      </c>
      <c r="B315" s="1">
        <f>COUNTIFS($D$3:D315,D315,$F$3:F315,F315)</f>
        <v>2</v>
      </c>
      <c r="C315" s="34">
        <v>13424</v>
      </c>
      <c r="D315" s="75" t="s">
        <v>473</v>
      </c>
      <c r="E315" s="76" t="s">
        <v>553</v>
      </c>
      <c r="F315" s="78">
        <v>6155011280</v>
      </c>
      <c r="G315" s="77">
        <f>LEFT(H315,4)-CONCATENATE(IF(LEFT(F315, 2)&lt;MID(H315, 3, 4), 20, 19),LEFT(F315,2))</f>
        <v>59</v>
      </c>
      <c r="H315" s="248" t="s">
        <v>1498</v>
      </c>
      <c r="I315" s="29" t="s">
        <v>1499</v>
      </c>
      <c r="J315" s="24" t="s">
        <v>487</v>
      </c>
      <c r="K315" s="2" t="s">
        <v>430</v>
      </c>
      <c r="L315" s="1">
        <v>13</v>
      </c>
      <c r="M315" s="2" t="s">
        <v>664</v>
      </c>
      <c r="N315" s="2" t="s">
        <v>431</v>
      </c>
      <c r="P315" s="1" t="s">
        <v>1452</v>
      </c>
      <c r="S315" s="2"/>
      <c r="T315" s="42"/>
      <c r="U315" s="42"/>
      <c r="V315" s="60" t="s">
        <v>1482</v>
      </c>
      <c r="X315" s="59"/>
      <c r="Y315" s="59"/>
      <c r="Z315" s="29"/>
      <c r="AA315" s="1" t="s">
        <v>812</v>
      </c>
      <c r="AC315" s="115">
        <v>298</v>
      </c>
      <c r="AD315" s="115">
        <v>3800</v>
      </c>
      <c r="AE315" s="11"/>
      <c r="AF315" s="11"/>
      <c r="AG315" s="11" t="s">
        <v>491</v>
      </c>
      <c r="AH315" s="115">
        <v>250</v>
      </c>
      <c r="AI315" s="11"/>
      <c r="AJ315" s="11"/>
      <c r="AM315" s="11"/>
      <c r="AO315" s="116">
        <v>56.9</v>
      </c>
      <c r="AP315" s="117">
        <v>33.700000000000003</v>
      </c>
      <c r="AQ315" s="118">
        <v>9.3000000000000007</v>
      </c>
      <c r="AR315" s="119">
        <f>AO315+AP315+AQ315</f>
        <v>99.899999999999991</v>
      </c>
      <c r="AS315" s="120">
        <f>AO315/AP315</f>
        <v>1.6884272997032639</v>
      </c>
      <c r="AT315" s="121">
        <f>AO315/AP315*AQ315</f>
        <v>15.702373887240356</v>
      </c>
      <c r="AU315" s="122">
        <f>AO315/(AP315+AQ315)</f>
        <v>1.3232558139534882</v>
      </c>
      <c r="AV315" s="19">
        <f>AW315*AO315/100</f>
        <v>54.35199999999999</v>
      </c>
      <c r="AW315" s="19">
        <f>98-AY315-(CD315*100/AO315)</f>
        <v>95.52196836555359</v>
      </c>
      <c r="AX315" s="123">
        <v>0.38</v>
      </c>
      <c r="AY315" s="19">
        <f>AX315*100/AO315</f>
        <v>0.66783831282952555</v>
      </c>
      <c r="AZ315" s="1" t="s">
        <v>432</v>
      </c>
      <c r="BA315" s="58">
        <v>60.4</v>
      </c>
      <c r="BB315" s="1" t="s">
        <v>432</v>
      </c>
      <c r="BC315" s="6">
        <v>8.7999999999999995E-2</v>
      </c>
      <c r="BD315" s="6"/>
      <c r="BE315" s="19"/>
      <c r="BF315" s="19"/>
      <c r="BG315" s="67">
        <v>5678</v>
      </c>
      <c r="BH315" s="67">
        <v>393.8375350140056</v>
      </c>
      <c r="BI315" s="19">
        <v>1.44</v>
      </c>
      <c r="BJ315" s="19">
        <v>40.9</v>
      </c>
      <c r="BK315" s="1">
        <v>59.1</v>
      </c>
      <c r="BL315" s="124">
        <f>BJ315/BK315</f>
        <v>0.69204737732656507</v>
      </c>
      <c r="BM315" s="125">
        <v>1.05</v>
      </c>
      <c r="BN315" s="6">
        <f>BM315*100/AO315</f>
        <v>1.8453427065026362</v>
      </c>
      <c r="BO315" s="1" t="s">
        <v>432</v>
      </c>
      <c r="BP315" s="19">
        <v>59.6</v>
      </c>
      <c r="BQ315" s="19">
        <v>65.806999999999988</v>
      </c>
      <c r="BR315" s="43">
        <v>49718.9</v>
      </c>
      <c r="BS315" s="6">
        <f>BX315+BZ315</f>
        <v>28.9</v>
      </c>
      <c r="BT315" s="4">
        <v>84.3</v>
      </c>
      <c r="BU315" s="43">
        <v>7956.7796610169498</v>
      </c>
      <c r="BV315" s="6">
        <f>100-BT315</f>
        <v>15.700000000000003</v>
      </c>
      <c r="BW315" s="6">
        <f>BY315+CA315+CC315</f>
        <v>33.194500000000005</v>
      </c>
      <c r="BX315" s="2">
        <v>13.7</v>
      </c>
      <c r="BY315" s="22">
        <f>BX315*AP315/100</f>
        <v>4.6169000000000002</v>
      </c>
      <c r="BZ315" s="4">
        <v>15.2</v>
      </c>
      <c r="CA315" s="22">
        <f>BZ315*AP315/100</f>
        <v>5.1223999999999998</v>
      </c>
      <c r="CB315" s="4">
        <v>69.599999999999994</v>
      </c>
      <c r="CC315" s="22">
        <f>CB315*AP315/100</f>
        <v>23.455200000000001</v>
      </c>
      <c r="CD315" s="22">
        <v>1.03</v>
      </c>
      <c r="CE315" s="126">
        <v>99.8</v>
      </c>
      <c r="CF315" s="126">
        <v>9621</v>
      </c>
      <c r="CG315" s="126">
        <v>99.6</v>
      </c>
      <c r="CH315" s="126">
        <v>7030</v>
      </c>
      <c r="CI315" s="126">
        <v>92.5</v>
      </c>
      <c r="CJ315" s="126">
        <v>94.5</v>
      </c>
      <c r="CK315" s="126">
        <v>4660</v>
      </c>
      <c r="CL315" s="19">
        <f>BX315/BZ315</f>
        <v>0.90131578947368418</v>
      </c>
      <c r="CM315" s="22"/>
      <c r="CN315" s="22"/>
      <c r="CO315" s="22"/>
      <c r="CP315" s="6"/>
      <c r="CQ315" s="19"/>
      <c r="CR315" s="19">
        <v>62</v>
      </c>
      <c r="CS315" s="20">
        <v>2840</v>
      </c>
      <c r="CT315" s="22"/>
      <c r="CU315" s="142"/>
      <c r="CV315" s="142"/>
      <c r="CW315" s="22"/>
      <c r="CX315" s="22"/>
      <c r="CZ315" s="22"/>
      <c r="DA315" s="16"/>
      <c r="DB315" s="129" t="s">
        <v>258</v>
      </c>
      <c r="DC315" s="130"/>
      <c r="DD315" s="131" t="s">
        <v>1500</v>
      </c>
      <c r="DI315" s="1" t="s">
        <v>436</v>
      </c>
      <c r="DJ315" s="210" t="s">
        <v>491</v>
      </c>
      <c r="DK315" s="4">
        <v>2</v>
      </c>
      <c r="DN315" s="16">
        <v>0</v>
      </c>
      <c r="DR315" s="1" t="s">
        <v>431</v>
      </c>
      <c r="DS315" s="1" t="s">
        <v>431</v>
      </c>
      <c r="DT315" s="1">
        <v>428</v>
      </c>
      <c r="DU315" s="1">
        <v>18.7</v>
      </c>
      <c r="DV315" s="1">
        <v>81.3</v>
      </c>
      <c r="DW315" s="1" t="s">
        <v>431</v>
      </c>
      <c r="DX315" s="1" t="s">
        <v>431</v>
      </c>
      <c r="DY315" s="1" t="s">
        <v>431</v>
      </c>
      <c r="DZ315" s="1" t="s">
        <v>431</v>
      </c>
      <c r="EA315" s="1">
        <v>0</v>
      </c>
      <c r="EC315" s="36"/>
      <c r="ED315" s="36"/>
      <c r="EE315" s="4">
        <v>13</v>
      </c>
      <c r="EF315" s="4"/>
      <c r="EG315" s="4"/>
      <c r="EH315" s="4"/>
      <c r="EI315" s="4"/>
      <c r="EJ315" s="4"/>
      <c r="EK315" s="4"/>
      <c r="EL315" s="6" t="e">
        <f>EK315/(EJ315*EJ315*0.01*0.01)</f>
        <v>#DIV/0!</v>
      </c>
      <c r="EM315" s="4"/>
      <c r="EN315" s="4"/>
      <c r="EO315" s="4"/>
      <c r="EP315" s="4"/>
      <c r="EQ315" s="31"/>
      <c r="ER315" s="14"/>
      <c r="ES315" s="132">
        <v>13424</v>
      </c>
      <c r="ET315" s="133">
        <v>75</v>
      </c>
      <c r="EU315" s="133">
        <v>5310</v>
      </c>
      <c r="EV315" s="133">
        <v>4000</v>
      </c>
      <c r="EW315" s="133">
        <v>39780</v>
      </c>
      <c r="EX315" s="133">
        <v>2695</v>
      </c>
      <c r="EY315" s="134">
        <f>EX315/EV315*EW315/ET315</f>
        <v>357.35699999999997</v>
      </c>
      <c r="EZ315" s="39">
        <f>L315*EY315</f>
        <v>4645.6409999999996</v>
      </c>
      <c r="FA315" s="9"/>
      <c r="FE315" s="135"/>
      <c r="FF315" s="135"/>
      <c r="FH315" s="136"/>
      <c r="FK315" s="138"/>
      <c r="FL315" s="139"/>
      <c r="FM315" s="9"/>
      <c r="FN315" s="1"/>
      <c r="FO315" s="41">
        <f>AC315/1000</f>
        <v>0.29799999999999999</v>
      </c>
      <c r="FQ315" s="121">
        <f>EX315*100/EU315</f>
        <v>50.753295668549903</v>
      </c>
      <c r="FR315" s="140">
        <f>EY315/1000</f>
        <v>0.35735699999999998</v>
      </c>
      <c r="FS315" s="143"/>
      <c r="FU315" s="214"/>
      <c r="FW315" s="214"/>
      <c r="GI315" s="8"/>
      <c r="GO315" s="10">
        <v>44090</v>
      </c>
      <c r="GP315" s="10"/>
      <c r="GQ315" s="20"/>
      <c r="KE315" s="20">
        <f>FR315*AO315/100*1000</f>
        <v>203.33613299999999</v>
      </c>
      <c r="KF315" s="20">
        <f>FR315*AP315/100*1000</f>
        <v>120.429309</v>
      </c>
      <c r="KG315" s="20">
        <f>FR315*AQ315/100*1000</f>
        <v>33.234200999999999</v>
      </c>
      <c r="KH315" s="20">
        <f>FR315*AX315/100*1000</f>
        <v>1.3579565999999998</v>
      </c>
      <c r="KI315" s="20">
        <f>FR315*BM315/100*1000</f>
        <v>3.7522484999999999</v>
      </c>
      <c r="KJ315" s="20">
        <f>FR315*BY315/100*1000</f>
        <v>16.498815333000003</v>
      </c>
      <c r="KK315" s="20">
        <f>FR315*CA315/100*1000</f>
        <v>18.305254967999996</v>
      </c>
      <c r="KL315" s="20">
        <f>FR315*CC315/100*1000</f>
        <v>83.818799064000004</v>
      </c>
    </row>
    <row r="316" spans="1:308" ht="14.4" customHeight="1">
      <c r="A316" s="1">
        <v>103</v>
      </c>
      <c r="B316" s="1">
        <f>COUNTIFS($D$3:D316,D316,$F$3:F316,F316)</f>
        <v>3</v>
      </c>
      <c r="C316" s="34">
        <v>15062</v>
      </c>
      <c r="D316" s="75" t="s">
        <v>473</v>
      </c>
      <c r="E316" s="76" t="s">
        <v>553</v>
      </c>
      <c r="F316" s="78">
        <v>6155011280</v>
      </c>
      <c r="G316" s="77">
        <f>LEFT(H316,4)-CONCATENATE(IF(LEFT(F316, 2)&lt;MID(H316, 3, 4), 20, 19),LEFT(F316,2))</f>
        <v>60</v>
      </c>
      <c r="H316" s="248" t="s">
        <v>1896</v>
      </c>
      <c r="I316" s="29" t="s">
        <v>1897</v>
      </c>
      <c r="J316" s="24" t="s">
        <v>487</v>
      </c>
      <c r="K316" s="2" t="s">
        <v>430</v>
      </c>
      <c r="L316" s="2">
        <v>24</v>
      </c>
      <c r="M316" s="2">
        <v>1</v>
      </c>
      <c r="N316" s="2" t="s">
        <v>431</v>
      </c>
      <c r="O316" s="11"/>
      <c r="P316" s="2" t="s">
        <v>1852</v>
      </c>
      <c r="Q316" s="11"/>
      <c r="R316" s="11"/>
      <c r="S316" s="11"/>
      <c r="T316" s="42"/>
      <c r="U316" s="42"/>
      <c r="V316" s="64" t="s">
        <v>1609</v>
      </c>
      <c r="W316" s="42"/>
      <c r="X316" s="44" t="s">
        <v>1872</v>
      </c>
      <c r="Y316" s="71"/>
      <c r="Z316" s="11"/>
      <c r="AA316" s="1" t="s">
        <v>773</v>
      </c>
      <c r="AC316" s="115">
        <v>419</v>
      </c>
      <c r="AD316" s="115">
        <v>10000</v>
      </c>
      <c r="AE316" s="11"/>
      <c r="AF316" s="11"/>
      <c r="AG316" s="11" t="s">
        <v>491</v>
      </c>
      <c r="AH316" s="115">
        <v>650</v>
      </c>
      <c r="AI316" s="11"/>
      <c r="AJ316" s="11"/>
      <c r="AM316" s="11"/>
      <c r="AO316" s="116">
        <v>31.8</v>
      </c>
      <c r="AP316" s="117">
        <v>64.099999999999994</v>
      </c>
      <c r="AQ316" s="118">
        <v>2.13</v>
      </c>
      <c r="AR316" s="119">
        <f>AO316+AP316+AQ316</f>
        <v>98.029999999999987</v>
      </c>
      <c r="AS316" s="120">
        <f>AO316/AP316</f>
        <v>0.49609984399375978</v>
      </c>
      <c r="AT316" s="121">
        <f>AO316/AP316*AQ316</f>
        <v>1.0566926677067083</v>
      </c>
      <c r="AU316" s="122">
        <f>AO316/(AP316+AQ316)</f>
        <v>0.48014494941869251</v>
      </c>
      <c r="AV316" s="19">
        <f>AW316*AO316/100</f>
        <v>29.173999999999996</v>
      </c>
      <c r="AW316" s="19">
        <f>98-AY316-(CD316*100/AO316)</f>
        <v>91.742138364779862</v>
      </c>
      <c r="AX316" s="123">
        <v>1.29</v>
      </c>
      <c r="AY316" s="19">
        <f>AX316*100/AO316</f>
        <v>4.0566037735849054</v>
      </c>
      <c r="AZ316" s="1" t="s">
        <v>432</v>
      </c>
      <c r="BA316" s="58">
        <v>47.8</v>
      </c>
      <c r="BB316" s="1" t="s">
        <v>432</v>
      </c>
      <c r="BC316" s="6">
        <v>0.15</v>
      </c>
      <c r="BD316" s="6"/>
      <c r="BE316" s="19"/>
      <c r="BF316" s="19"/>
      <c r="BG316" s="67">
        <v>12107.777777777779</v>
      </c>
      <c r="BH316" s="67" t="s">
        <v>432</v>
      </c>
      <c r="BI316" s="19" t="s">
        <v>432</v>
      </c>
      <c r="BJ316" s="19">
        <v>40.1</v>
      </c>
      <c r="BK316" s="19">
        <f>100-BJ316</f>
        <v>59.9</v>
      </c>
      <c r="BL316" s="124">
        <f>BJ316/BK316</f>
        <v>0.669449081803005</v>
      </c>
      <c r="BM316" s="125">
        <v>0.28000000000000003</v>
      </c>
      <c r="BN316" s="6">
        <f>BM316*100/AO316</f>
        <v>0.88050314465408819</v>
      </c>
      <c r="BO316" s="1" t="s">
        <v>432</v>
      </c>
      <c r="BP316" s="19">
        <v>45.368000000000002</v>
      </c>
      <c r="BQ316" s="19">
        <v>55.1</v>
      </c>
      <c r="BR316" s="43">
        <v>44333</v>
      </c>
      <c r="BS316" s="6">
        <f>BX316+BZ316</f>
        <v>55.4</v>
      </c>
      <c r="BT316" s="4">
        <v>91.5</v>
      </c>
      <c r="BU316" s="43">
        <v>10064</v>
      </c>
      <c r="BV316" s="6">
        <f>100-BT316</f>
        <v>8.5</v>
      </c>
      <c r="BW316" s="6">
        <f>BY316+CA316+CC316</f>
        <v>63.20259999999999</v>
      </c>
      <c r="BX316" s="22">
        <v>11.4</v>
      </c>
      <c r="BY316" s="22">
        <f>BX316*AP316/100</f>
        <v>7.3074000000000003</v>
      </c>
      <c r="BZ316" s="6">
        <v>44</v>
      </c>
      <c r="CA316" s="22">
        <f>BZ316*AP316/100</f>
        <v>28.203999999999997</v>
      </c>
      <c r="CB316" s="6">
        <v>43.2</v>
      </c>
      <c r="CC316" s="22">
        <f>CB316*AP316/100</f>
        <v>27.691199999999998</v>
      </c>
      <c r="CD316" s="22">
        <v>0.7</v>
      </c>
      <c r="CE316" s="126" t="s">
        <v>432</v>
      </c>
      <c r="CF316" s="127" t="s">
        <v>432</v>
      </c>
      <c r="CG316" s="127" t="s">
        <v>432</v>
      </c>
      <c r="CH316" s="127" t="s">
        <v>432</v>
      </c>
      <c r="CI316" s="127" t="s">
        <v>432</v>
      </c>
      <c r="CJ316" s="127" t="s">
        <v>432</v>
      </c>
      <c r="CK316" s="127" t="s">
        <v>432</v>
      </c>
      <c r="CL316" s="19">
        <f>BX316/BZ316</f>
        <v>0.25909090909090909</v>
      </c>
      <c r="CM316" s="19">
        <v>10.9</v>
      </c>
      <c r="CN316" s="19">
        <v>13.9</v>
      </c>
      <c r="CO316" s="19">
        <v>11.1</v>
      </c>
      <c r="CP316" s="6"/>
      <c r="CQ316" s="19"/>
      <c r="CR316" s="19"/>
      <c r="CS316" s="20"/>
      <c r="CZ316" s="22"/>
      <c r="DA316" s="16"/>
      <c r="DB316" s="129" t="s">
        <v>257</v>
      </c>
      <c r="DC316" s="130"/>
      <c r="DD316" s="131" t="s">
        <v>1898</v>
      </c>
      <c r="DI316" s="1" t="s">
        <v>436</v>
      </c>
      <c r="DJ316" s="210" t="s">
        <v>491</v>
      </c>
      <c r="DK316" s="4">
        <v>2</v>
      </c>
      <c r="DN316" s="16">
        <v>0</v>
      </c>
      <c r="DR316" s="22" t="s">
        <v>431</v>
      </c>
      <c r="DS316" s="22" t="s">
        <v>431</v>
      </c>
      <c r="DT316" s="67">
        <v>384</v>
      </c>
      <c r="DU316" s="22">
        <v>20</v>
      </c>
      <c r="DV316" s="22">
        <v>80</v>
      </c>
      <c r="DW316" s="22" t="s">
        <v>431</v>
      </c>
      <c r="DX316" s="22" t="s">
        <v>431</v>
      </c>
      <c r="DY316" s="22" t="s">
        <v>431</v>
      </c>
      <c r="DZ316" s="22" t="s">
        <v>431</v>
      </c>
      <c r="EA316" s="2">
        <v>0</v>
      </c>
      <c r="EB316" s="68"/>
      <c r="EC316" s="36"/>
      <c r="ED316" s="36"/>
      <c r="EE316" s="4">
        <f>L316</f>
        <v>24</v>
      </c>
      <c r="EF316" s="4"/>
      <c r="EG316" s="4">
        <v>3</v>
      </c>
      <c r="EH316" s="4"/>
      <c r="EI316" s="4"/>
      <c r="EJ316" s="4"/>
      <c r="EK316" s="4"/>
      <c r="EL316" s="6" t="e">
        <f>EK316/(EJ316*EJ316*0.01*0.01)</f>
        <v>#DIV/0!</v>
      </c>
      <c r="EM316" s="4"/>
      <c r="EN316" s="4"/>
      <c r="EO316" s="4"/>
      <c r="EP316" s="4"/>
      <c r="EQ316" s="31"/>
      <c r="ER316" s="14"/>
      <c r="ES316" s="132">
        <v>15062</v>
      </c>
      <c r="ET316" s="133">
        <v>75</v>
      </c>
      <c r="EU316" s="133">
        <v>9381</v>
      </c>
      <c r="EV316" s="133">
        <v>4000</v>
      </c>
      <c r="EW316" s="133">
        <v>39780</v>
      </c>
      <c r="EX316" s="133">
        <v>3340</v>
      </c>
      <c r="EY316" s="134">
        <f>EX316/EV316*EW316/ET316</f>
        <v>442.88399999999996</v>
      </c>
      <c r="EZ316" s="39">
        <f>L316*EY316</f>
        <v>10629.215999999999</v>
      </c>
      <c r="FA316" s="9"/>
      <c r="FE316" s="135"/>
      <c r="FF316" s="135"/>
      <c r="FH316" s="136"/>
      <c r="FK316" s="138"/>
      <c r="FL316" s="139"/>
      <c r="FM316" s="9"/>
      <c r="FN316" s="1"/>
      <c r="FO316" s="41">
        <f>AC316/1000</f>
        <v>0.41899999999999998</v>
      </c>
      <c r="FQ316" s="121">
        <f>EX316*100/EU316</f>
        <v>35.603880183349325</v>
      </c>
      <c r="FR316" s="140">
        <f>EY316/1000</f>
        <v>0.44288399999999994</v>
      </c>
      <c r="FS316" s="9"/>
      <c r="FU316" s="214"/>
      <c r="FW316" s="214"/>
      <c r="GI316" s="8"/>
      <c r="GO316" s="10">
        <v>44302</v>
      </c>
      <c r="GP316" s="10"/>
      <c r="GQ316" s="20"/>
      <c r="KE316" s="20">
        <f>FR316*AO316/100*1000</f>
        <v>140.83711199999999</v>
      </c>
      <c r="KF316" s="20">
        <f>FR316*AP316/100*1000</f>
        <v>283.88864399999994</v>
      </c>
      <c r="KG316" s="20">
        <f>FR316*AQ316/100*1000</f>
        <v>9.4334291999999991</v>
      </c>
      <c r="KH316" s="20">
        <f>FR316*AX316/100*1000</f>
        <v>5.713203599999999</v>
      </c>
      <c r="KI316" s="20">
        <f>FR316*BM316/100*1000</f>
        <v>1.2400752000000002</v>
      </c>
      <c r="KJ316" s="20">
        <f>FR316*BY316/100*1000</f>
        <v>32.363305415999996</v>
      </c>
      <c r="KK316" s="20">
        <f>FR316*CA316/100*1000</f>
        <v>124.91100335999997</v>
      </c>
      <c r="KL316" s="20">
        <f>FR316*CC316/100*1000</f>
        <v>122.63989420799997</v>
      </c>
    </row>
    <row r="317" spans="1:308" ht="14.4" customHeight="1">
      <c r="A317" s="1">
        <v>153</v>
      </c>
      <c r="B317" s="1">
        <f>COUNTIFS($D$3:D317,D317,$F$3:F317,F317)</f>
        <v>1</v>
      </c>
      <c r="C317" s="34">
        <v>12879</v>
      </c>
      <c r="D317" s="21" t="s">
        <v>568</v>
      </c>
      <c r="E317" s="2" t="s">
        <v>522</v>
      </c>
      <c r="F317" s="12">
        <v>6003070854</v>
      </c>
      <c r="G317" s="1">
        <f>LEFT(H317,4)-CONCATENATE(IF(LEFT(F317, 2)&lt;MID(H317, 3, 4), 20, 19),LEFT(F317,2))</f>
        <v>60</v>
      </c>
      <c r="H317" s="247" t="s">
        <v>1339</v>
      </c>
      <c r="I317" s="29" t="s">
        <v>1268</v>
      </c>
      <c r="J317" s="24" t="s">
        <v>487</v>
      </c>
      <c r="K317" s="2" t="s">
        <v>430</v>
      </c>
      <c r="L317" s="1">
        <v>5</v>
      </c>
      <c r="M317" s="2" t="s">
        <v>565</v>
      </c>
      <c r="N317" s="2" t="s">
        <v>647</v>
      </c>
      <c r="P317" s="1" t="s">
        <v>1323</v>
      </c>
      <c r="S317" s="2"/>
      <c r="T317" s="42"/>
      <c r="U317" s="42"/>
      <c r="V317" s="57" t="s">
        <v>1245</v>
      </c>
      <c r="X317" s="59"/>
      <c r="Y317" s="59"/>
      <c r="Z317" s="29"/>
      <c r="AA317" s="1" t="s">
        <v>812</v>
      </c>
      <c r="AC317" s="115">
        <v>74</v>
      </c>
      <c r="AD317" s="115">
        <v>370</v>
      </c>
      <c r="AE317" s="11"/>
      <c r="AF317" s="11"/>
      <c r="AG317" s="11" t="s">
        <v>483</v>
      </c>
      <c r="AH317" s="115">
        <v>50</v>
      </c>
      <c r="AI317" s="11"/>
      <c r="AJ317" s="11"/>
      <c r="AM317" s="11"/>
      <c r="AO317" s="116">
        <v>60.1</v>
      </c>
      <c r="AP317" s="117">
        <v>32.799999999999997</v>
      </c>
      <c r="AQ317" s="118">
        <v>6.32</v>
      </c>
      <c r="AR317" s="119">
        <f>AO317+AP317+AQ317</f>
        <v>99.22</v>
      </c>
      <c r="AS317" s="120">
        <f>AO317/AP317</f>
        <v>1.8323170731707319</v>
      </c>
      <c r="AT317" s="121">
        <f>AO317/AP317*AQ317</f>
        <v>11.580243902439026</v>
      </c>
      <c r="AU317" s="122">
        <f>AO317/(AP317+AQ317)</f>
        <v>1.5362985685071575</v>
      </c>
      <c r="AV317" s="19">
        <f>AW317*AO317/100</f>
        <v>53.928000000000004</v>
      </c>
      <c r="AW317" s="19">
        <f>98-AY317-(CD317*100/AO317)</f>
        <v>89.730449251247919</v>
      </c>
      <c r="AX317" s="123">
        <v>4.5199999999999996</v>
      </c>
      <c r="AY317" s="19">
        <f>AX317*100/AO317</f>
        <v>7.52079866888519</v>
      </c>
      <c r="AZ317" s="1" t="s">
        <v>432</v>
      </c>
      <c r="BA317" s="58">
        <v>34.700000000000003</v>
      </c>
      <c r="BB317" s="1" t="s">
        <v>432</v>
      </c>
      <c r="BC317" s="6">
        <v>9.6000000000000002E-2</v>
      </c>
      <c r="BD317" s="6"/>
      <c r="BE317" s="19"/>
      <c r="BF317" s="19"/>
      <c r="BG317" s="67">
        <v>7113.0769230769229</v>
      </c>
      <c r="BH317" s="67">
        <v>471.2</v>
      </c>
      <c r="BI317" s="19">
        <v>3.4</v>
      </c>
      <c r="BJ317" s="19">
        <v>29.7</v>
      </c>
      <c r="BK317" s="19">
        <f>100-BJ317</f>
        <v>70.3</v>
      </c>
      <c r="BL317" s="147">
        <f>BJ317/BK317</f>
        <v>0.42247510668563298</v>
      </c>
      <c r="BM317" s="125">
        <v>0.62</v>
      </c>
      <c r="BN317" s="6">
        <f>BM317*100/AO317</f>
        <v>1.0316139767054908</v>
      </c>
      <c r="BO317" s="1" t="s">
        <v>432</v>
      </c>
      <c r="BP317" s="19">
        <v>75.599999999999994</v>
      </c>
      <c r="BQ317" s="19">
        <v>78.889999999999986</v>
      </c>
      <c r="BR317" s="4">
        <v>43064</v>
      </c>
      <c r="BS317" s="6">
        <f>BX317+BZ317</f>
        <v>62.7</v>
      </c>
      <c r="BT317" s="4">
        <v>91.2</v>
      </c>
      <c r="BU317" s="43">
        <v>7893.1034482758623</v>
      </c>
      <c r="BV317" s="6">
        <f>100-BT317</f>
        <v>8.7999999999999972</v>
      </c>
      <c r="BW317" s="6">
        <f>BY317+CA317+CC317</f>
        <v>32.668799999999997</v>
      </c>
      <c r="BX317" s="2">
        <v>24.3</v>
      </c>
      <c r="BY317" s="22">
        <f>BX317*AP317/100</f>
        <v>7.9703999999999997</v>
      </c>
      <c r="BZ317" s="4">
        <v>38.4</v>
      </c>
      <c r="CA317" s="22">
        <f>BZ317*AP317/100</f>
        <v>12.595199999999998</v>
      </c>
      <c r="CB317" s="4">
        <v>36.9</v>
      </c>
      <c r="CC317" s="22">
        <f>CB317*AP317/100</f>
        <v>12.103199999999999</v>
      </c>
      <c r="CD317" s="22">
        <v>0.45</v>
      </c>
      <c r="CE317" s="126">
        <v>99.5</v>
      </c>
      <c r="CF317" s="126">
        <v>11613</v>
      </c>
      <c r="CG317" s="126">
        <v>99.1</v>
      </c>
      <c r="CH317" s="126">
        <v>7221</v>
      </c>
      <c r="CI317" s="126">
        <v>90.4</v>
      </c>
      <c r="CJ317" s="126">
        <v>95.9</v>
      </c>
      <c r="CK317" s="126">
        <v>6531</v>
      </c>
      <c r="CL317" s="19">
        <f>BX317/BZ317</f>
        <v>0.6328125</v>
      </c>
      <c r="CM317" s="22"/>
      <c r="CN317" s="22"/>
      <c r="CO317" s="22"/>
      <c r="CP317" s="6">
        <v>1</v>
      </c>
      <c r="CQ317" s="19"/>
      <c r="CR317" s="19"/>
      <c r="CS317" s="19"/>
      <c r="CT317" s="22"/>
      <c r="CU317" s="142"/>
      <c r="CV317" s="142"/>
      <c r="CW317" s="22"/>
      <c r="CX317" s="22"/>
      <c r="CZ317" s="22"/>
      <c r="DA317" s="16"/>
      <c r="DB317" s="129" t="s">
        <v>447</v>
      </c>
      <c r="DC317" s="130"/>
      <c r="DD317" s="131" t="s">
        <v>1341</v>
      </c>
      <c r="DI317" s="1" t="s">
        <v>434</v>
      </c>
      <c r="DJ317" s="209" t="s">
        <v>483</v>
      </c>
      <c r="DK317" s="4">
        <v>2</v>
      </c>
      <c r="DN317" s="16">
        <v>0</v>
      </c>
      <c r="DR317" s="22" t="s">
        <v>431</v>
      </c>
      <c r="DS317" s="22" t="s">
        <v>431</v>
      </c>
      <c r="DT317" s="22">
        <v>269</v>
      </c>
      <c r="DU317" s="22">
        <v>12.6</v>
      </c>
      <c r="DV317" s="22">
        <v>87.4</v>
      </c>
      <c r="DW317" s="22" t="s">
        <v>431</v>
      </c>
      <c r="DX317" s="22" t="s">
        <v>431</v>
      </c>
      <c r="DY317" s="22" t="s">
        <v>431</v>
      </c>
      <c r="DZ317" s="22" t="s">
        <v>431</v>
      </c>
      <c r="EA317" s="2">
        <v>0</v>
      </c>
      <c r="EB317" s="2"/>
      <c r="EC317" s="36"/>
      <c r="ED317" s="36"/>
      <c r="EE317" s="4">
        <v>5</v>
      </c>
      <c r="EF317" s="4"/>
      <c r="EG317" s="4">
        <v>2</v>
      </c>
      <c r="EH317" s="4"/>
      <c r="EI317" s="4"/>
      <c r="EJ317" s="4"/>
      <c r="EK317" s="4"/>
      <c r="EL317" s="6" t="e">
        <f>EK317/(EJ317*EJ317*0.01*0.01)</f>
        <v>#DIV/0!</v>
      </c>
      <c r="EM317" s="4"/>
      <c r="EN317" s="4"/>
      <c r="EO317" s="4"/>
      <c r="EP317" s="4"/>
      <c r="EQ317" s="31"/>
      <c r="ER317" s="14"/>
      <c r="ES317" s="132">
        <v>12879</v>
      </c>
      <c r="ET317" s="133">
        <v>75</v>
      </c>
      <c r="EU317" s="133">
        <v>15359</v>
      </c>
      <c r="EV317" s="133">
        <v>16000</v>
      </c>
      <c r="EW317" s="133">
        <v>40560</v>
      </c>
      <c r="EX317" s="133">
        <v>2158</v>
      </c>
      <c r="EY317" s="134">
        <f>EX317/EV317*EW317/ET317</f>
        <v>72.940399999999997</v>
      </c>
      <c r="EZ317" s="39">
        <f>L317*EY317</f>
        <v>364.702</v>
      </c>
      <c r="FA317" s="9"/>
      <c r="FE317" s="135"/>
      <c r="FF317" s="135"/>
      <c r="FH317" s="136"/>
      <c r="FI317" s="11"/>
      <c r="FK317" s="138"/>
      <c r="FL317" s="139"/>
      <c r="FM317" s="9"/>
      <c r="FN317" s="1"/>
      <c r="FO317" s="41">
        <f>AC317/1000</f>
        <v>7.3999999999999996E-2</v>
      </c>
      <c r="FQ317" s="121">
        <f>EX317*100/EU317</f>
        <v>14.050393905853246</v>
      </c>
      <c r="FR317" s="140">
        <f>EY317/1000</f>
        <v>7.2940400000000002E-2</v>
      </c>
      <c r="FS317" s="143">
        <f>DT317/EY317</f>
        <v>3.6879424845490294</v>
      </c>
      <c r="FT317" s="143"/>
      <c r="FV317" s="212"/>
      <c r="FX317" s="212"/>
      <c r="GI317" s="8"/>
      <c r="GO317" s="10">
        <v>43985</v>
      </c>
      <c r="GP317" s="10"/>
      <c r="GQ317" s="20"/>
      <c r="KE317" s="20">
        <f>FR317*AO317/100*1000</f>
        <v>43.837180400000008</v>
      </c>
      <c r="KF317" s="20">
        <f>FR317*AP317/100*1000</f>
        <v>23.924451200000004</v>
      </c>
      <c r="KG317" s="20">
        <f>FR317*AQ317/100*1000</f>
        <v>4.6098332800000001</v>
      </c>
      <c r="KH317" s="20">
        <f>FR317*AX317/100*1000</f>
        <v>3.2969060800000003</v>
      </c>
      <c r="KI317" s="20">
        <f>FR317*BM317/100*1000</f>
        <v>0.45223047999999999</v>
      </c>
      <c r="KJ317" s="20">
        <f>FR317*BY317/100*1000</f>
        <v>5.8136416416000003</v>
      </c>
      <c r="KK317" s="20">
        <f>FR317*CA317/100*1000</f>
        <v>9.186989260799999</v>
      </c>
      <c r="KL317" s="20">
        <f>FR317*CC317/100*1000</f>
        <v>8.8281224927999986</v>
      </c>
    </row>
    <row r="318" spans="1:308" ht="14.4" customHeight="1">
      <c r="A318" s="1">
        <v>362</v>
      </c>
      <c r="B318" s="1">
        <f>COUNTIFS($D$3:D318,D318,$F$3:F318,F318)</f>
        <v>1</v>
      </c>
      <c r="C318" s="34">
        <v>11958</v>
      </c>
      <c r="D318" s="75" t="s">
        <v>976</v>
      </c>
      <c r="E318" s="76" t="s">
        <v>504</v>
      </c>
      <c r="F318" s="76">
        <v>530507203</v>
      </c>
      <c r="G318" s="77">
        <f>LEFT(H318,4)-CONCATENATE(IF(LEFT(F318, 2)&lt;MID(H318, 3, 4), 20, 19),LEFT(F318,2))</f>
        <v>66</v>
      </c>
      <c r="H318" s="248" t="s">
        <v>977</v>
      </c>
      <c r="I318" s="29" t="s">
        <v>978</v>
      </c>
      <c r="J318" s="24" t="s">
        <v>487</v>
      </c>
      <c r="K318" s="2" t="s">
        <v>430</v>
      </c>
      <c r="L318" s="1">
        <v>38</v>
      </c>
      <c r="M318" s="2" t="s">
        <v>664</v>
      </c>
      <c r="N318" s="2" t="s">
        <v>431</v>
      </c>
      <c r="P318" s="1" t="s">
        <v>943</v>
      </c>
      <c r="S318" s="2"/>
      <c r="T318" s="46" t="s">
        <v>797</v>
      </c>
      <c r="U318" s="46"/>
      <c r="V318" s="50" t="s">
        <v>902</v>
      </c>
      <c r="X318" s="59"/>
      <c r="Y318" s="59"/>
      <c r="Z318" s="29"/>
      <c r="AA318" s="1" t="s">
        <v>817</v>
      </c>
      <c r="AC318" s="115">
        <v>155</v>
      </c>
      <c r="AD318" s="115">
        <v>5900</v>
      </c>
      <c r="AE318" s="11"/>
      <c r="AF318" s="11"/>
      <c r="AG318" s="11" t="s">
        <v>491</v>
      </c>
      <c r="AH318" s="115">
        <v>450</v>
      </c>
      <c r="AI318" s="11"/>
      <c r="AO318" s="116">
        <v>44.4</v>
      </c>
      <c r="AP318" s="117">
        <v>42</v>
      </c>
      <c r="AQ318" s="118">
        <v>11.6</v>
      </c>
      <c r="AR318" s="119">
        <f>AO318+AP318+AQ318</f>
        <v>98</v>
      </c>
      <c r="AS318" s="120">
        <f>AO318/AP318</f>
        <v>1.0571428571428572</v>
      </c>
      <c r="AT318" s="121">
        <f>AO318/AP318*AQ318</f>
        <v>12.262857142857143</v>
      </c>
      <c r="AU318" s="122">
        <f>AO318/(AP318+AQ318)</f>
        <v>0.82835820895522383</v>
      </c>
      <c r="AV318" s="19">
        <v>37.384799999999998</v>
      </c>
      <c r="AW318" s="19">
        <f>95-AY318</f>
        <v>84.2</v>
      </c>
      <c r="AX318" s="123">
        <v>4.7952000000000004</v>
      </c>
      <c r="AY318" s="19">
        <v>10.8</v>
      </c>
      <c r="AZ318" s="1" t="s">
        <v>432</v>
      </c>
      <c r="BA318" s="58">
        <v>39.26</v>
      </c>
      <c r="BB318" s="1" t="s">
        <v>432</v>
      </c>
      <c r="BC318" s="6">
        <v>0.01</v>
      </c>
      <c r="BD318" s="6">
        <v>89.4</v>
      </c>
      <c r="BE318" s="19">
        <v>47.6</v>
      </c>
      <c r="BF318" s="19">
        <v>31.5</v>
      </c>
      <c r="BG318" s="2">
        <v>4589</v>
      </c>
      <c r="BH318" s="20">
        <v>499.46</v>
      </c>
      <c r="BI318" s="19">
        <v>0.2</v>
      </c>
      <c r="BJ318" s="19">
        <v>48.3</v>
      </c>
      <c r="BK318" s="1">
        <v>51.7</v>
      </c>
      <c r="BL318" s="124">
        <f>BJ318/BK318</f>
        <v>0.93423597678916814</v>
      </c>
      <c r="BM318" s="125">
        <v>1.9</v>
      </c>
      <c r="BN318" s="6">
        <f>BM318*100/AO318</f>
        <v>4.2792792792792795</v>
      </c>
      <c r="BO318" s="1" t="s">
        <v>432</v>
      </c>
      <c r="BP318" s="1">
        <v>22.8</v>
      </c>
      <c r="BQ318" s="19">
        <v>39.101999999999997</v>
      </c>
      <c r="BR318" s="43">
        <v>37002.399999999994</v>
      </c>
      <c r="BS318" s="6">
        <f>BX318+BZ318</f>
        <v>64.099999999999994</v>
      </c>
      <c r="BT318" s="4">
        <v>85</v>
      </c>
      <c r="BU318" s="43">
        <v>9141.44</v>
      </c>
      <c r="BV318" s="6">
        <f>100-BT318</f>
        <v>15</v>
      </c>
      <c r="BW318" s="6">
        <f>BY318+CA318+CC318</f>
        <v>41.537999999999997</v>
      </c>
      <c r="BX318" s="4">
        <v>40.9</v>
      </c>
      <c r="BY318" s="22">
        <f>BX318*AP318/100</f>
        <v>17.178000000000001</v>
      </c>
      <c r="BZ318" s="4">
        <v>23.2</v>
      </c>
      <c r="CA318" s="22">
        <f>BZ318*AP318/100</f>
        <v>9.7439999999999998</v>
      </c>
      <c r="CB318" s="4">
        <v>34.799999999999997</v>
      </c>
      <c r="CC318" s="22">
        <f>CB318*AP318/100</f>
        <v>14.616</v>
      </c>
      <c r="CD318" s="22">
        <v>0.85</v>
      </c>
      <c r="CE318" s="126">
        <v>94.8</v>
      </c>
      <c r="CF318" s="127">
        <v>7048.3499999999995</v>
      </c>
      <c r="CG318" s="126">
        <v>87.3</v>
      </c>
      <c r="CH318" s="126">
        <v>4253</v>
      </c>
      <c r="CI318" s="126">
        <v>49.6</v>
      </c>
      <c r="CJ318" s="126">
        <v>77.099999999999994</v>
      </c>
      <c r="CK318" s="127">
        <v>5575.2</v>
      </c>
      <c r="CL318" s="19">
        <f>BX318/BZ318</f>
        <v>1.7629310344827587</v>
      </c>
      <c r="CM318" s="22"/>
      <c r="CN318" s="22"/>
      <c r="CO318" s="22"/>
      <c r="CP318" s="6"/>
      <c r="CQ318" s="19"/>
      <c r="CR318" s="19"/>
      <c r="CS318" s="19"/>
      <c r="CT318" s="22"/>
      <c r="CU318" s="142"/>
      <c r="CV318" s="142"/>
      <c r="CW318" s="22"/>
      <c r="CX318" s="22"/>
      <c r="CZ318" s="22"/>
      <c r="DB318" s="129" t="s">
        <v>441</v>
      </c>
      <c r="DC318" s="130"/>
      <c r="DD318" s="131" t="s">
        <v>979</v>
      </c>
      <c r="DI318" s="1" t="s">
        <v>434</v>
      </c>
      <c r="DJ318" s="210" t="s">
        <v>491</v>
      </c>
      <c r="DK318" s="4">
        <v>2</v>
      </c>
      <c r="DN318" s="16">
        <v>0</v>
      </c>
      <c r="DR318" s="1" t="s">
        <v>431</v>
      </c>
      <c r="DS318" s="1" t="s">
        <v>431</v>
      </c>
      <c r="DT318" s="1">
        <v>301</v>
      </c>
      <c r="DU318" s="1">
        <v>44.5</v>
      </c>
      <c r="DV318" s="1">
        <v>55.5</v>
      </c>
      <c r="DW318" s="1" t="s">
        <v>431</v>
      </c>
      <c r="DX318" s="1" t="s">
        <v>431</v>
      </c>
      <c r="DY318" s="1" t="s">
        <v>431</v>
      </c>
      <c r="DZ318" s="1" t="s">
        <v>431</v>
      </c>
      <c r="EA318" s="1">
        <v>0</v>
      </c>
      <c r="EC318" s="36"/>
      <c r="ED318" s="36"/>
      <c r="EE318" s="4">
        <v>38</v>
      </c>
      <c r="EF318" s="4"/>
      <c r="EG318" s="5">
        <v>3</v>
      </c>
      <c r="EH318" s="4"/>
      <c r="EI318" s="4"/>
      <c r="EJ318" s="4"/>
      <c r="EK318" s="4"/>
      <c r="EL318" s="6" t="e">
        <f>EK318/(EJ318*EJ318*0.01*0.01)</f>
        <v>#DIV/0!</v>
      </c>
      <c r="EM318" s="4"/>
      <c r="EN318" s="4"/>
      <c r="EO318" s="4"/>
      <c r="EP318" s="4"/>
      <c r="EQ318" s="31"/>
      <c r="ER318" s="14"/>
      <c r="ES318" s="132">
        <v>11958</v>
      </c>
      <c r="ET318" s="133">
        <v>75</v>
      </c>
      <c r="EU318" s="133">
        <v>8306</v>
      </c>
      <c r="EV318" s="133">
        <v>8000</v>
      </c>
      <c r="EW318" s="133">
        <v>40560</v>
      </c>
      <c r="EX318" s="133">
        <v>2136</v>
      </c>
      <c r="EY318" s="134">
        <f>EX318/EV318*EW318/ET318</f>
        <v>144.39359999999999</v>
      </c>
      <c r="EZ318" s="39">
        <f>L318*EY318</f>
        <v>5486.9567999999999</v>
      </c>
      <c r="FA318" s="9"/>
      <c r="FE318" s="135"/>
      <c r="FF318" s="135"/>
      <c r="FH318" s="136"/>
      <c r="FK318" s="138"/>
      <c r="FL318" s="139"/>
      <c r="FM318" s="9"/>
      <c r="FN318" s="1"/>
      <c r="FO318" s="41">
        <f>AC318/1000</f>
        <v>0.155</v>
      </c>
      <c r="FQ318" s="121">
        <f>EX318*100/EU318</f>
        <v>25.716349626775823</v>
      </c>
      <c r="FR318" s="140">
        <f>EY318/1000</f>
        <v>0.14439359999999998</v>
      </c>
      <c r="FS318" s="9"/>
      <c r="FU318" s="214"/>
      <c r="FW318" s="214"/>
      <c r="GI318" s="8"/>
      <c r="GO318" s="10">
        <v>43797</v>
      </c>
      <c r="GP318" s="10"/>
      <c r="GQ318" s="20"/>
      <c r="KE318" s="20">
        <f>FR318*AO318/100*1000</f>
        <v>64.11075839999998</v>
      </c>
      <c r="KF318" s="20">
        <f>FR318*AP318/100*1000</f>
        <v>60.64531199999999</v>
      </c>
      <c r="KG318" s="20">
        <f>FR318*AQ318/100*1000</f>
        <v>16.749657599999999</v>
      </c>
      <c r="KH318" s="20">
        <f>FR318*AX318/100*1000</f>
        <v>6.9239619071999989</v>
      </c>
      <c r="KI318" s="20">
        <f>FR318*BM318/100*1000</f>
        <v>2.7434783999999994</v>
      </c>
      <c r="KJ318" s="20">
        <f>FR318*BY318/100*1000</f>
        <v>24.803932607999997</v>
      </c>
      <c r="KK318" s="20">
        <f>FR318*CA318/100*1000</f>
        <v>14.069712383999997</v>
      </c>
      <c r="KL318" s="20">
        <f>FR318*CC318/100*1000</f>
        <v>21.104568575999995</v>
      </c>
    </row>
    <row r="319" spans="1:308" ht="14.4" customHeight="1">
      <c r="A319" s="1">
        <v>75</v>
      </c>
      <c r="B319" s="1">
        <f>COUNTIFS($D$3:D319,D319,$F$3:F319,F319)</f>
        <v>2</v>
      </c>
      <c r="C319" s="34">
        <v>12457</v>
      </c>
      <c r="D319" s="75" t="s">
        <v>976</v>
      </c>
      <c r="E319" s="76" t="s">
        <v>504</v>
      </c>
      <c r="F319" s="76">
        <v>530507203</v>
      </c>
      <c r="G319" s="77">
        <f>LEFT(H319,4)-CONCATENATE(IF(LEFT(F319, 2)&lt;MID(H319, 3, 4), 20, 19),LEFT(F319,2))</f>
        <v>67</v>
      </c>
      <c r="H319" s="248" t="s">
        <v>1175</v>
      </c>
      <c r="I319" s="29" t="s">
        <v>978</v>
      </c>
      <c r="J319" s="24" t="s">
        <v>487</v>
      </c>
      <c r="K319" s="2" t="s">
        <v>430</v>
      </c>
      <c r="L319" s="1">
        <v>39</v>
      </c>
      <c r="M319" s="2" t="s">
        <v>664</v>
      </c>
      <c r="N319" s="2" t="s">
        <v>431</v>
      </c>
      <c r="P319" s="1" t="s">
        <v>1134</v>
      </c>
      <c r="S319" s="2"/>
      <c r="T319" s="52" t="s">
        <v>1103</v>
      </c>
      <c r="U319" s="52"/>
      <c r="V319" s="53" t="s">
        <v>1104</v>
      </c>
      <c r="X319" s="59"/>
      <c r="Y319" s="59"/>
      <c r="Z319" s="29"/>
      <c r="AA319" s="1" t="s">
        <v>812</v>
      </c>
      <c r="AC319" s="115">
        <v>222</v>
      </c>
      <c r="AD319" s="115">
        <v>8600</v>
      </c>
      <c r="AE319" s="11"/>
      <c r="AF319" s="11"/>
      <c r="AG319" s="11" t="s">
        <v>491</v>
      </c>
      <c r="AH319" s="115">
        <v>550</v>
      </c>
      <c r="AI319" s="11"/>
      <c r="AJ319" s="11"/>
      <c r="AM319" s="11"/>
      <c r="AO319" s="116">
        <v>40</v>
      </c>
      <c r="AP319" s="117">
        <v>53.8</v>
      </c>
      <c r="AQ319" s="118">
        <v>5.01</v>
      </c>
      <c r="AR319" s="119">
        <f>AO319+AP319+AQ319</f>
        <v>98.81</v>
      </c>
      <c r="AS319" s="120">
        <f>AO319/AP319</f>
        <v>0.74349442379182162</v>
      </c>
      <c r="AT319" s="121">
        <f>AO319/AP319*AQ319</f>
        <v>3.7249070631970262</v>
      </c>
      <c r="AU319" s="122">
        <f>AO319/(AP319+AQ319)</f>
        <v>0.68015643598027553</v>
      </c>
      <c r="AV319" s="19">
        <f>AW319*AO319/100</f>
        <v>34.200000000000003</v>
      </c>
      <c r="AW319" s="19">
        <f>97-AY319-(CD319*100/AO319)</f>
        <v>85.5</v>
      </c>
      <c r="AX319" s="123">
        <v>4.04</v>
      </c>
      <c r="AY319" s="19">
        <v>10.1</v>
      </c>
      <c r="AZ319" s="1" t="s">
        <v>432</v>
      </c>
      <c r="BA319" s="58">
        <v>37.700000000000003</v>
      </c>
      <c r="BB319" s="1" t="s">
        <v>432</v>
      </c>
      <c r="BC319" s="6">
        <v>5.0999999999999997E-2</v>
      </c>
      <c r="BD319" s="6"/>
      <c r="BE319" s="22"/>
      <c r="BF319" s="19"/>
      <c r="BG319" s="2">
        <v>4163</v>
      </c>
      <c r="BH319" s="67">
        <v>295.8</v>
      </c>
      <c r="BI319" s="19">
        <v>0</v>
      </c>
      <c r="BJ319" s="19">
        <v>50</v>
      </c>
      <c r="BK319" s="1">
        <v>50</v>
      </c>
      <c r="BL319" s="124">
        <f>BJ319/BK319</f>
        <v>1</v>
      </c>
      <c r="BM319" s="125">
        <v>1.1399999999999999</v>
      </c>
      <c r="BN319" s="6">
        <f>BM319*100/AO319</f>
        <v>2.8499999999999996</v>
      </c>
      <c r="BO319" s="1" t="s">
        <v>432</v>
      </c>
      <c r="BP319" s="19">
        <v>28.677</v>
      </c>
      <c r="BQ319" s="19">
        <v>43.956999999999994</v>
      </c>
      <c r="BR319" s="43">
        <v>34974</v>
      </c>
      <c r="BS319" s="6">
        <f>BX319+BZ319</f>
        <v>62.4</v>
      </c>
      <c r="BT319" s="4">
        <v>85.1</v>
      </c>
      <c r="BU319" s="43">
        <v>7420.3249999999998</v>
      </c>
      <c r="BV319" s="6">
        <f>100-BT319</f>
        <v>14.900000000000006</v>
      </c>
      <c r="BW319" s="6">
        <f>BY319+CA319+CC319</f>
        <v>53.1006</v>
      </c>
      <c r="BX319" s="4">
        <v>29.9</v>
      </c>
      <c r="BY319" s="22">
        <f>BX319*AP319/100</f>
        <v>16.086199999999998</v>
      </c>
      <c r="BZ319" s="4">
        <v>32.5</v>
      </c>
      <c r="CA319" s="22">
        <f>BZ319*AP319/100</f>
        <v>17.484999999999999</v>
      </c>
      <c r="CB319" s="4">
        <v>36.299999999999997</v>
      </c>
      <c r="CC319" s="22">
        <f>CB319*AP319/100</f>
        <v>19.529399999999999</v>
      </c>
      <c r="CD319" s="22">
        <v>0.56000000000000005</v>
      </c>
      <c r="CE319" s="126">
        <v>85.5</v>
      </c>
      <c r="CF319" s="127">
        <v>4781</v>
      </c>
      <c r="CG319" s="126">
        <v>65</v>
      </c>
      <c r="CH319" s="127">
        <v>3460.8</v>
      </c>
      <c r="CI319" s="126">
        <v>20.3</v>
      </c>
      <c r="CJ319" s="126">
        <v>53.5</v>
      </c>
      <c r="CK319" s="127">
        <v>4064.7</v>
      </c>
      <c r="CL319" s="19">
        <f>BX319/BZ319</f>
        <v>0.91999999999999993</v>
      </c>
      <c r="CM319" s="22"/>
      <c r="CN319" s="22"/>
      <c r="CO319" s="22"/>
      <c r="CP319" s="6"/>
      <c r="CQ319" s="22">
        <v>17.5</v>
      </c>
      <c r="CR319" s="19"/>
      <c r="CS319" s="19"/>
      <c r="CT319" s="22"/>
      <c r="CU319" s="142"/>
      <c r="CV319" s="142"/>
      <c r="CW319" s="22"/>
      <c r="CX319" s="22"/>
      <c r="CZ319" s="22"/>
      <c r="DB319" s="129" t="s">
        <v>441</v>
      </c>
      <c r="DC319" s="130"/>
      <c r="DD319" s="131" t="s">
        <v>1177</v>
      </c>
      <c r="DI319" s="1" t="s">
        <v>434</v>
      </c>
      <c r="DJ319" s="210" t="s">
        <v>491</v>
      </c>
      <c r="DK319" s="4">
        <v>2</v>
      </c>
      <c r="DL319" s="4" t="s">
        <v>457</v>
      </c>
      <c r="DM319" s="4" t="s">
        <v>442</v>
      </c>
      <c r="DN319" s="16">
        <v>0</v>
      </c>
      <c r="DR319" s="1" t="s">
        <v>431</v>
      </c>
      <c r="DS319" s="1" t="s">
        <v>431</v>
      </c>
      <c r="DT319" s="1">
        <v>225</v>
      </c>
      <c r="DU319" s="1">
        <v>28.4</v>
      </c>
      <c r="DV319" s="1">
        <v>71.599999999999994</v>
      </c>
      <c r="DW319" s="1" t="s">
        <v>431</v>
      </c>
      <c r="DX319" s="1" t="s">
        <v>431</v>
      </c>
      <c r="DY319" s="1" t="s">
        <v>431</v>
      </c>
      <c r="DZ319" s="1" t="s">
        <v>431</v>
      </c>
      <c r="EA319" s="1">
        <v>0</v>
      </c>
      <c r="EC319" s="36"/>
      <c r="ED319" s="36"/>
      <c r="EE319" s="4">
        <v>39</v>
      </c>
      <c r="EF319" s="4">
        <v>40</v>
      </c>
      <c r="EG319" s="5">
        <v>3</v>
      </c>
      <c r="EH319" s="4"/>
      <c r="EI319" s="4"/>
      <c r="EJ319" s="4">
        <v>186</v>
      </c>
      <c r="EK319" s="4">
        <v>101</v>
      </c>
      <c r="EL319" s="6">
        <f>EK319/(EJ319*EJ319*0.01*0.01)</f>
        <v>29.194126488611399</v>
      </c>
      <c r="EM319" s="4">
        <v>2</v>
      </c>
      <c r="EN319" s="1">
        <v>1</v>
      </c>
      <c r="EO319" s="4">
        <v>3</v>
      </c>
      <c r="EP319" s="4">
        <v>3</v>
      </c>
      <c r="EQ319" s="31"/>
      <c r="ER319" s="14"/>
      <c r="ES319" s="132">
        <v>12457</v>
      </c>
      <c r="ET319" s="133">
        <v>75</v>
      </c>
      <c r="EU319" s="133">
        <v>6970</v>
      </c>
      <c r="EV319" s="133">
        <v>4000</v>
      </c>
      <c r="EW319" s="133">
        <v>40560</v>
      </c>
      <c r="EX319" s="133">
        <v>1637</v>
      </c>
      <c r="EY319" s="134">
        <f>EX319/EV319*EW319/ET319</f>
        <v>221.32240000000002</v>
      </c>
      <c r="EZ319" s="39">
        <f>L319*EY319</f>
        <v>8631.5735999999997</v>
      </c>
      <c r="FA319" s="9"/>
      <c r="FE319" s="135"/>
      <c r="FF319" s="135"/>
      <c r="FH319" s="136"/>
      <c r="FI319" s="11"/>
      <c r="FK319" s="138"/>
      <c r="FL319" s="139"/>
      <c r="FM319" s="9"/>
      <c r="FN319" s="1"/>
      <c r="FO319" s="41">
        <f>AC319/1000</f>
        <v>0.222</v>
      </c>
      <c r="FQ319" s="121">
        <f>EX319*100/EU319</f>
        <v>23.486370157819227</v>
      </c>
      <c r="FR319" s="140">
        <f>EY319/1000</f>
        <v>0.2213224</v>
      </c>
      <c r="FS319" s="143">
        <f>DT319/EY319</f>
        <v>1.0166164834648457</v>
      </c>
      <c r="FT319" s="43">
        <v>20</v>
      </c>
      <c r="FU319" s="215" t="s">
        <v>668</v>
      </c>
      <c r="FV319" s="130" t="s">
        <v>1123</v>
      </c>
      <c r="FW319" s="215" t="s">
        <v>668</v>
      </c>
      <c r="FX319" s="29"/>
      <c r="FY319" s="11" t="s">
        <v>1111</v>
      </c>
      <c r="FZ319" s="1">
        <v>0</v>
      </c>
      <c r="GA319" s="2" t="s">
        <v>560</v>
      </c>
      <c r="GB319" s="11" t="s">
        <v>501</v>
      </c>
      <c r="GC319" s="11"/>
      <c r="GG319" s="1">
        <v>1</v>
      </c>
      <c r="GH319" s="29" t="s">
        <v>1178</v>
      </c>
      <c r="GI319" s="1"/>
      <c r="GJ319" s="29" t="s">
        <v>1106</v>
      </c>
      <c r="GK319" s="1">
        <v>0</v>
      </c>
      <c r="GL319" s="8">
        <v>0</v>
      </c>
      <c r="GM319" s="11" t="s">
        <v>1107</v>
      </c>
      <c r="GO319" s="10">
        <v>43888</v>
      </c>
      <c r="GP319" s="10"/>
      <c r="GQ319" s="20"/>
      <c r="GR319" s="141" t="s">
        <v>1108</v>
      </c>
      <c r="GT319" s="19"/>
      <c r="GV319" s="11"/>
      <c r="GZ319" s="11">
        <v>1</v>
      </c>
      <c r="HA319" s="54">
        <v>0</v>
      </c>
      <c r="HB319" s="54">
        <v>0</v>
      </c>
      <c r="HC319" s="55">
        <v>704.23</v>
      </c>
      <c r="HD319" s="54">
        <v>0</v>
      </c>
      <c r="HE319" s="54">
        <v>0</v>
      </c>
      <c r="HF319" s="54">
        <v>0</v>
      </c>
      <c r="HG319" s="55">
        <v>0</v>
      </c>
      <c r="HH319" s="54">
        <v>0</v>
      </c>
      <c r="HI319" s="55">
        <v>0</v>
      </c>
      <c r="HJ319" s="54">
        <v>145.55000000000001</v>
      </c>
      <c r="HK319" s="54">
        <v>0</v>
      </c>
      <c r="HL319" s="54">
        <v>0</v>
      </c>
      <c r="HM319" s="54">
        <v>187.43</v>
      </c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20"/>
      <c r="IC319" s="20"/>
      <c r="ID319" s="11"/>
      <c r="IE319" s="11"/>
      <c r="IF319" s="20"/>
      <c r="KE319" s="20">
        <f>FR319*AO319/100*1000</f>
        <v>88.528959999999984</v>
      </c>
      <c r="KF319" s="20">
        <f>FR319*AP319/100*1000</f>
        <v>119.0714512</v>
      </c>
      <c r="KG319" s="20">
        <f>FR319*AQ319/100*1000</f>
        <v>11.088252240000001</v>
      </c>
      <c r="KH319" s="20">
        <f>FR319*AX319/100*1000</f>
        <v>8.9414249600000009</v>
      </c>
      <c r="KI319" s="20">
        <f>FR319*BM319/100*1000</f>
        <v>2.52307536</v>
      </c>
      <c r="KJ319" s="20">
        <f>FR319*BY319/100*1000</f>
        <v>35.602363908800001</v>
      </c>
      <c r="KK319" s="20">
        <f>FR319*CA319/100*1000</f>
        <v>38.69822164</v>
      </c>
      <c r="KL319" s="20">
        <f>FR319*CC319/100*1000</f>
        <v>43.222936785599991</v>
      </c>
      <c r="KS319" s="23">
        <v>43902</v>
      </c>
      <c r="KT319" s="1">
        <v>1</v>
      </c>
      <c r="KV319" s="11" t="s">
        <v>1107</v>
      </c>
    </row>
    <row r="320" spans="1:308" ht="14.4" customHeight="1">
      <c r="A320" s="1">
        <v>208</v>
      </c>
      <c r="B320" s="219">
        <f>COUNTIFS($D$3:D320,D320,$F$3:F320,F320)</f>
        <v>1</v>
      </c>
      <c r="C320" s="21">
        <v>11076</v>
      </c>
      <c r="D320" s="21" t="s">
        <v>2897</v>
      </c>
      <c r="E320" s="1" t="s">
        <v>779</v>
      </c>
      <c r="F320" s="12">
        <v>6559210977</v>
      </c>
      <c r="G320" s="1">
        <v>54</v>
      </c>
      <c r="H320" s="247" t="s">
        <v>2898</v>
      </c>
      <c r="DJ320" s="210" t="s">
        <v>491</v>
      </c>
      <c r="EL320" s="6" t="e">
        <f>EK320/((EJ320/100)*(EJ320/100))</f>
        <v>#DIV/0!</v>
      </c>
      <c r="FU320" s="214" t="s">
        <v>785</v>
      </c>
      <c r="FW320" s="214" t="s">
        <v>785</v>
      </c>
      <c r="GI320" s="8"/>
    </row>
    <row r="321" spans="1:313" ht="14.4" customHeight="1">
      <c r="A321" s="1">
        <v>317</v>
      </c>
      <c r="B321" s="219">
        <f>COUNTIFS($D$3:D321,D321,$F$3:F321,F321)</f>
        <v>1</v>
      </c>
      <c r="C321" s="21">
        <v>9899</v>
      </c>
      <c r="D321" s="21" t="s">
        <v>730</v>
      </c>
      <c r="E321" s="1" t="s">
        <v>498</v>
      </c>
      <c r="F321" s="12">
        <v>8404225313</v>
      </c>
      <c r="G321" s="1">
        <v>34</v>
      </c>
      <c r="H321" s="247" t="s">
        <v>2840</v>
      </c>
      <c r="DJ321" s="209" t="s">
        <v>483</v>
      </c>
      <c r="EL321" s="6" t="e">
        <f>EK321/((EJ321/100)*(EJ321/100))</f>
        <v>#DIV/0!</v>
      </c>
      <c r="FV321" s="212" t="s">
        <v>785</v>
      </c>
      <c r="FX321" s="212" t="s">
        <v>785</v>
      </c>
      <c r="GI321" s="8"/>
    </row>
    <row r="322" spans="1:313" ht="14.4" customHeight="1">
      <c r="A322" s="1">
        <v>252</v>
      </c>
      <c r="B322" s="1">
        <f>COUNTIFS($D$3:D322,D322,$F$3:F322,F322)</f>
        <v>2</v>
      </c>
      <c r="C322" s="34">
        <v>13772</v>
      </c>
      <c r="D322" s="21" t="s">
        <v>730</v>
      </c>
      <c r="E322" s="2" t="s">
        <v>498</v>
      </c>
      <c r="F322" s="12">
        <v>8404225313</v>
      </c>
      <c r="G322" s="1">
        <f>LEFT(H322,4)-CONCATENATE(IF(LEFT(F322, 2)&lt;MID(H322, 3, 4), 20, 19),LEFT(F322,2))</f>
        <v>36</v>
      </c>
      <c r="H322" s="247" t="s">
        <v>1555</v>
      </c>
      <c r="I322" s="29" t="s">
        <v>1566</v>
      </c>
      <c r="J322" s="24" t="s">
        <v>487</v>
      </c>
      <c r="K322" s="2" t="s">
        <v>430</v>
      </c>
      <c r="L322" s="1">
        <v>12</v>
      </c>
      <c r="M322" s="2">
        <v>3</v>
      </c>
      <c r="N322" s="2" t="s">
        <v>431</v>
      </c>
      <c r="P322" s="1" t="s">
        <v>1556</v>
      </c>
      <c r="S322" s="2"/>
      <c r="T322" s="52" t="s">
        <v>1103</v>
      </c>
      <c r="U322" s="52"/>
      <c r="V322" s="60" t="s">
        <v>1482</v>
      </c>
      <c r="W322" s="62" t="s">
        <v>1530</v>
      </c>
      <c r="X322" s="63"/>
      <c r="Y322" s="63"/>
      <c r="Z322" s="29"/>
      <c r="AA322" s="1" t="s">
        <v>773</v>
      </c>
      <c r="AC322" s="115">
        <v>2473</v>
      </c>
      <c r="AD322" s="115">
        <v>29600</v>
      </c>
      <c r="AE322" s="11"/>
      <c r="AF322" s="11"/>
      <c r="AG322" s="11" t="s">
        <v>491</v>
      </c>
      <c r="AH322" s="115">
        <v>4000</v>
      </c>
      <c r="AI322" s="11"/>
      <c r="AJ322" s="11"/>
      <c r="AM322" s="11"/>
      <c r="AO322" s="116">
        <v>11.3</v>
      </c>
      <c r="AP322" s="117">
        <v>47.5</v>
      </c>
      <c r="AQ322" s="118">
        <v>40.6</v>
      </c>
      <c r="AR322" s="119">
        <f>AO322+AP322+AQ322</f>
        <v>99.4</v>
      </c>
      <c r="AS322" s="120">
        <f>AO322/AP322</f>
        <v>0.23789473684210527</v>
      </c>
      <c r="AT322" s="121">
        <f>AO322/AP322*AQ322</f>
        <v>9.6585263157894747</v>
      </c>
      <c r="AU322" s="122">
        <f>AO322/(AP322+AQ322)</f>
        <v>0.12826333711691262</v>
      </c>
      <c r="AV322" s="19">
        <f>AW322*AO322/100</f>
        <v>9.5040000000000013</v>
      </c>
      <c r="AW322" s="19">
        <f>98-AY322-(CD322*100/AO322)</f>
        <v>84.106194690265497</v>
      </c>
      <c r="AX322" s="123">
        <v>1.31</v>
      </c>
      <c r="AY322" s="19">
        <f>AX322*100/AO322</f>
        <v>11.592920353982301</v>
      </c>
      <c r="AZ322" s="1" t="s">
        <v>432</v>
      </c>
      <c r="BA322" s="58">
        <v>23.3</v>
      </c>
      <c r="BB322" s="1" t="s">
        <v>432</v>
      </c>
      <c r="BC322" s="6">
        <v>1.26</v>
      </c>
      <c r="BD322" s="6"/>
      <c r="BE322" s="19"/>
      <c r="BF322" s="19"/>
      <c r="BG322" s="67">
        <v>11252.380952380952</v>
      </c>
      <c r="BH322" s="67">
        <v>1009.5238095238095</v>
      </c>
      <c r="BI322" s="19">
        <v>6.66</v>
      </c>
      <c r="BJ322" s="19">
        <v>33.700000000000003</v>
      </c>
      <c r="BK322" s="1">
        <v>66.3</v>
      </c>
      <c r="BL322" s="124">
        <f>BJ322/BK322</f>
        <v>0.50829562594268485</v>
      </c>
      <c r="BM322" s="125">
        <v>0.24</v>
      </c>
      <c r="BN322" s="6">
        <f>BM322*100/AO322</f>
        <v>2.1238938053097343</v>
      </c>
      <c r="BO322" s="1" t="s">
        <v>432</v>
      </c>
      <c r="BP322" s="19">
        <v>81.7</v>
      </c>
      <c r="BQ322" s="19">
        <v>98.9</v>
      </c>
      <c r="BR322" s="43">
        <v>95980.500000000015</v>
      </c>
      <c r="BS322" s="6">
        <f>BX322+BZ322</f>
        <v>84.9</v>
      </c>
      <c r="BT322" s="4">
        <v>94.3</v>
      </c>
      <c r="BU322" s="43">
        <v>23037.288135593222</v>
      </c>
      <c r="BV322" s="6">
        <f>100-BT322</f>
        <v>5.7000000000000028</v>
      </c>
      <c r="BW322" s="6">
        <f>BY322+CA322+CC322</f>
        <v>47.405000000000001</v>
      </c>
      <c r="BX322" s="2">
        <v>24.6</v>
      </c>
      <c r="BY322" s="22">
        <f>BX322*AP322/100</f>
        <v>11.685</v>
      </c>
      <c r="BZ322" s="4">
        <v>60.3</v>
      </c>
      <c r="CA322" s="22">
        <f>BZ322*AP322/100</f>
        <v>28.642499999999998</v>
      </c>
      <c r="CB322" s="4">
        <v>14.9</v>
      </c>
      <c r="CC322" s="22">
        <f>CB322*AP322/100</f>
        <v>7.0774999999999997</v>
      </c>
      <c r="CD322" s="22">
        <v>0.26</v>
      </c>
      <c r="CE322" s="126">
        <v>100</v>
      </c>
      <c r="CF322" s="126">
        <v>20107</v>
      </c>
      <c r="CG322" s="126">
        <v>100</v>
      </c>
      <c r="CH322" s="126">
        <v>15379</v>
      </c>
      <c r="CI322" s="126">
        <v>92.4</v>
      </c>
      <c r="CJ322" s="126">
        <v>98.8</v>
      </c>
      <c r="CK322" s="126">
        <v>14470</v>
      </c>
      <c r="CL322" s="19">
        <f>BX322/BZ322</f>
        <v>0.40796019900497515</v>
      </c>
      <c r="CM322" s="22"/>
      <c r="CN322" s="22"/>
      <c r="CO322" s="22"/>
      <c r="CP322" s="6"/>
      <c r="CQ322" s="19"/>
      <c r="CR322" s="19"/>
      <c r="CS322" s="20"/>
      <c r="CT322" s="22"/>
      <c r="CU322" s="142"/>
      <c r="CV322" s="142"/>
      <c r="CW322" s="22"/>
      <c r="CX322" s="22"/>
      <c r="CZ322" s="22"/>
      <c r="DA322" s="16"/>
      <c r="DB322" s="129" t="s">
        <v>548</v>
      </c>
      <c r="DC322" s="130"/>
      <c r="DD322" s="131" t="s">
        <v>1567</v>
      </c>
      <c r="DI322" s="108" t="s">
        <v>434</v>
      </c>
      <c r="DJ322" s="209" t="s">
        <v>483</v>
      </c>
      <c r="DK322" s="4">
        <v>2</v>
      </c>
      <c r="DL322" s="4" t="s">
        <v>437</v>
      </c>
      <c r="DM322" s="4" t="s">
        <v>437</v>
      </c>
      <c r="DN322" s="16" t="s">
        <v>443</v>
      </c>
      <c r="DO322" s="4">
        <v>0</v>
      </c>
      <c r="DP322" s="4">
        <v>0</v>
      </c>
      <c r="DQ322" s="4" t="s">
        <v>431</v>
      </c>
      <c r="DR322" s="1">
        <v>47.1</v>
      </c>
      <c r="DS322" s="1" t="s">
        <v>431</v>
      </c>
      <c r="DT322" s="1">
        <v>3426</v>
      </c>
      <c r="DU322" s="1">
        <v>61.7</v>
      </c>
      <c r="DV322" s="1">
        <v>38.299999999999997</v>
      </c>
      <c r="DW322" s="1" t="s">
        <v>431</v>
      </c>
      <c r="DX322" s="1" t="s">
        <v>431</v>
      </c>
      <c r="DY322" s="1" t="s">
        <v>431</v>
      </c>
      <c r="DZ322" s="1" t="s">
        <v>431</v>
      </c>
      <c r="EA322" s="1">
        <v>0</v>
      </c>
      <c r="EC322" s="36"/>
      <c r="ED322" s="36"/>
      <c r="EE322" s="4">
        <v>12</v>
      </c>
      <c r="EF322" s="4">
        <v>20</v>
      </c>
      <c r="EG322" s="4">
        <v>2</v>
      </c>
      <c r="EH322" s="4"/>
      <c r="EI322" s="4"/>
      <c r="EJ322" s="4">
        <v>176</v>
      </c>
      <c r="EK322" s="4">
        <v>94</v>
      </c>
      <c r="EL322" s="6">
        <f>EK322/(EJ322*EJ322*0.01*0.01)</f>
        <v>30.346074380165291</v>
      </c>
      <c r="EM322" s="4">
        <v>1</v>
      </c>
      <c r="EN322" s="1">
        <v>0</v>
      </c>
      <c r="EO322" s="4">
        <v>1</v>
      </c>
      <c r="EP322" s="4">
        <v>1</v>
      </c>
      <c r="EQ322" s="31" t="s">
        <v>1531</v>
      </c>
      <c r="ER322" s="14">
        <v>43584</v>
      </c>
      <c r="ES322" s="132">
        <v>13772</v>
      </c>
      <c r="ET322" s="133">
        <v>75</v>
      </c>
      <c r="EU322" s="133">
        <v>23198</v>
      </c>
      <c r="EV322" s="133">
        <v>4000</v>
      </c>
      <c r="EW322" s="133">
        <v>39780</v>
      </c>
      <c r="EX322" s="133">
        <v>20045</v>
      </c>
      <c r="EY322" s="134">
        <f>EX322/EV322*EW322/ET322</f>
        <v>2657.9670000000001</v>
      </c>
      <c r="EZ322" s="39">
        <f>L322*EY322</f>
        <v>31895.603999999999</v>
      </c>
      <c r="FA322" s="9"/>
      <c r="FE322" s="135"/>
      <c r="FF322" s="135"/>
      <c r="FH322" s="136"/>
      <c r="FK322" s="138"/>
      <c r="FL322" s="139"/>
      <c r="FM322" s="9"/>
      <c r="FN322" s="1"/>
      <c r="FO322" s="41">
        <f>AC322/1000</f>
        <v>2.4729999999999999</v>
      </c>
      <c r="FQ322" s="121">
        <f>EX322*100/EU322</f>
        <v>86.408311061298392</v>
      </c>
      <c r="FR322" s="140">
        <f>EY322/1000</f>
        <v>2.6579670000000002</v>
      </c>
      <c r="FS322" s="143"/>
      <c r="FV322" s="212" t="s">
        <v>678</v>
      </c>
      <c r="FX322" s="212" t="s">
        <v>678</v>
      </c>
      <c r="FY322" s="9" t="s">
        <v>494</v>
      </c>
      <c r="FZ322" s="1">
        <v>0</v>
      </c>
      <c r="GA322" s="1">
        <v>4</v>
      </c>
      <c r="GB322" s="9" t="s">
        <v>494</v>
      </c>
      <c r="GD322" s="1">
        <v>1</v>
      </c>
      <c r="GE322" s="1">
        <v>1</v>
      </c>
      <c r="GF322" s="1">
        <v>1</v>
      </c>
      <c r="GG322" s="1">
        <v>1</v>
      </c>
      <c r="GI322" s="8"/>
      <c r="GJ322" s="8" t="s">
        <v>1532</v>
      </c>
      <c r="GK322" s="1">
        <v>0</v>
      </c>
      <c r="GL322" s="8">
        <v>0</v>
      </c>
      <c r="GM322" s="9" t="s">
        <v>1533</v>
      </c>
      <c r="GO322" s="10">
        <v>44146</v>
      </c>
      <c r="GP322" s="23" t="s">
        <v>523</v>
      </c>
      <c r="GQ322" s="20">
        <f>DATEDIF(ER322,GO322,"m")</f>
        <v>18</v>
      </c>
      <c r="GR322" s="141" t="s">
        <v>1108</v>
      </c>
      <c r="KE322" s="20">
        <f>FR322*AO322/100*1000</f>
        <v>300.35027100000008</v>
      </c>
      <c r="KF322" s="20">
        <f>FR322*AP322/100*1000</f>
        <v>1262.5343250000001</v>
      </c>
      <c r="KG322" s="20">
        <f>FR322*AQ322/100*1000</f>
        <v>1079.1346020000001</v>
      </c>
      <c r="KH322" s="20">
        <f>FR322*AX322/100*1000</f>
        <v>34.819367700000008</v>
      </c>
      <c r="KI322" s="20">
        <f>FR322*BM322/100*1000</f>
        <v>6.3791207999999999</v>
      </c>
      <c r="KJ322" s="20">
        <f>FR322*BY322/100*1000</f>
        <v>310.58344395000006</v>
      </c>
      <c r="KK322" s="20">
        <f>FR322*CA322/100*1000</f>
        <v>761.30819797499998</v>
      </c>
      <c r="KL322" s="20">
        <f>FR322*CC322/100*1000</f>
        <v>188.117614425</v>
      </c>
      <c r="KV322" s="9" t="s">
        <v>1533</v>
      </c>
    </row>
    <row r="323" spans="1:313" ht="14.4" customHeight="1">
      <c r="A323" s="1">
        <v>195</v>
      </c>
      <c r="B323" s="219">
        <f>COUNTIFS($D$3:D323,D323,$F$3:F323,F323)</f>
        <v>1</v>
      </c>
      <c r="C323" s="34">
        <v>15812</v>
      </c>
      <c r="D323" s="21" t="s">
        <v>445</v>
      </c>
      <c r="E323" s="2" t="s">
        <v>612</v>
      </c>
      <c r="F323" s="12">
        <v>6262050971</v>
      </c>
      <c r="G323" s="1">
        <v>59</v>
      </c>
      <c r="H323" s="247" t="s">
        <v>2058</v>
      </c>
      <c r="I323" s="29" t="s">
        <v>442</v>
      </c>
      <c r="J323" s="24" t="s">
        <v>487</v>
      </c>
      <c r="K323" s="2" t="s">
        <v>430</v>
      </c>
      <c r="L323" s="2">
        <v>5</v>
      </c>
      <c r="M323" s="2">
        <v>1</v>
      </c>
      <c r="N323" s="2" t="s">
        <v>431</v>
      </c>
      <c r="O323" s="11"/>
      <c r="P323" s="2" t="s">
        <v>2046</v>
      </c>
      <c r="Q323" s="11"/>
      <c r="R323" s="11"/>
      <c r="S323" s="11"/>
      <c r="T323" s="42"/>
      <c r="U323" s="42"/>
      <c r="V323" s="64" t="s">
        <v>1609</v>
      </c>
      <c r="W323" s="11"/>
      <c r="X323" s="11"/>
      <c r="Y323" s="66"/>
      <c r="Z323" s="11"/>
      <c r="AA323" s="1" t="s">
        <v>773</v>
      </c>
      <c r="AC323" s="115">
        <v>225</v>
      </c>
      <c r="AD323" s="115">
        <v>11000</v>
      </c>
      <c r="AE323" s="11"/>
      <c r="AF323" s="11"/>
      <c r="AG323" s="11" t="s">
        <v>483</v>
      </c>
      <c r="AH323" s="115">
        <v>150</v>
      </c>
      <c r="AI323" s="11"/>
      <c r="AJ323" s="11"/>
      <c r="AM323" s="11"/>
      <c r="AO323" s="116">
        <v>45.8</v>
      </c>
      <c r="AP323" s="117">
        <v>42.6</v>
      </c>
      <c r="AQ323" s="118">
        <v>11.4</v>
      </c>
      <c r="AR323" s="119">
        <f>AO323+AP323+AQ323</f>
        <v>99.800000000000011</v>
      </c>
      <c r="AS323" s="120">
        <f>AO323/AP323</f>
        <v>1.0751173708920188</v>
      </c>
      <c r="AT323" s="121">
        <f>AO323/AP323*AQ323</f>
        <v>12.256338028169013</v>
      </c>
      <c r="AU323" s="122">
        <f>AO323/(AP323+AQ323)</f>
        <v>0.8481481481481481</v>
      </c>
      <c r="AV323" s="19">
        <f>AW323*AO323/100</f>
        <v>38.653999999999996</v>
      </c>
      <c r="AW323" s="19">
        <f>98-AY323-(CD323*100/AO323)</f>
        <v>84.397379912663752</v>
      </c>
      <c r="AX323" s="123">
        <v>5.58</v>
      </c>
      <c r="AY323" s="19">
        <f>AX323*100/AO323</f>
        <v>12.183406113537119</v>
      </c>
      <c r="AZ323" s="1" t="s">
        <v>432</v>
      </c>
      <c r="BA323" s="58">
        <v>16.38</v>
      </c>
      <c r="BB323" s="1" t="s">
        <v>432</v>
      </c>
      <c r="BC323" s="6">
        <v>0.79</v>
      </c>
      <c r="BD323" s="6"/>
      <c r="BE323" s="19"/>
      <c r="BF323" s="19"/>
      <c r="BG323" s="67">
        <v>10005.309734513276</v>
      </c>
      <c r="BH323" s="67">
        <v>480.06</v>
      </c>
      <c r="BI323" s="19">
        <v>0.24</v>
      </c>
      <c r="BJ323" s="19">
        <v>51.7</v>
      </c>
      <c r="BK323" s="19">
        <f>100-BJ323</f>
        <v>48.3</v>
      </c>
      <c r="BL323" s="124">
        <f>BJ323/BK323</f>
        <v>1.0703933747412009</v>
      </c>
      <c r="BM323" s="125">
        <v>0.31</v>
      </c>
      <c r="BN323" s="6">
        <f>BM323*100/AO323</f>
        <v>0.67685589519650657</v>
      </c>
      <c r="BO323" s="1" t="s">
        <v>432</v>
      </c>
      <c r="BP323" s="19">
        <v>46.199999999999996</v>
      </c>
      <c r="BQ323" s="19">
        <v>20.16</v>
      </c>
      <c r="BR323" s="43">
        <v>55862.400000000001</v>
      </c>
      <c r="BS323" s="6">
        <f>BX323+BZ323</f>
        <v>47.2</v>
      </c>
      <c r="BT323" s="4">
        <v>84.8</v>
      </c>
      <c r="BU323" s="43">
        <v>10120.949999999999</v>
      </c>
      <c r="BV323" s="6">
        <f>100-BT323</f>
        <v>15.200000000000003</v>
      </c>
      <c r="BW323" s="6">
        <f>BY323+CA323+CC323</f>
        <v>42.173999999999992</v>
      </c>
      <c r="BX323" s="22">
        <v>26.9</v>
      </c>
      <c r="BY323" s="22">
        <f>BX323*AP323/100</f>
        <v>11.4594</v>
      </c>
      <c r="BZ323" s="6">
        <v>20.3</v>
      </c>
      <c r="CA323" s="22">
        <f>BZ323*AP323/100</f>
        <v>8.6478000000000002</v>
      </c>
      <c r="CB323" s="6">
        <v>51.8</v>
      </c>
      <c r="CC323" s="22">
        <f>CB323*AP323/100</f>
        <v>22.066799999999997</v>
      </c>
      <c r="CD323" s="22">
        <v>0.65</v>
      </c>
      <c r="CE323" s="126">
        <v>96.2</v>
      </c>
      <c r="CF323" s="127">
        <v>7073</v>
      </c>
      <c r="CG323" s="126">
        <v>85.5</v>
      </c>
      <c r="CH323" s="127">
        <v>5543</v>
      </c>
      <c r="CI323" s="126">
        <v>42.7</v>
      </c>
      <c r="CJ323" s="126">
        <v>66</v>
      </c>
      <c r="CK323" s="127">
        <v>5232</v>
      </c>
      <c r="CL323" s="19">
        <f>BX323/BZ323</f>
        <v>1.3251231527093594</v>
      </c>
      <c r="CM323" s="19"/>
      <c r="CN323" s="19"/>
      <c r="CO323" s="19"/>
      <c r="CP323" s="6">
        <v>0.73</v>
      </c>
      <c r="CQ323" s="19"/>
      <c r="CR323" s="19"/>
      <c r="CS323" s="20"/>
      <c r="CZ323" s="22"/>
      <c r="DA323" s="16"/>
      <c r="DB323" s="129" t="s">
        <v>257</v>
      </c>
      <c r="DC323" s="130"/>
      <c r="DD323" s="131" t="s">
        <v>2059</v>
      </c>
      <c r="DI323" s="1" t="s">
        <v>436</v>
      </c>
      <c r="DJ323" s="209" t="s">
        <v>483</v>
      </c>
      <c r="DK323" s="4">
        <v>2</v>
      </c>
      <c r="DN323" s="16">
        <v>0</v>
      </c>
      <c r="DR323" s="22" t="s">
        <v>431</v>
      </c>
      <c r="DS323" s="22" t="s">
        <v>431</v>
      </c>
      <c r="DT323" s="67">
        <v>226</v>
      </c>
      <c r="DU323" s="22">
        <v>12</v>
      </c>
      <c r="DV323" s="22">
        <v>88</v>
      </c>
      <c r="DW323" s="22" t="s">
        <v>431</v>
      </c>
      <c r="DX323" s="22" t="s">
        <v>431</v>
      </c>
      <c r="DY323" s="22" t="s">
        <v>431</v>
      </c>
      <c r="DZ323" s="22" t="s">
        <v>431</v>
      </c>
      <c r="EA323" s="2">
        <v>0</v>
      </c>
      <c r="EB323" s="68"/>
      <c r="EC323" s="36"/>
      <c r="ED323" s="36"/>
      <c r="EE323" s="4">
        <f>L323</f>
        <v>5</v>
      </c>
      <c r="EF323" s="4"/>
      <c r="EG323" s="4"/>
      <c r="EH323" s="4"/>
      <c r="EI323" s="4"/>
      <c r="EJ323" s="4"/>
      <c r="EK323" s="4"/>
      <c r="EL323" s="6" t="e">
        <f>EK323/(EJ323*EJ323*0.01*0.01)</f>
        <v>#DIV/0!</v>
      </c>
      <c r="EM323" s="4"/>
      <c r="EN323" s="4"/>
      <c r="EO323" s="4"/>
      <c r="EP323" s="4"/>
      <c r="EQ323" s="31"/>
      <c r="ER323" s="14"/>
      <c r="ES323" s="132">
        <f>C323</f>
        <v>15812</v>
      </c>
      <c r="ET323" s="133">
        <v>75</v>
      </c>
      <c r="EU323" s="133">
        <v>6304</v>
      </c>
      <c r="EV323" s="133">
        <v>5234</v>
      </c>
      <c r="EW323" s="133">
        <v>39780</v>
      </c>
      <c r="EX323" s="133">
        <v>2148</v>
      </c>
      <c r="EY323" s="134">
        <f>EX323/EV323*EW323/ET323</f>
        <v>217.67275506304929</v>
      </c>
      <c r="EZ323" s="39">
        <f>L323*EY323</f>
        <v>1088.3637753152466</v>
      </c>
      <c r="FA323" s="9"/>
      <c r="FE323" s="135"/>
      <c r="FF323" s="135"/>
      <c r="FH323" s="136"/>
      <c r="FK323" s="138"/>
      <c r="FL323" s="139"/>
      <c r="FM323" s="9"/>
      <c r="FN323" s="1"/>
      <c r="FO323" s="41">
        <f>AC323/1000</f>
        <v>0.22500000000000001</v>
      </c>
      <c r="FQ323" s="121">
        <f>EX323*100/EU323</f>
        <v>34.073604060913702</v>
      </c>
      <c r="FR323" s="140">
        <f>EY323/1000</f>
        <v>0.21767275506304928</v>
      </c>
      <c r="FS323" s="9"/>
      <c r="FV323" s="212"/>
      <c r="FX323" s="212"/>
      <c r="GI323" s="8"/>
      <c r="GO323" s="10"/>
      <c r="GP323" s="10"/>
      <c r="GQ323" s="20"/>
      <c r="KE323" s="20">
        <f>FR323*AO323/100*1000</f>
        <v>99.694121818876567</v>
      </c>
      <c r="KF323" s="20">
        <f>FR323*AP323/100*1000</f>
        <v>92.72859365685899</v>
      </c>
      <c r="KG323" s="20">
        <f>FR323*AQ323/100*1000</f>
        <v>24.814694077187617</v>
      </c>
      <c r="KH323" s="20">
        <f>FR323*AX323/100*1000</f>
        <v>12.146139732518151</v>
      </c>
      <c r="KI323" s="20">
        <f>FR323*BM323/100*1000</f>
        <v>0.67478554069545282</v>
      </c>
      <c r="KJ323" s="20">
        <f>FR323*BY323/100*1000</f>
        <v>24.943991693695068</v>
      </c>
      <c r="KK323" s="20">
        <f>FR323*CA323/100*1000</f>
        <v>18.823904512342377</v>
      </c>
      <c r="KL323" s="20">
        <f>FR323*CC323/100*1000</f>
        <v>48.033411514252954</v>
      </c>
    </row>
    <row r="324" spans="1:313" ht="14.4" customHeight="1">
      <c r="A324" s="1">
        <v>148</v>
      </c>
      <c r="B324" s="1">
        <f>COUNTIFS($D$3:D324,D324,$F$3:F324,F324)</f>
        <v>1</v>
      </c>
      <c r="C324" s="34">
        <v>17640</v>
      </c>
      <c r="D324" s="21" t="s">
        <v>445</v>
      </c>
      <c r="E324" s="2" t="s">
        <v>779</v>
      </c>
      <c r="F324" s="2">
        <v>7051205755</v>
      </c>
      <c r="G324" s="1">
        <v>52</v>
      </c>
      <c r="H324" s="247" t="s">
        <v>2539</v>
      </c>
      <c r="I324" s="29" t="s">
        <v>2540</v>
      </c>
      <c r="J324" s="24" t="s">
        <v>487</v>
      </c>
      <c r="K324" s="2" t="s">
        <v>430</v>
      </c>
      <c r="L324" s="2">
        <v>5</v>
      </c>
      <c r="M324" s="2" t="s">
        <v>652</v>
      </c>
      <c r="N324" s="2" t="s">
        <v>647</v>
      </c>
      <c r="O324" s="11"/>
      <c r="P324" s="2" t="s">
        <v>2532</v>
      </c>
      <c r="Q324" s="11"/>
      <c r="R324" s="11"/>
      <c r="S324" s="11"/>
      <c r="T324" s="42"/>
      <c r="U324" s="42"/>
      <c r="V324" s="64" t="s">
        <v>2426</v>
      </c>
      <c r="W324" s="42"/>
      <c r="X324" s="42"/>
      <c r="Y324" s="42"/>
      <c r="Z324" s="29"/>
      <c r="AA324" s="1" t="s">
        <v>2166</v>
      </c>
      <c r="AC324" s="115">
        <v>262</v>
      </c>
      <c r="AD324" s="115">
        <v>1300</v>
      </c>
      <c r="AE324" s="11"/>
      <c r="AF324" s="11"/>
      <c r="AG324" s="11" t="s">
        <v>483</v>
      </c>
      <c r="AH324" s="115">
        <v>50</v>
      </c>
      <c r="AJ324" s="11"/>
      <c r="AM324" s="11"/>
      <c r="AO324" s="116">
        <v>48.6</v>
      </c>
      <c r="AP324" s="117">
        <v>40.9</v>
      </c>
      <c r="AQ324" s="118">
        <v>8.9700000000000006</v>
      </c>
      <c r="AR324" s="119">
        <f>AO324+AP324+AQ324</f>
        <v>98.47</v>
      </c>
      <c r="AS324" s="120">
        <f>AO324/AP324</f>
        <v>1.1882640586797066</v>
      </c>
      <c r="AT324" s="121">
        <f>AO324/AP324*AQ324</f>
        <v>10.65872860635697</v>
      </c>
      <c r="AU324" s="122">
        <f>AO324/(AP324+AQ324)</f>
        <v>0.97453378784840594</v>
      </c>
      <c r="AV324" s="19">
        <f>AW324*AO324/100</f>
        <v>45.488</v>
      </c>
      <c r="AW324" s="19">
        <f>98-AY324</f>
        <v>93.596707818930042</v>
      </c>
      <c r="AX324" s="123">
        <v>2.14</v>
      </c>
      <c r="AY324" s="19">
        <f>AX324*100/AO324</f>
        <v>4.4032921810699586</v>
      </c>
      <c r="AZ324" s="1" t="s">
        <v>432</v>
      </c>
      <c r="BA324" s="58">
        <v>10.6</v>
      </c>
      <c r="BB324" s="1" t="s">
        <v>432</v>
      </c>
      <c r="BC324" s="6">
        <v>0.03</v>
      </c>
      <c r="BD324" s="6"/>
      <c r="BE324" s="19"/>
      <c r="BF324" s="19"/>
      <c r="BG324" s="67">
        <v>5853.0769230769229</v>
      </c>
      <c r="BH324" s="67">
        <v>259</v>
      </c>
      <c r="BI324" s="19">
        <v>0.69</v>
      </c>
      <c r="BJ324" s="19">
        <v>37.4</v>
      </c>
      <c r="BK324" s="19">
        <f>100-BJ324</f>
        <v>62.6</v>
      </c>
      <c r="BL324" s="124">
        <f>BJ324/BK324</f>
        <v>0.597444089456869</v>
      </c>
      <c r="BM324" s="125">
        <v>0.3</v>
      </c>
      <c r="BN324" s="6">
        <f>BM324*100/AO324</f>
        <v>0.61728395061728392</v>
      </c>
      <c r="BO324" s="1" t="s">
        <v>432</v>
      </c>
      <c r="BP324" s="19">
        <v>31.1864406779661</v>
      </c>
      <c r="BQ324" s="19">
        <v>39.299999999999997</v>
      </c>
      <c r="BR324" s="43">
        <v>29283.84</v>
      </c>
      <c r="BS324" s="6">
        <f>BX324+BZ324</f>
        <v>44.2</v>
      </c>
      <c r="BT324" s="4">
        <v>85.5</v>
      </c>
      <c r="BU324" s="43">
        <v>8624.6031746031749</v>
      </c>
      <c r="BV324" s="6">
        <f>100-BT324</f>
        <v>14.5</v>
      </c>
      <c r="BW324" s="6">
        <f>BY324+CA324+CC324</f>
        <v>40.859099999999998</v>
      </c>
      <c r="BX324" s="22">
        <v>21.9</v>
      </c>
      <c r="BY324" s="22">
        <f>BX324*AP324/100</f>
        <v>8.9570999999999987</v>
      </c>
      <c r="BZ324" s="6">
        <v>22.3</v>
      </c>
      <c r="CA324" s="22">
        <f>BZ324*AP324/100</f>
        <v>9.1207000000000011</v>
      </c>
      <c r="CB324" s="6">
        <v>55.7</v>
      </c>
      <c r="CC324" s="22">
        <f>CB324*AP324/100</f>
        <v>22.781300000000002</v>
      </c>
      <c r="CD324" s="22" t="s">
        <v>432</v>
      </c>
      <c r="CE324" s="126">
        <v>98.9</v>
      </c>
      <c r="CF324" s="127">
        <v>8363</v>
      </c>
      <c r="CG324" s="126">
        <v>94.3</v>
      </c>
      <c r="CH324" s="127">
        <v>6436</v>
      </c>
      <c r="CI324" s="126">
        <v>49.3</v>
      </c>
      <c r="CJ324" s="126">
        <v>70.2</v>
      </c>
      <c r="CK324" s="127">
        <v>5697</v>
      </c>
      <c r="CL324" s="19">
        <f>BX324/BZ324</f>
        <v>0.98206278026905824</v>
      </c>
      <c r="CM324" s="19"/>
      <c r="CN324" s="19"/>
      <c r="CO324" s="19"/>
      <c r="CP324" s="6"/>
      <c r="CQ324" s="19"/>
      <c r="CR324" s="19"/>
      <c r="CS324" s="20"/>
      <c r="CZ324" s="22"/>
      <c r="DA324" s="16"/>
      <c r="DC324" s="130"/>
      <c r="DD324" s="131"/>
      <c r="DI324" s="1" t="s">
        <v>436</v>
      </c>
      <c r="DJ324" s="210" t="s">
        <v>491</v>
      </c>
      <c r="DK324" s="4">
        <v>2</v>
      </c>
      <c r="DN324" s="16">
        <v>0</v>
      </c>
      <c r="DR324" s="58" t="s">
        <v>431</v>
      </c>
      <c r="DS324" s="22" t="s">
        <v>431</v>
      </c>
      <c r="DT324" s="22">
        <v>285</v>
      </c>
      <c r="DU324" s="22">
        <v>9.1</v>
      </c>
      <c r="DV324" s="22">
        <v>90.9</v>
      </c>
      <c r="DW324" s="22" t="s">
        <v>431</v>
      </c>
      <c r="DX324" s="22" t="s">
        <v>431</v>
      </c>
      <c r="DY324" s="22" t="s">
        <v>431</v>
      </c>
      <c r="DZ324" s="22" t="s">
        <v>431</v>
      </c>
      <c r="EA324" s="2">
        <v>0</v>
      </c>
      <c r="EB324" s="2"/>
      <c r="EC324" s="36"/>
      <c r="ED324" s="36"/>
      <c r="EE324" s="4">
        <f>L324</f>
        <v>5</v>
      </c>
      <c r="EF324" s="4"/>
      <c r="EG324" s="4"/>
      <c r="EH324" s="4"/>
      <c r="EI324" s="4"/>
      <c r="EJ324" s="4"/>
      <c r="EK324" s="4"/>
      <c r="EL324" s="6" t="e">
        <f>EK324/(EJ324*EJ324*0.01*0.01)</f>
        <v>#DIV/0!</v>
      </c>
      <c r="EM324" s="4"/>
      <c r="EN324" s="4"/>
      <c r="EO324" s="4"/>
      <c r="EP324" s="4"/>
      <c r="EQ324" s="31"/>
      <c r="ER324" s="14"/>
      <c r="ES324" s="132">
        <f>C324</f>
        <v>17640</v>
      </c>
      <c r="ET324" s="133">
        <v>75</v>
      </c>
      <c r="EU324" s="133">
        <v>43740</v>
      </c>
      <c r="EV324" s="133">
        <v>6093</v>
      </c>
      <c r="EW324" s="133">
        <v>40560</v>
      </c>
      <c r="EX324" s="133">
        <v>3067</v>
      </c>
      <c r="EY324" s="134">
        <f>EX324/EV324*EW324/ET324</f>
        <v>272.21953060889541</v>
      </c>
      <c r="EZ324" s="39">
        <f>L324*EY324</f>
        <v>1361.0976530444771</v>
      </c>
      <c r="FA324" s="9"/>
      <c r="FE324" s="135"/>
      <c r="FF324" s="135"/>
      <c r="FH324" s="136"/>
      <c r="FK324" s="138"/>
      <c r="FL324" s="139"/>
      <c r="FM324" s="9"/>
      <c r="FN324" s="1"/>
      <c r="FO324" s="41">
        <f>AC324/1000</f>
        <v>0.26200000000000001</v>
      </c>
      <c r="FQ324" s="121">
        <f>EX324*100/EU324</f>
        <v>7.011888431641518</v>
      </c>
      <c r="FR324" s="140">
        <f>EY324/1000</f>
        <v>0.27221953060889542</v>
      </c>
      <c r="FS324" s="9"/>
      <c r="FU324" s="214"/>
      <c r="FW324" s="214"/>
      <c r="GI324" s="8"/>
      <c r="GO324" s="10">
        <v>44735</v>
      </c>
      <c r="GP324" s="10"/>
      <c r="GQ324" s="20"/>
      <c r="KB324" s="22"/>
      <c r="KC324" s="22"/>
      <c r="KD324" s="22"/>
      <c r="KE324" s="20">
        <f>FR324*AO324/100*1000</f>
        <v>132.29869187592317</v>
      </c>
      <c r="KF324" s="20">
        <f>FR324*AP324/100*1000</f>
        <v>111.33778801903823</v>
      </c>
      <c r="KG324" s="20">
        <f>FR324*AQ324/100*1000</f>
        <v>24.418091895617923</v>
      </c>
      <c r="KH324" s="20">
        <f>FR324*AX324/100*1000</f>
        <v>5.8254979550303618</v>
      </c>
      <c r="KI324" s="20">
        <f>FR324*BM324/100*1000</f>
        <v>0.81665859182668621</v>
      </c>
      <c r="KJ324" s="20">
        <f>FR324*BY324/100*1000</f>
        <v>24.382975576169372</v>
      </c>
      <c r="KK324" s="20">
        <f>FR324*CA324/100*1000</f>
        <v>24.828326728245528</v>
      </c>
      <c r="KL324" s="20">
        <f>FR324*CC324/100*1000</f>
        <v>62.0151479266043</v>
      </c>
      <c r="KM324" s="1">
        <v>87.9</v>
      </c>
      <c r="KN324" s="1">
        <v>93.5</v>
      </c>
      <c r="KP324" s="22"/>
      <c r="KQ324" s="22"/>
      <c r="KR324" s="22"/>
      <c r="KS324" s="19"/>
      <c r="KY324" s="11"/>
      <c r="KZ324" s="11"/>
      <c r="LA324" s="11"/>
    </row>
    <row r="325" spans="1:313" ht="14.4" customHeight="1">
      <c r="A325" s="1">
        <v>376</v>
      </c>
      <c r="B325" s="1">
        <f>COUNTIFS($D$3:D325,D325,$F$3:F325,F325)</f>
        <v>1</v>
      </c>
      <c r="C325" s="34">
        <v>12003</v>
      </c>
      <c r="D325" s="75" t="s">
        <v>1014</v>
      </c>
      <c r="E325" s="76" t="s">
        <v>452</v>
      </c>
      <c r="F325" s="76">
        <v>481104289</v>
      </c>
      <c r="G325" s="77">
        <f>LEFT(H325,4)-CONCATENATE(IF(LEFT(F325, 2)&lt;MID(H325, 3, 4), 20, 19),LEFT(F325,2))</f>
        <v>71</v>
      </c>
      <c r="H325" s="248" t="s">
        <v>1015</v>
      </c>
      <c r="I325" s="29" t="s">
        <v>1016</v>
      </c>
      <c r="J325" s="24" t="s">
        <v>487</v>
      </c>
      <c r="K325" s="2" t="s">
        <v>430</v>
      </c>
      <c r="L325" s="1">
        <v>7</v>
      </c>
      <c r="M325" s="2" t="s">
        <v>628</v>
      </c>
      <c r="N325" s="2" t="s">
        <v>431</v>
      </c>
      <c r="P325" s="1" t="s">
        <v>1006</v>
      </c>
      <c r="S325" s="2"/>
      <c r="T325" s="46" t="s">
        <v>797</v>
      </c>
      <c r="U325" s="46"/>
      <c r="V325" s="50" t="s">
        <v>902</v>
      </c>
      <c r="X325" s="59"/>
      <c r="Y325" s="59"/>
      <c r="Z325" s="29"/>
      <c r="AA325" s="1" t="s">
        <v>768</v>
      </c>
      <c r="AC325" s="115">
        <v>322</v>
      </c>
      <c r="AD325" s="115">
        <v>2200</v>
      </c>
      <c r="AE325" s="11"/>
      <c r="AF325" s="11"/>
      <c r="AG325" s="11" t="s">
        <v>491</v>
      </c>
      <c r="AH325" s="115">
        <v>150</v>
      </c>
      <c r="AI325" s="11"/>
      <c r="AO325" s="116">
        <v>68.599999999999994</v>
      </c>
      <c r="AP325" s="117">
        <v>28.2</v>
      </c>
      <c r="AQ325" s="118">
        <v>2.2999999999999998</v>
      </c>
      <c r="AR325" s="119">
        <f>AO325+AP325+AQ325</f>
        <v>99.1</v>
      </c>
      <c r="AS325" s="120">
        <f>AO325/AP325</f>
        <v>2.4326241134751774</v>
      </c>
      <c r="AT325" s="121">
        <f>AO325/AP325*AQ325</f>
        <v>5.5950354609929072</v>
      </c>
      <c r="AU325" s="122">
        <f>AO325/(AP325+AQ325)</f>
        <v>2.2491803278688525</v>
      </c>
      <c r="AV325" s="19">
        <v>62.906199999999998</v>
      </c>
      <c r="AW325" s="19">
        <f>95-AY325</f>
        <v>91.7</v>
      </c>
      <c r="AX325" s="123">
        <v>2.2637999999999998</v>
      </c>
      <c r="AY325" s="19">
        <v>3.3</v>
      </c>
      <c r="AZ325" s="1" t="s">
        <v>432</v>
      </c>
      <c r="BA325" s="58">
        <v>40.82</v>
      </c>
      <c r="BB325" s="1" t="s">
        <v>432</v>
      </c>
      <c r="BC325" s="6">
        <v>0.04</v>
      </c>
      <c r="BD325" s="6">
        <v>96.6</v>
      </c>
      <c r="BE325" s="19">
        <v>69.3</v>
      </c>
      <c r="BF325" s="19">
        <v>50.3</v>
      </c>
      <c r="BG325" s="67">
        <v>6534</v>
      </c>
      <c r="BH325" s="20">
        <v>510</v>
      </c>
      <c r="BI325" s="19">
        <v>2.2000000000000002</v>
      </c>
      <c r="BJ325" s="19">
        <v>28.4</v>
      </c>
      <c r="BK325" s="1">
        <v>71.599999999999994</v>
      </c>
      <c r="BL325" s="147">
        <f>BJ325/BK325</f>
        <v>0.39664804469273746</v>
      </c>
      <c r="BM325" s="125">
        <v>0.5</v>
      </c>
      <c r="BN325" s="6">
        <f>BM325*100/AO325</f>
        <v>0.72886297376093301</v>
      </c>
      <c r="BO325" s="1" t="s">
        <v>432</v>
      </c>
      <c r="BP325" s="1">
        <v>33.200000000000003</v>
      </c>
      <c r="BQ325" s="19">
        <v>77.74799999999999</v>
      </c>
      <c r="BR325" s="43">
        <v>61746.95</v>
      </c>
      <c r="BS325" s="6">
        <f>BX325+BZ325</f>
        <v>40.6</v>
      </c>
      <c r="BT325" s="4">
        <v>84.7</v>
      </c>
      <c r="BU325" s="43">
        <v>9569.880000000001</v>
      </c>
      <c r="BV325" s="6">
        <f>100-BT325</f>
        <v>15.299999999999997</v>
      </c>
      <c r="BW325" s="6">
        <f>BY325+CA325+CC325</f>
        <v>27.720600000000001</v>
      </c>
      <c r="BX325" s="4">
        <v>15</v>
      </c>
      <c r="BY325" s="22">
        <f>BX325*AP325/100</f>
        <v>4.2300000000000004</v>
      </c>
      <c r="BZ325" s="4">
        <v>25.6</v>
      </c>
      <c r="CA325" s="22">
        <f>BZ325*AP325/100</f>
        <v>7.2192000000000007</v>
      </c>
      <c r="CB325" s="4">
        <v>57.7</v>
      </c>
      <c r="CC325" s="22">
        <f>CB325*AP325/100</f>
        <v>16.2714</v>
      </c>
      <c r="CD325" s="22">
        <v>1.48</v>
      </c>
      <c r="CE325" s="126">
        <v>98.5</v>
      </c>
      <c r="CF325" s="127">
        <v>9975.0999999999985</v>
      </c>
      <c r="CG325" s="126">
        <v>93</v>
      </c>
      <c r="CH325" s="126">
        <v>6148</v>
      </c>
      <c r="CI325" s="126">
        <v>73</v>
      </c>
      <c r="CJ325" s="126">
        <v>82.1</v>
      </c>
      <c r="CK325" s="127">
        <v>6550.8</v>
      </c>
      <c r="CL325" s="19">
        <f>BX325/BZ325</f>
        <v>0.5859375</v>
      </c>
      <c r="CM325" s="22"/>
      <c r="CN325" s="22"/>
      <c r="CO325" s="22"/>
      <c r="CP325" s="6"/>
      <c r="CQ325" s="19"/>
      <c r="CR325" s="19"/>
      <c r="CS325" s="19"/>
      <c r="CT325" s="22"/>
      <c r="CU325" s="142"/>
      <c r="CV325" s="142"/>
      <c r="CW325" s="22"/>
      <c r="CX325" s="22"/>
      <c r="CZ325" s="22"/>
      <c r="DB325" s="129" t="s">
        <v>447</v>
      </c>
      <c r="DC325" s="130"/>
      <c r="DD325" s="131" t="s">
        <v>1017</v>
      </c>
      <c r="DI325" s="1" t="s">
        <v>434</v>
      </c>
      <c r="DJ325" s="210" t="s">
        <v>491</v>
      </c>
      <c r="DK325" s="4">
        <v>2</v>
      </c>
      <c r="DN325" s="16">
        <v>0</v>
      </c>
      <c r="DR325" s="1" t="s">
        <v>431</v>
      </c>
      <c r="DS325" s="1" t="s">
        <v>431</v>
      </c>
      <c r="DT325" s="1">
        <v>376</v>
      </c>
      <c r="DU325" s="1">
        <v>8</v>
      </c>
      <c r="DV325" s="1">
        <v>92</v>
      </c>
      <c r="DW325" s="1" t="s">
        <v>431</v>
      </c>
      <c r="DX325" s="1" t="s">
        <v>431</v>
      </c>
      <c r="DY325" s="1" t="s">
        <v>431</v>
      </c>
      <c r="DZ325" s="1" t="s">
        <v>431</v>
      </c>
      <c r="EA325" s="1">
        <v>0</v>
      </c>
      <c r="EC325" s="36"/>
      <c r="ED325" s="36"/>
      <c r="EE325" s="4">
        <v>7</v>
      </c>
      <c r="EF325" s="4"/>
      <c r="EG325" s="4"/>
      <c r="EH325" s="4"/>
      <c r="EI325" s="4"/>
      <c r="EJ325" s="4"/>
      <c r="EK325" s="4"/>
      <c r="EL325" s="6" t="e">
        <f>EK325/(EJ325*EJ325*0.01*0.01)</f>
        <v>#DIV/0!</v>
      </c>
      <c r="EM325" s="4"/>
      <c r="EN325" s="4"/>
      <c r="EO325" s="4"/>
      <c r="EP325" s="4"/>
      <c r="EQ325" s="31"/>
      <c r="ER325" s="14"/>
      <c r="ES325" s="132">
        <v>12003</v>
      </c>
      <c r="ET325" s="133">
        <v>75</v>
      </c>
      <c r="EU325" s="133">
        <v>5100</v>
      </c>
      <c r="EV325" s="133">
        <v>4000</v>
      </c>
      <c r="EW325" s="133">
        <v>40560</v>
      </c>
      <c r="EX325" s="133">
        <v>2423</v>
      </c>
      <c r="EY325" s="134">
        <f>EX325/EV325*EW325/ET325</f>
        <v>327.58960000000002</v>
      </c>
      <c r="EZ325" s="39">
        <f>L325*EY325</f>
        <v>2293.1271999999999</v>
      </c>
      <c r="FA325" s="9"/>
      <c r="FE325" s="135"/>
      <c r="FF325" s="135"/>
      <c r="FH325" s="136"/>
      <c r="FK325" s="138"/>
      <c r="FL325" s="139"/>
      <c r="FM325" s="9"/>
      <c r="FN325" s="1"/>
      <c r="FO325" s="41">
        <f>AC325/1000</f>
        <v>0.32200000000000001</v>
      </c>
      <c r="FQ325" s="121">
        <f>EX325*100/EU325</f>
        <v>47.509803921568626</v>
      </c>
      <c r="FR325" s="140">
        <f>EY325/1000</f>
        <v>0.32758960000000004</v>
      </c>
      <c r="FS325" s="9"/>
      <c r="FU325" s="214"/>
      <c r="FW325" s="214"/>
      <c r="GI325" s="8"/>
      <c r="GO325" s="10">
        <v>43803</v>
      </c>
      <c r="GP325" s="10"/>
      <c r="GQ325" s="20"/>
      <c r="KE325" s="20">
        <f>FR325*AO325/100*1000</f>
        <v>224.72646560000001</v>
      </c>
      <c r="KF325" s="20">
        <f>FR325*AP325/100*1000</f>
        <v>92.380267200000006</v>
      </c>
      <c r="KG325" s="20">
        <f>FR325*AQ325/100*1000</f>
        <v>7.5345607999999995</v>
      </c>
      <c r="KH325" s="20">
        <f>FR325*AX325/100*1000</f>
        <v>7.4159733648000001</v>
      </c>
      <c r="KI325" s="20">
        <f>FR325*BM325/100*1000</f>
        <v>1.6379480000000002</v>
      </c>
      <c r="KJ325" s="20">
        <f>FR325*BY325/100*1000</f>
        <v>13.857040080000003</v>
      </c>
      <c r="KK325" s="20">
        <f>FR325*CA325/100*1000</f>
        <v>23.649348403200005</v>
      </c>
      <c r="KL325" s="20">
        <f>FR325*CC325/100*1000</f>
        <v>53.303414174400011</v>
      </c>
    </row>
    <row r="326" spans="1:313" ht="14.4" customHeight="1">
      <c r="A326" s="1">
        <v>107</v>
      </c>
      <c r="B326" s="1">
        <f>COUNTIFS($D$3:D326,D326,$F$3:F326,F326)</f>
        <v>2</v>
      </c>
      <c r="C326" s="34">
        <v>12690</v>
      </c>
      <c r="D326" s="75" t="s">
        <v>1014</v>
      </c>
      <c r="E326" s="76" t="s">
        <v>452</v>
      </c>
      <c r="F326" s="76">
        <v>481104289</v>
      </c>
      <c r="G326" s="77">
        <f>LEFT(H326,4)-CONCATENATE(IF(LEFT(F326, 2)&lt;MID(H326, 3, 4), 20, 19),LEFT(F326,2))</f>
        <v>72</v>
      </c>
      <c r="H326" s="248" t="s">
        <v>1247</v>
      </c>
      <c r="I326" s="29" t="s">
        <v>1016</v>
      </c>
      <c r="J326" s="24" t="s">
        <v>487</v>
      </c>
      <c r="K326" s="2" t="s">
        <v>430</v>
      </c>
      <c r="L326" s="1">
        <v>15</v>
      </c>
      <c r="M326" s="2" t="s">
        <v>600</v>
      </c>
      <c r="N326" s="2" t="s">
        <v>647</v>
      </c>
      <c r="P326" s="1" t="s">
        <v>1195</v>
      </c>
      <c r="S326" s="2"/>
      <c r="T326" s="52" t="s">
        <v>1103</v>
      </c>
      <c r="U326" s="52"/>
      <c r="V326" s="57" t="s">
        <v>1245</v>
      </c>
      <c r="X326" s="59"/>
      <c r="Y326" s="59"/>
      <c r="Z326" s="29" t="s">
        <v>1249</v>
      </c>
      <c r="AA326" s="1" t="s">
        <v>812</v>
      </c>
      <c r="AC326" s="115">
        <v>1769</v>
      </c>
      <c r="AD326" s="115">
        <v>26000</v>
      </c>
      <c r="AE326" s="11"/>
      <c r="AF326" s="11"/>
      <c r="AG326" s="11" t="s">
        <v>491</v>
      </c>
      <c r="AH326" s="115">
        <v>4000</v>
      </c>
      <c r="AI326" s="11"/>
      <c r="AJ326" s="11"/>
      <c r="AM326" s="11"/>
      <c r="AO326" s="116">
        <v>25.4</v>
      </c>
      <c r="AP326" s="117">
        <v>65.2</v>
      </c>
      <c r="AQ326" s="118">
        <v>7.48</v>
      </c>
      <c r="AR326" s="119">
        <f>AO326+AP326+AQ326</f>
        <v>98.08</v>
      </c>
      <c r="AS326" s="120">
        <f>AO326/AP326</f>
        <v>0.38957055214723924</v>
      </c>
      <c r="AT326" s="121">
        <f>AO326/AP326*AQ326</f>
        <v>2.9139877300613497</v>
      </c>
      <c r="AU326" s="122">
        <f>AO326/(AP326+AQ326)</f>
        <v>0.34947716015410013</v>
      </c>
      <c r="AV326" s="19">
        <f>AW326*AO326/100</f>
        <v>21.811999999999998</v>
      </c>
      <c r="AW326" s="19">
        <f>98-AY326-(CD326*100/AO326)</f>
        <v>85.874015748031496</v>
      </c>
      <c r="AX326" s="123">
        <v>1.87</v>
      </c>
      <c r="AY326" s="19">
        <f>AX326*100/AO326</f>
        <v>7.3622047244094491</v>
      </c>
      <c r="AZ326" s="1" t="s">
        <v>432</v>
      </c>
      <c r="BA326" s="58">
        <v>62.9</v>
      </c>
      <c r="BB326" s="1" t="s">
        <v>432</v>
      </c>
      <c r="BC326" s="6">
        <v>2.8000000000000001E-2</v>
      </c>
      <c r="BD326" s="6"/>
      <c r="BE326" s="19"/>
      <c r="BF326" s="19"/>
      <c r="BG326" s="2">
        <v>5296</v>
      </c>
      <c r="BH326" s="67">
        <v>749.25</v>
      </c>
      <c r="BI326" s="19">
        <v>4.3499999999999996</v>
      </c>
      <c r="BJ326" s="19">
        <v>45.5</v>
      </c>
      <c r="BK326" s="1">
        <v>54.5</v>
      </c>
      <c r="BL326" s="124">
        <f>BJ326/BK326</f>
        <v>0.83486238532110091</v>
      </c>
      <c r="BM326" s="125">
        <v>0.14000000000000001</v>
      </c>
      <c r="BN326" s="6">
        <f>BM326*100/AO326</f>
        <v>0.55118110236220486</v>
      </c>
      <c r="BO326" s="1" t="s">
        <v>432</v>
      </c>
      <c r="BP326" s="1">
        <v>34.200000000000003</v>
      </c>
      <c r="BQ326" s="19">
        <v>59.09899999999999</v>
      </c>
      <c r="BR326" s="4">
        <v>96240</v>
      </c>
      <c r="BS326" s="6">
        <f>BX326+BZ326</f>
        <v>54.8</v>
      </c>
      <c r="BT326" s="4">
        <v>88.3</v>
      </c>
      <c r="BU326" s="43">
        <v>11611.61</v>
      </c>
      <c r="BV326" s="6">
        <f>100-BT326</f>
        <v>11.700000000000003</v>
      </c>
      <c r="BW326" s="6">
        <f>BY326+CA326+CC326</f>
        <v>64.9392</v>
      </c>
      <c r="BX326" s="2">
        <v>22.5</v>
      </c>
      <c r="BY326" s="22">
        <f>BX326*AP326/100</f>
        <v>14.67</v>
      </c>
      <c r="BZ326" s="4">
        <v>32.299999999999997</v>
      </c>
      <c r="CA326" s="22">
        <f>BZ326*AP326/100</f>
        <v>21.0596</v>
      </c>
      <c r="CB326" s="4">
        <v>44.8</v>
      </c>
      <c r="CC326" s="22">
        <f>CB326*AP326/100</f>
        <v>29.209600000000002</v>
      </c>
      <c r="CD326" s="22">
        <v>1.21</v>
      </c>
      <c r="CE326" s="126">
        <v>99.7</v>
      </c>
      <c r="CF326" s="127">
        <v>11486.9</v>
      </c>
      <c r="CG326" s="126">
        <v>97.9</v>
      </c>
      <c r="CH326" s="127">
        <v>7996.8</v>
      </c>
      <c r="CI326" s="126">
        <v>98.9</v>
      </c>
      <c r="CJ326" s="126">
        <v>98.7</v>
      </c>
      <c r="CK326" s="127">
        <v>8600.2999999999993</v>
      </c>
      <c r="CL326" s="19">
        <f>BX326/BZ326</f>
        <v>0.69659442724458209</v>
      </c>
      <c r="CM326" s="22"/>
      <c r="CN326" s="22"/>
      <c r="CO326" s="22"/>
      <c r="CP326" s="6">
        <v>1.65</v>
      </c>
      <c r="CQ326" s="19"/>
      <c r="CR326" s="19"/>
      <c r="CS326" s="19"/>
      <c r="CT326" s="22"/>
      <c r="CU326" s="142"/>
      <c r="CV326" s="142"/>
      <c r="CW326" s="22"/>
      <c r="CX326" s="22"/>
      <c r="CZ326" s="22"/>
      <c r="DA326" s="16">
        <v>3</v>
      </c>
      <c r="DB326" s="129" t="s">
        <v>441</v>
      </c>
      <c r="DC326" s="130"/>
      <c r="DD326" s="131" t="s">
        <v>1172</v>
      </c>
      <c r="DI326" s="1" t="s">
        <v>434</v>
      </c>
      <c r="DJ326" s="210" t="s">
        <v>491</v>
      </c>
      <c r="DK326" s="4">
        <v>2</v>
      </c>
      <c r="DL326" s="4" t="s">
        <v>457</v>
      </c>
      <c r="DM326" s="4" t="s">
        <v>442</v>
      </c>
      <c r="DN326" s="16">
        <v>0</v>
      </c>
      <c r="DO326" s="13">
        <v>0</v>
      </c>
      <c r="DP326" s="13">
        <v>0</v>
      </c>
      <c r="DQ326" s="4" t="s">
        <v>431</v>
      </c>
      <c r="DR326" s="1" t="s">
        <v>431</v>
      </c>
      <c r="DS326" s="1" t="s">
        <v>431</v>
      </c>
      <c r="DT326" s="22">
        <v>285</v>
      </c>
      <c r="DU326" s="22">
        <v>35.1</v>
      </c>
      <c r="DV326" s="22">
        <v>64.900000000000006</v>
      </c>
      <c r="DW326" s="1" t="s">
        <v>431</v>
      </c>
      <c r="DX326" s="1" t="s">
        <v>431</v>
      </c>
      <c r="DY326" s="1" t="s">
        <v>431</v>
      </c>
      <c r="DZ326" s="1" t="s">
        <v>431</v>
      </c>
      <c r="EA326" s="1">
        <v>0</v>
      </c>
      <c r="EB326" s="2"/>
      <c r="EC326" s="36"/>
      <c r="ED326" s="36"/>
      <c r="EE326" s="4">
        <v>15</v>
      </c>
      <c r="EF326" s="4">
        <v>30</v>
      </c>
      <c r="EG326" s="4">
        <v>3</v>
      </c>
      <c r="EH326" s="4"/>
      <c r="EI326" s="4"/>
      <c r="EJ326" s="4" t="s">
        <v>431</v>
      </c>
      <c r="EK326" s="4" t="s">
        <v>431</v>
      </c>
      <c r="EL326" s="6" t="s">
        <v>431</v>
      </c>
      <c r="EM326" s="4">
        <v>3</v>
      </c>
      <c r="EN326" s="3">
        <v>1</v>
      </c>
      <c r="EO326" s="4">
        <v>3</v>
      </c>
      <c r="EP326" s="4">
        <v>1</v>
      </c>
      <c r="EQ326" s="31" t="s">
        <v>1250</v>
      </c>
      <c r="ER326" s="14">
        <v>43889</v>
      </c>
      <c r="ES326" s="132">
        <v>12690</v>
      </c>
      <c r="ET326" s="133">
        <v>75</v>
      </c>
      <c r="EU326" s="133">
        <v>43216</v>
      </c>
      <c r="EV326" s="133">
        <v>12000</v>
      </c>
      <c r="EW326" s="133">
        <v>40560</v>
      </c>
      <c r="EX326" s="133">
        <v>2456</v>
      </c>
      <c r="EY326" s="134">
        <f>EX326/EV326*EW326/ET326</f>
        <v>110.68373333333334</v>
      </c>
      <c r="EZ326" s="39">
        <f>L326*EY326</f>
        <v>1660.2560000000001</v>
      </c>
      <c r="FA326" s="9"/>
      <c r="FE326" s="135"/>
      <c r="FF326" s="135"/>
      <c r="FH326" s="136"/>
      <c r="FI326" s="11"/>
      <c r="FK326" s="138"/>
      <c r="FL326" s="139"/>
      <c r="FM326" s="9"/>
      <c r="FN326" s="1"/>
      <c r="FO326" s="157">
        <f>AC326/1000</f>
        <v>1.7689999999999999</v>
      </c>
      <c r="FQ326" s="121">
        <f>EX326*100/EU326</f>
        <v>5.6830803406145876</v>
      </c>
      <c r="FR326" s="140">
        <f>EY326/1000</f>
        <v>0.11068373333333334</v>
      </c>
      <c r="FS326" s="143">
        <f>DT326/EY326</f>
        <v>2.5749041111732165</v>
      </c>
      <c r="FT326" s="43">
        <v>6</v>
      </c>
      <c r="FU326" s="215" t="s">
        <v>560</v>
      </c>
      <c r="FV326" s="130" t="s">
        <v>1118</v>
      </c>
      <c r="FW326" s="215" t="s">
        <v>560</v>
      </c>
      <c r="FX326" s="29" t="s">
        <v>1118</v>
      </c>
      <c r="FY326" s="224" t="s">
        <v>1251</v>
      </c>
      <c r="FZ326" s="3">
        <v>0</v>
      </c>
      <c r="GA326" s="3">
        <v>2</v>
      </c>
      <c r="GB326" s="224" t="s">
        <v>501</v>
      </c>
      <c r="GC326" s="224"/>
      <c r="GD326" s="3">
        <v>1</v>
      </c>
      <c r="GE326" s="225">
        <v>43937</v>
      </c>
      <c r="GF326" s="3" t="s">
        <v>1252</v>
      </c>
      <c r="GG326" s="3">
        <v>0</v>
      </c>
      <c r="GH326" s="8" t="s">
        <v>431</v>
      </c>
      <c r="GI326" s="8"/>
      <c r="GJ326" s="8" t="s">
        <v>431</v>
      </c>
      <c r="GK326" s="3">
        <v>0</v>
      </c>
      <c r="GL326" s="223">
        <v>0</v>
      </c>
      <c r="GM326" s="224" t="s">
        <v>1107</v>
      </c>
      <c r="GO326" s="10">
        <v>43955</v>
      </c>
      <c r="GP326" s="23" t="s">
        <v>523</v>
      </c>
      <c r="GQ326" s="20">
        <f>DATEDIF(ER326,GO326,"m")</f>
        <v>2</v>
      </c>
      <c r="GR326" s="141" t="s">
        <v>1108</v>
      </c>
      <c r="GT326" s="19"/>
      <c r="GV326" s="11"/>
      <c r="GZ326" s="11">
        <v>1</v>
      </c>
      <c r="HA326" s="54">
        <v>0</v>
      </c>
      <c r="HB326" s="54">
        <v>0</v>
      </c>
      <c r="HC326" s="55">
        <v>800.9</v>
      </c>
      <c r="HD326" s="54">
        <v>0</v>
      </c>
      <c r="HE326" s="54">
        <v>0</v>
      </c>
      <c r="HF326" s="54">
        <v>0</v>
      </c>
      <c r="HG326" s="55">
        <v>5114.3</v>
      </c>
      <c r="HH326" s="54">
        <v>0</v>
      </c>
      <c r="HI326" s="55">
        <v>313.8</v>
      </c>
      <c r="HJ326" s="54">
        <v>258.23</v>
      </c>
      <c r="HK326" s="54">
        <v>16.98</v>
      </c>
      <c r="HL326" s="54">
        <v>0</v>
      </c>
      <c r="HM326" s="54">
        <v>152.57</v>
      </c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20"/>
      <c r="IC326" s="20"/>
      <c r="ID326" s="11"/>
      <c r="IE326" s="11"/>
      <c r="IF326" s="20"/>
      <c r="KE326" s="20">
        <f>FR326*AO326/100*1000</f>
        <v>28.113668266666664</v>
      </c>
      <c r="KF326" s="20">
        <f>FR326*AP326/100*1000</f>
        <v>72.165794133333335</v>
      </c>
      <c r="KG326" s="20">
        <f>FR326*AQ326/100*1000</f>
        <v>8.2791432533333342</v>
      </c>
      <c r="KH326" s="20">
        <f>FR326*AX326/100*1000</f>
        <v>2.0697858133333336</v>
      </c>
      <c r="KI326" s="20">
        <f>FR326*BM326/100*1000</f>
        <v>0.1549572266666667</v>
      </c>
      <c r="KJ326" s="20">
        <f>FR326*BY326/100*1000</f>
        <v>16.237303680000004</v>
      </c>
      <c r="KK326" s="20">
        <f>FR326*CA326/100*1000</f>
        <v>23.309551505066668</v>
      </c>
      <c r="KL326" s="20">
        <f>FR326*CC326/100*1000</f>
        <v>32.330275771733334</v>
      </c>
      <c r="KS326" s="23">
        <v>44110</v>
      </c>
      <c r="KT326" s="1">
        <v>1</v>
      </c>
      <c r="KV326" s="224" t="s">
        <v>1107</v>
      </c>
    </row>
    <row r="327" spans="1:313" ht="14.4" customHeight="1">
      <c r="A327" s="1">
        <v>194</v>
      </c>
      <c r="B327" s="219">
        <f>COUNTIFS($D$3:D327,D327,$F$3:F327,F327)</f>
        <v>1</v>
      </c>
      <c r="C327" s="34">
        <v>13237</v>
      </c>
      <c r="D327" s="21" t="s">
        <v>1448</v>
      </c>
      <c r="E327" s="2" t="s">
        <v>552</v>
      </c>
      <c r="F327" s="12">
        <v>6905207617</v>
      </c>
      <c r="G327" s="1">
        <f>LEFT(H327,4)-CONCATENATE(IF(LEFT(F327, 2)&lt;MID(H327, 3, 4), 20, 19),LEFT(F327,2))</f>
        <v>51</v>
      </c>
      <c r="H327" s="247" t="s">
        <v>1449</v>
      </c>
      <c r="I327" s="29" t="s">
        <v>442</v>
      </c>
      <c r="J327" s="24" t="s">
        <v>487</v>
      </c>
      <c r="K327" s="2" t="s">
        <v>430</v>
      </c>
      <c r="L327" s="1">
        <v>12</v>
      </c>
      <c r="M327" s="2" t="s">
        <v>664</v>
      </c>
      <c r="N327" s="2" t="s">
        <v>431</v>
      </c>
      <c r="P327" s="1" t="s">
        <v>1377</v>
      </c>
      <c r="S327" s="2"/>
      <c r="T327" s="42"/>
      <c r="U327" s="42"/>
      <c r="V327" s="57" t="s">
        <v>1245</v>
      </c>
      <c r="X327" s="59"/>
      <c r="Y327" s="59"/>
      <c r="Z327" s="29"/>
      <c r="AA327" s="1" t="s">
        <v>812</v>
      </c>
      <c r="AC327" s="115">
        <v>136</v>
      </c>
      <c r="AD327" s="115">
        <v>1600</v>
      </c>
      <c r="AE327" s="11"/>
      <c r="AF327" s="11"/>
      <c r="AG327" s="11" t="s">
        <v>483</v>
      </c>
      <c r="AH327" s="115">
        <v>150</v>
      </c>
      <c r="AI327" s="11"/>
      <c r="AJ327" s="11"/>
      <c r="AM327" s="11"/>
      <c r="AO327" s="116">
        <v>51.2</v>
      </c>
      <c r="AP327" s="117">
        <v>35.6</v>
      </c>
      <c r="AQ327" s="118">
        <v>12.7</v>
      </c>
      <c r="AR327" s="119">
        <f>AO327+AP327+AQ327</f>
        <v>99.500000000000014</v>
      </c>
      <c r="AS327" s="120">
        <f>AO327/AP327</f>
        <v>1.4382022471910112</v>
      </c>
      <c r="AT327" s="121">
        <f>AO327/AP327*AQ327</f>
        <v>18.265168539325842</v>
      </c>
      <c r="AU327" s="122">
        <f>AO327/(AP327+AQ327)</f>
        <v>1.0600414078674949</v>
      </c>
      <c r="AV327" s="19">
        <f>AW327*AO327/100</f>
        <v>43.436000000000007</v>
      </c>
      <c r="AW327" s="19">
        <f>98-AY327-(CD327*100/AO327)</f>
        <v>84.8359375</v>
      </c>
      <c r="AX327" s="123">
        <v>4.24</v>
      </c>
      <c r="AY327" s="19">
        <f>AX327*100/AO327</f>
        <v>8.28125</v>
      </c>
      <c r="AZ327" s="1" t="s">
        <v>432</v>
      </c>
      <c r="BA327" s="58">
        <v>15.8</v>
      </c>
      <c r="BB327" s="1" t="s">
        <v>432</v>
      </c>
      <c r="BC327" s="6">
        <v>0.23</v>
      </c>
      <c r="BD327" s="6"/>
      <c r="BE327" s="19"/>
      <c r="BF327" s="19"/>
      <c r="BG327" s="67">
        <v>8617.6923076923067</v>
      </c>
      <c r="BH327" s="2">
        <v>349</v>
      </c>
      <c r="BI327" s="19">
        <v>2.0699999999999998</v>
      </c>
      <c r="BJ327" s="19">
        <v>39.5</v>
      </c>
      <c r="BK327" s="19">
        <v>60.5</v>
      </c>
      <c r="BL327" s="124">
        <f>BJ327/BK327</f>
        <v>0.65289256198347112</v>
      </c>
      <c r="BM327" s="125">
        <v>1.1000000000000001</v>
      </c>
      <c r="BN327" s="6">
        <f>BM327*100/AO327</f>
        <v>2.1484375</v>
      </c>
      <c r="BO327" s="1" t="s">
        <v>432</v>
      </c>
      <c r="BP327" s="19">
        <v>45.6</v>
      </c>
      <c r="BQ327" s="19">
        <v>64.515000000000001</v>
      </c>
      <c r="BR327" s="43">
        <v>50081.9</v>
      </c>
      <c r="BS327" s="6">
        <f>BX327+BZ327</f>
        <v>19.96</v>
      </c>
      <c r="BT327" s="4">
        <v>94.6</v>
      </c>
      <c r="BU327" s="43">
        <v>5850</v>
      </c>
      <c r="BV327" s="6">
        <f>100-BT327</f>
        <v>5.4000000000000057</v>
      </c>
      <c r="BW327" s="6">
        <f>BY327+CA327+CC327</f>
        <v>35.407760000000003</v>
      </c>
      <c r="BX327" s="2">
        <v>4.46</v>
      </c>
      <c r="BY327" s="22">
        <f>BX327*AP327/100</f>
        <v>1.5877600000000001</v>
      </c>
      <c r="BZ327" s="4">
        <v>15.5</v>
      </c>
      <c r="CA327" s="22">
        <f>BZ327*AP327/100</f>
        <v>5.5180000000000007</v>
      </c>
      <c r="CB327" s="4">
        <v>79.5</v>
      </c>
      <c r="CC327" s="22">
        <f>CB327*AP327/100</f>
        <v>28.302000000000003</v>
      </c>
      <c r="CD327" s="144">
        <v>2.5</v>
      </c>
      <c r="CE327" s="126">
        <v>99.8</v>
      </c>
      <c r="CF327" s="126">
        <v>8943</v>
      </c>
      <c r="CG327" s="126">
        <v>99.1</v>
      </c>
      <c r="CH327" s="126">
        <v>6129</v>
      </c>
      <c r="CI327" s="126">
        <v>80.099999999999994</v>
      </c>
      <c r="CJ327" s="126">
        <v>84</v>
      </c>
      <c r="CK327" s="126">
        <v>2951</v>
      </c>
      <c r="CL327" s="146">
        <f>BX327/BZ327</f>
        <v>0.28774193548387095</v>
      </c>
      <c r="CM327" s="22"/>
      <c r="CN327" s="22"/>
      <c r="CO327" s="22"/>
      <c r="CP327" s="6">
        <v>0.32</v>
      </c>
      <c r="CQ327" s="19"/>
      <c r="CR327" s="19"/>
      <c r="CS327" s="19"/>
      <c r="CT327" s="22"/>
      <c r="CU327" s="142"/>
      <c r="CV327" s="142"/>
      <c r="CW327" s="22"/>
      <c r="CX327" s="22"/>
      <c r="CZ327" s="22"/>
      <c r="DA327" s="16"/>
      <c r="DB327" s="129" t="s">
        <v>447</v>
      </c>
      <c r="DC327" s="130"/>
      <c r="DD327" s="131" t="s">
        <v>1450</v>
      </c>
      <c r="DI327" s="1" t="s">
        <v>434</v>
      </c>
      <c r="DJ327" s="209" t="s">
        <v>483</v>
      </c>
      <c r="DK327" s="4">
        <v>2</v>
      </c>
      <c r="DN327" s="16">
        <v>0</v>
      </c>
      <c r="DR327" s="22" t="s">
        <v>431</v>
      </c>
      <c r="DS327" s="22" t="s">
        <v>431</v>
      </c>
      <c r="DT327" s="22">
        <v>446</v>
      </c>
      <c r="DU327" s="22">
        <v>11.4</v>
      </c>
      <c r="DV327" s="22">
        <v>88.6</v>
      </c>
      <c r="DW327" s="22" t="s">
        <v>431</v>
      </c>
      <c r="DX327" s="22" t="s">
        <v>431</v>
      </c>
      <c r="DY327" s="22" t="s">
        <v>431</v>
      </c>
      <c r="DZ327" s="22" t="s">
        <v>431</v>
      </c>
      <c r="EA327" s="29" t="s">
        <v>1451</v>
      </c>
      <c r="EB327" s="2"/>
      <c r="EC327" s="36"/>
      <c r="ED327" s="36"/>
      <c r="EE327" s="4">
        <v>12</v>
      </c>
      <c r="EF327" s="4"/>
      <c r="EG327" s="4"/>
      <c r="EH327" s="4"/>
      <c r="EI327" s="4"/>
      <c r="EJ327" s="4"/>
      <c r="EK327" s="4"/>
      <c r="EL327" s="6" t="e">
        <f>EK327/(EJ327*EJ327*0.01*0.01)</f>
        <v>#DIV/0!</v>
      </c>
      <c r="EM327" s="4"/>
      <c r="EN327" s="4"/>
      <c r="EO327" s="4"/>
      <c r="EP327" s="4"/>
      <c r="EQ327" s="31"/>
      <c r="ER327" s="14"/>
      <c r="ES327" s="132">
        <v>13237</v>
      </c>
      <c r="ET327" s="133">
        <v>75</v>
      </c>
      <c r="EU327" s="133">
        <v>6950</v>
      </c>
      <c r="EV327" s="133">
        <v>12000</v>
      </c>
      <c r="EW327" s="133">
        <v>39780</v>
      </c>
      <c r="EX327" s="133">
        <v>2997</v>
      </c>
      <c r="EY327" s="134">
        <f>EX327/EV327*EW327/ET327</f>
        <v>132.4674</v>
      </c>
      <c r="EZ327" s="39">
        <f>L327*EY327</f>
        <v>1589.6088</v>
      </c>
      <c r="FA327" s="9"/>
      <c r="FE327" s="135"/>
      <c r="FF327" s="135"/>
      <c r="FH327" s="136"/>
      <c r="FI327" s="11"/>
      <c r="FK327" s="138"/>
      <c r="FL327" s="139"/>
      <c r="FM327" s="9"/>
      <c r="FN327" s="1"/>
      <c r="FO327" s="41">
        <f>AC327/1000</f>
        <v>0.13600000000000001</v>
      </c>
      <c r="FQ327" s="121">
        <f>EX327*100/EU327</f>
        <v>43.122302158273378</v>
      </c>
      <c r="FR327" s="140">
        <f>EY327/1000</f>
        <v>0.13246739999999999</v>
      </c>
      <c r="FS327" s="143">
        <f>DT327/EY327</f>
        <v>3.3668661119641512</v>
      </c>
      <c r="FT327" s="143"/>
      <c r="FV327" s="212"/>
      <c r="FX327" s="212"/>
      <c r="GI327" s="8"/>
      <c r="GO327" s="10">
        <v>44054</v>
      </c>
      <c r="GP327" s="10"/>
      <c r="GQ327" s="20"/>
      <c r="KE327" s="20">
        <f>FR327*AO327/100*1000</f>
        <v>67.823308799999992</v>
      </c>
      <c r="KF327" s="20">
        <f>FR327*AP327/100*1000</f>
        <v>47.158394399999999</v>
      </c>
      <c r="KG327" s="20">
        <f>FR327*AQ327/100*1000</f>
        <v>16.823359799999995</v>
      </c>
      <c r="KH327" s="20">
        <f>FR327*AX327/100*1000</f>
        <v>5.6166177600000005</v>
      </c>
      <c r="KI327" s="20">
        <f>FR327*BM327/100*1000</f>
        <v>1.4571413999999998</v>
      </c>
      <c r="KJ327" s="20">
        <f>FR327*BY327/100*1000</f>
        <v>2.1032643902399997</v>
      </c>
      <c r="KK327" s="20">
        <f>FR327*CA327/100*1000</f>
        <v>7.3095511320000002</v>
      </c>
      <c r="KL327" s="20">
        <f>FR327*CC327/100*1000</f>
        <v>37.490923548000005</v>
      </c>
    </row>
    <row r="328" spans="1:313" ht="14.4" customHeight="1">
      <c r="A328" s="1">
        <v>191</v>
      </c>
      <c r="B328" s="219">
        <f>COUNTIFS($D$3:D328,D328,$F$3:F328,F328)</f>
        <v>1</v>
      </c>
      <c r="C328" s="21">
        <v>13229</v>
      </c>
      <c r="D328" s="21" t="s">
        <v>2927</v>
      </c>
      <c r="E328" s="1" t="s">
        <v>2625</v>
      </c>
      <c r="F328" s="12">
        <v>8709186266</v>
      </c>
      <c r="G328" s="1">
        <v>33</v>
      </c>
      <c r="H328" s="247" t="s">
        <v>1445</v>
      </c>
      <c r="DJ328" s="210" t="s">
        <v>491</v>
      </c>
      <c r="EL328" s="6" t="e">
        <f>EK328/(EJ328*EJ328*0.01*0.01)</f>
        <v>#DIV/0!</v>
      </c>
      <c r="FU328" s="214" t="s">
        <v>785</v>
      </c>
      <c r="FW328" s="214" t="s">
        <v>785</v>
      </c>
      <c r="GI328" s="8"/>
    </row>
    <row r="329" spans="1:313" ht="14.4" customHeight="1">
      <c r="A329" s="1">
        <v>158</v>
      </c>
      <c r="B329" s="1">
        <f>COUNTIFS($D$3:D329,D329,$F$3:F329,F329)</f>
        <v>1</v>
      </c>
      <c r="C329" s="34">
        <v>12924</v>
      </c>
      <c r="D329" s="75" t="s">
        <v>1349</v>
      </c>
      <c r="E329" s="76" t="s">
        <v>482</v>
      </c>
      <c r="F329" s="78">
        <v>5853050346</v>
      </c>
      <c r="G329" s="77">
        <f>LEFT(H329,4)-CONCATENATE(IF(LEFT(F329, 2)&lt;MID(H329, 3, 4), 20, 19),LEFT(F329,2))</f>
        <v>62</v>
      </c>
      <c r="H329" s="248" t="s">
        <v>1350</v>
      </c>
      <c r="I329" s="29" t="s">
        <v>1351</v>
      </c>
      <c r="J329" s="24" t="s">
        <v>487</v>
      </c>
      <c r="K329" s="2" t="s">
        <v>430</v>
      </c>
      <c r="L329" s="1">
        <v>16</v>
      </c>
      <c r="M329" s="2">
        <v>1</v>
      </c>
      <c r="N329" s="2" t="s">
        <v>647</v>
      </c>
      <c r="P329" s="1" t="s">
        <v>1323</v>
      </c>
      <c r="S329" s="2"/>
      <c r="T329" s="52" t="s">
        <v>1103</v>
      </c>
      <c r="U329" s="52"/>
      <c r="V329" s="57" t="s">
        <v>1245</v>
      </c>
      <c r="X329" s="59"/>
      <c r="Y329" s="59"/>
      <c r="Z329" s="29"/>
      <c r="AA329" s="1" t="s">
        <v>812</v>
      </c>
      <c r="AC329" s="115">
        <v>346</v>
      </c>
      <c r="AD329" s="115">
        <v>5500</v>
      </c>
      <c r="AE329" s="11"/>
      <c r="AF329" s="11"/>
      <c r="AG329" s="11" t="s">
        <v>483</v>
      </c>
      <c r="AH329" s="115">
        <v>450</v>
      </c>
      <c r="AI329" s="11"/>
      <c r="AJ329" s="11"/>
      <c r="AM329" s="11"/>
      <c r="AO329" s="116">
        <v>70.099999999999994</v>
      </c>
      <c r="AP329" s="117">
        <v>17.399999999999999</v>
      </c>
      <c r="AQ329" s="118">
        <v>11.6</v>
      </c>
      <c r="AR329" s="119">
        <f>AO329+AP329+AQ329</f>
        <v>99.1</v>
      </c>
      <c r="AS329" s="120">
        <f>AO329/AP329</f>
        <v>4.0287356321839081</v>
      </c>
      <c r="AT329" s="121">
        <f>AO329/AP329*AQ329</f>
        <v>46.733333333333334</v>
      </c>
      <c r="AU329" s="122">
        <f>AO329/(AP329+AQ329)</f>
        <v>2.4172413793103447</v>
      </c>
      <c r="AV329" s="19">
        <f>AW329*AO329/100</f>
        <v>66.017999999999986</v>
      </c>
      <c r="AW329" s="19">
        <f>98-AY329-(CD329*100/AO329)</f>
        <v>94.176890156918688</v>
      </c>
      <c r="AX329" s="123">
        <v>1.81</v>
      </c>
      <c r="AY329" s="19">
        <f>AX329*100/AO329</f>
        <v>2.5820256776034238</v>
      </c>
      <c r="AZ329" s="1" t="s">
        <v>432</v>
      </c>
      <c r="BA329" s="58">
        <v>44.5</v>
      </c>
      <c r="BB329" s="1" t="s">
        <v>432</v>
      </c>
      <c r="BC329" s="6">
        <v>0.4</v>
      </c>
      <c r="BD329" s="6"/>
      <c r="BE329" s="19"/>
      <c r="BF329" s="19"/>
      <c r="BG329" s="67">
        <v>7986.1538461538457</v>
      </c>
      <c r="BH329" s="67">
        <v>836</v>
      </c>
      <c r="BI329" s="19">
        <v>8.69</v>
      </c>
      <c r="BJ329" s="19">
        <v>57.5</v>
      </c>
      <c r="BK329" s="19">
        <f>100-BJ329</f>
        <v>42.5</v>
      </c>
      <c r="BL329" s="124">
        <f>BJ329/BK329</f>
        <v>1.3529411764705883</v>
      </c>
      <c r="BM329" s="125">
        <v>4.2300000000000004</v>
      </c>
      <c r="BN329" s="6">
        <f>BM329*100/AO329</f>
        <v>6.0342368045649089</v>
      </c>
      <c r="BO329" s="1" t="s">
        <v>432</v>
      </c>
      <c r="BP329" s="19">
        <v>60.7</v>
      </c>
      <c r="BQ329" s="19">
        <v>68.08</v>
      </c>
      <c r="BR329" s="4">
        <v>31039</v>
      </c>
      <c r="BS329" s="6">
        <f>BX329+BZ329</f>
        <v>78.900000000000006</v>
      </c>
      <c r="BT329" s="4">
        <v>84.1</v>
      </c>
      <c r="BU329" s="43">
        <v>12811.034482758621</v>
      </c>
      <c r="BV329" s="6">
        <f>100-BT329</f>
        <v>15.900000000000006</v>
      </c>
      <c r="BW329" s="6">
        <f>BY329+CA329+CC329</f>
        <v>17.138999999999999</v>
      </c>
      <c r="BX329" s="2">
        <v>49.7</v>
      </c>
      <c r="BY329" s="22">
        <f>BX329*AP329/100</f>
        <v>8.6478000000000002</v>
      </c>
      <c r="BZ329" s="4">
        <v>29.2</v>
      </c>
      <c r="CA329" s="22">
        <f>BZ329*AP329/100</f>
        <v>5.0807999999999991</v>
      </c>
      <c r="CB329" s="4">
        <v>19.600000000000001</v>
      </c>
      <c r="CC329" s="22">
        <f>CB329*AP329/100</f>
        <v>3.4104000000000001</v>
      </c>
      <c r="CD329" s="22">
        <v>0.87</v>
      </c>
      <c r="CE329" s="126">
        <v>99.9</v>
      </c>
      <c r="CF329" s="126">
        <v>13512</v>
      </c>
      <c r="CG329" s="126">
        <v>99.7</v>
      </c>
      <c r="CH329" s="126">
        <v>8543</v>
      </c>
      <c r="CI329" s="126">
        <v>95.5</v>
      </c>
      <c r="CJ329" s="126">
        <v>99</v>
      </c>
      <c r="CK329" s="126">
        <v>9996</v>
      </c>
      <c r="CL329" s="19">
        <f>BX329/BZ329</f>
        <v>1.702054794520548</v>
      </c>
      <c r="CM329" s="22"/>
      <c r="CN329" s="22"/>
      <c r="CO329" s="22"/>
      <c r="CP329" s="6">
        <v>0.75</v>
      </c>
      <c r="CQ329" s="19"/>
      <c r="CR329" s="19"/>
      <c r="CS329" s="19"/>
      <c r="CT329" s="22"/>
      <c r="CU329" s="142"/>
      <c r="CV329" s="142"/>
      <c r="CW329" s="22"/>
      <c r="CX329" s="22"/>
      <c r="CZ329" s="22"/>
      <c r="DA329" s="16"/>
      <c r="DB329" s="129" t="s">
        <v>258</v>
      </c>
      <c r="DC329" s="130"/>
      <c r="DD329" s="131" t="s">
        <v>1352</v>
      </c>
      <c r="DI329" s="1" t="s">
        <v>436</v>
      </c>
      <c r="DJ329" s="209" t="s">
        <v>483</v>
      </c>
      <c r="DK329" s="4">
        <v>2</v>
      </c>
      <c r="DL329" s="4" t="s">
        <v>442</v>
      </c>
      <c r="DM329" s="4" t="s">
        <v>456</v>
      </c>
      <c r="DN329" s="16">
        <v>0</v>
      </c>
      <c r="DR329" s="22">
        <v>23.7</v>
      </c>
      <c r="DS329" s="22" t="s">
        <v>431</v>
      </c>
      <c r="DT329" s="22">
        <v>523</v>
      </c>
      <c r="DU329" s="22">
        <v>15.9</v>
      </c>
      <c r="DV329" s="22">
        <v>84.1</v>
      </c>
      <c r="DW329" s="22" t="s">
        <v>431</v>
      </c>
      <c r="DX329" s="22" t="s">
        <v>431</v>
      </c>
      <c r="DY329" s="22" t="s">
        <v>431</v>
      </c>
      <c r="DZ329" s="22" t="s">
        <v>431</v>
      </c>
      <c r="EA329" s="2">
        <v>0</v>
      </c>
      <c r="EB329" s="2"/>
      <c r="EC329" s="36"/>
      <c r="ED329" s="36"/>
      <c r="EE329" s="4">
        <v>16</v>
      </c>
      <c r="EF329" s="4">
        <v>50</v>
      </c>
      <c r="EG329" s="4">
        <v>3</v>
      </c>
      <c r="EH329" s="4"/>
      <c r="EI329" s="4"/>
      <c r="EJ329" s="4" t="s">
        <v>431</v>
      </c>
      <c r="EK329" s="4" t="s">
        <v>431</v>
      </c>
      <c r="EL329" s="4" t="s">
        <v>431</v>
      </c>
      <c r="EM329" s="4">
        <v>2</v>
      </c>
      <c r="EN329" s="1">
        <v>1</v>
      </c>
      <c r="EO329" s="4">
        <v>3</v>
      </c>
      <c r="EP329" s="4">
        <v>2</v>
      </c>
      <c r="EQ329" s="31" t="s">
        <v>1353</v>
      </c>
      <c r="ER329" s="14">
        <v>43720</v>
      </c>
      <c r="ES329" s="132">
        <v>12924</v>
      </c>
      <c r="ET329" s="133">
        <v>75</v>
      </c>
      <c r="EU329" s="133">
        <v>7642</v>
      </c>
      <c r="EV329" s="133">
        <v>4000</v>
      </c>
      <c r="EW329" s="133">
        <v>40560</v>
      </c>
      <c r="EX329" s="133">
        <v>2750</v>
      </c>
      <c r="EY329" s="134">
        <f>EX329/EV329*EW329/ET329</f>
        <v>371.8</v>
      </c>
      <c r="EZ329" s="39">
        <f>L329*EY329</f>
        <v>5948.8</v>
      </c>
      <c r="FA329" s="9"/>
      <c r="FE329" s="135"/>
      <c r="FF329" s="135"/>
      <c r="FH329" s="136"/>
      <c r="FI329" s="11"/>
      <c r="FK329" s="138"/>
      <c r="FL329" s="139"/>
      <c r="FM329" s="9"/>
      <c r="FN329" s="1"/>
      <c r="FO329" s="41">
        <f>AC329/1000</f>
        <v>0.34599999999999997</v>
      </c>
      <c r="FQ329" s="121">
        <f>EX329*100/EU329</f>
        <v>35.985344150745881</v>
      </c>
      <c r="FR329" s="140">
        <f>EY329/1000</f>
        <v>0.37180000000000002</v>
      </c>
      <c r="FS329" s="143">
        <f>DT329/EY329</f>
        <v>1.4066702528240989</v>
      </c>
      <c r="FT329" s="43">
        <v>20</v>
      </c>
      <c r="FU329" s="16" t="s">
        <v>1123</v>
      </c>
      <c r="FV329" s="213" t="s">
        <v>431</v>
      </c>
      <c r="FW329" s="2"/>
      <c r="FX329" s="213" t="s">
        <v>431</v>
      </c>
      <c r="FY329" s="11" t="s">
        <v>1111</v>
      </c>
      <c r="FZ329" s="1">
        <v>0</v>
      </c>
      <c r="GA329" s="2" t="s">
        <v>560</v>
      </c>
      <c r="GB329" s="11" t="s">
        <v>501</v>
      </c>
      <c r="GC329" s="11"/>
      <c r="GG329" s="1">
        <v>1</v>
      </c>
      <c r="GH329" s="28">
        <v>44006</v>
      </c>
      <c r="GI329" s="1"/>
      <c r="GJ329" s="29" t="s">
        <v>1106</v>
      </c>
      <c r="GK329" s="1">
        <v>0</v>
      </c>
      <c r="GL329" s="8">
        <v>0</v>
      </c>
      <c r="GM329" s="11" t="s">
        <v>800</v>
      </c>
      <c r="GO329" s="10">
        <v>43992</v>
      </c>
      <c r="GP329" s="23" t="s">
        <v>523</v>
      </c>
      <c r="GQ329" s="20">
        <f>DATEDIF(ER329,GO329,"m")</f>
        <v>8</v>
      </c>
      <c r="GR329" s="141" t="s">
        <v>1108</v>
      </c>
      <c r="GT329" s="19"/>
      <c r="GV329" s="11"/>
      <c r="GZ329" s="11">
        <v>1</v>
      </c>
      <c r="HA329" s="54">
        <v>6.63</v>
      </c>
      <c r="HB329" s="54">
        <v>0</v>
      </c>
      <c r="HC329" s="55">
        <v>2462.6</v>
      </c>
      <c r="HD329" s="54">
        <v>0</v>
      </c>
      <c r="HE329" s="54">
        <v>7.67</v>
      </c>
      <c r="HF329" s="54">
        <v>0</v>
      </c>
      <c r="HG329" s="55">
        <v>4922.6000000000004</v>
      </c>
      <c r="HH329" s="54">
        <v>36.6</v>
      </c>
      <c r="HI329" s="55">
        <v>541.1</v>
      </c>
      <c r="HJ329" s="54">
        <v>0</v>
      </c>
      <c r="HK329" s="54">
        <v>0</v>
      </c>
      <c r="HL329" s="54">
        <v>0</v>
      </c>
      <c r="HM329" s="54">
        <v>2265.06</v>
      </c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20"/>
      <c r="IC329" s="20"/>
      <c r="ID329" s="11"/>
      <c r="IE329" s="11"/>
      <c r="IF329" s="20"/>
      <c r="KE329" s="20">
        <f>FR329*AO329/100*1000</f>
        <v>260.63179999999994</v>
      </c>
      <c r="KF329" s="20">
        <f>FR329*AP329/100*1000</f>
        <v>64.69319999999999</v>
      </c>
      <c r="KG329" s="20">
        <f>FR329*AQ329/100*1000</f>
        <v>43.128799999999998</v>
      </c>
      <c r="KH329" s="20">
        <f>FR329*AX329/100*1000</f>
        <v>6.7295800000000003</v>
      </c>
      <c r="KI329" s="20">
        <f>FR329*BM329/100*1000</f>
        <v>15.72714</v>
      </c>
      <c r="KJ329" s="20">
        <f>FR329*BY329/100*1000</f>
        <v>32.1525204</v>
      </c>
      <c r="KK329" s="20">
        <f>FR329*CA329/100*1000</f>
        <v>18.890414399999997</v>
      </c>
      <c r="KL329" s="20">
        <f>FR329*CC329/100*1000</f>
        <v>12.679867200000002</v>
      </c>
      <c r="KS329" s="23">
        <v>44006</v>
      </c>
      <c r="KT329" s="1">
        <v>3</v>
      </c>
      <c r="KV329" s="11" t="s">
        <v>800</v>
      </c>
    </row>
    <row r="330" spans="1:313" ht="14.4" customHeight="1">
      <c r="A330" s="1">
        <v>175</v>
      </c>
      <c r="B330" s="1">
        <f>COUNTIFS($D$3:D330,D330,$F$3:F330,F330)</f>
        <v>1</v>
      </c>
      <c r="C330" s="34">
        <v>13059</v>
      </c>
      <c r="D330" s="21" t="s">
        <v>1349</v>
      </c>
      <c r="E330" s="2" t="s">
        <v>1403</v>
      </c>
      <c r="F330" s="12">
        <v>5857190196</v>
      </c>
      <c r="G330" s="1">
        <f>LEFT(H330,4)-CONCATENATE(IF(LEFT(F330, 2)&lt;MID(H330, 3, 4), 20, 19),LEFT(F330,2))</f>
        <v>62</v>
      </c>
      <c r="H330" s="247" t="s">
        <v>1404</v>
      </c>
      <c r="I330" s="29" t="s">
        <v>1405</v>
      </c>
      <c r="J330" s="24" t="s">
        <v>487</v>
      </c>
      <c r="K330" s="2" t="s">
        <v>430</v>
      </c>
      <c r="L330" s="1">
        <v>8</v>
      </c>
      <c r="M330" s="2" t="s">
        <v>664</v>
      </c>
      <c r="N330" s="2" t="s">
        <v>431</v>
      </c>
      <c r="P330" s="1" t="s">
        <v>1377</v>
      </c>
      <c r="S330" s="2"/>
      <c r="T330" s="42"/>
      <c r="U330" s="42"/>
      <c r="V330" s="57" t="s">
        <v>1245</v>
      </c>
      <c r="X330" s="59"/>
      <c r="Y330" s="59"/>
      <c r="Z330" s="29"/>
      <c r="AA330" s="1" t="s">
        <v>812</v>
      </c>
      <c r="AC330" s="115">
        <v>77</v>
      </c>
      <c r="AD330" s="115">
        <v>600</v>
      </c>
      <c r="AE330" s="11"/>
      <c r="AF330" s="11"/>
      <c r="AG330" s="11" t="s">
        <v>483</v>
      </c>
      <c r="AH330" s="115">
        <v>50</v>
      </c>
      <c r="AI330" s="11"/>
      <c r="AJ330" s="11"/>
      <c r="AM330" s="11"/>
      <c r="AO330" s="116">
        <v>38.1</v>
      </c>
      <c r="AP330" s="117">
        <v>45</v>
      </c>
      <c r="AQ330" s="118">
        <v>14.7</v>
      </c>
      <c r="AR330" s="119">
        <f>AO330+AP330+AQ330</f>
        <v>97.8</v>
      </c>
      <c r="AS330" s="120">
        <f>AO330/AP330</f>
        <v>0.84666666666666668</v>
      </c>
      <c r="AT330" s="121">
        <f>AO330/AP330*AQ330</f>
        <v>12.446</v>
      </c>
      <c r="AU330" s="122">
        <f>AO330/(AP330+AQ330)</f>
        <v>0.63819095477386933</v>
      </c>
      <c r="AV330" s="19">
        <f>AW330*AO330/100</f>
        <v>31.778000000000002</v>
      </c>
      <c r="AW330" s="19">
        <f>98-AY330-(CD330*100/AO330)</f>
        <v>83.406824146981634</v>
      </c>
      <c r="AX330" s="123">
        <v>5.08</v>
      </c>
      <c r="AY330" s="19">
        <f>AX330*100/AO330</f>
        <v>13.333333333333332</v>
      </c>
      <c r="AZ330" s="1" t="s">
        <v>432</v>
      </c>
      <c r="BA330" s="58">
        <v>11</v>
      </c>
      <c r="BB330" s="1" t="s">
        <v>432</v>
      </c>
      <c r="BC330" s="6">
        <v>1</v>
      </c>
      <c r="BD330" s="6"/>
      <c r="BE330" s="19"/>
      <c r="BF330" s="19"/>
      <c r="BG330" s="2">
        <v>6074</v>
      </c>
      <c r="BH330" s="67">
        <v>359.09999999999997</v>
      </c>
      <c r="BI330" s="19">
        <v>0.77</v>
      </c>
      <c r="BJ330" s="19">
        <v>29.2</v>
      </c>
      <c r="BK330" s="19">
        <f>100-BJ330</f>
        <v>70.8</v>
      </c>
      <c r="BL330" s="147">
        <f>BJ330/BK330</f>
        <v>0.41242937853107348</v>
      </c>
      <c r="BM330" s="125">
        <v>0.21</v>
      </c>
      <c r="BN330" s="6">
        <f>BM330*100/AO330</f>
        <v>0.55118110236220474</v>
      </c>
      <c r="BO330" s="1" t="s">
        <v>432</v>
      </c>
      <c r="BP330" s="19">
        <v>19.5</v>
      </c>
      <c r="BQ330" s="19">
        <v>37.375</v>
      </c>
      <c r="BR330" s="4">
        <v>28889</v>
      </c>
      <c r="BS330" s="6">
        <f>BX330+BZ330</f>
        <v>51</v>
      </c>
      <c r="BT330" s="4">
        <v>89.9</v>
      </c>
      <c r="BU330" s="43">
        <v>5215.8620689655172</v>
      </c>
      <c r="BV330" s="6">
        <f>100-BT330</f>
        <v>10.099999999999994</v>
      </c>
      <c r="BW330" s="6">
        <f>BY330+CA330+CC330</f>
        <v>44.864999999999995</v>
      </c>
      <c r="BX330" s="2">
        <v>22.7</v>
      </c>
      <c r="BY330" s="22">
        <f>BX330*AP330/100</f>
        <v>10.215</v>
      </c>
      <c r="BZ330" s="4">
        <v>28.3</v>
      </c>
      <c r="CA330" s="22">
        <f>BZ330*AP330/100</f>
        <v>12.734999999999999</v>
      </c>
      <c r="CB330" s="4">
        <v>48.7</v>
      </c>
      <c r="CC330" s="22">
        <f>CB330*AP330/100</f>
        <v>21.914999999999999</v>
      </c>
      <c r="CD330" s="22">
        <v>0.48</v>
      </c>
      <c r="CE330" s="126">
        <v>98.5</v>
      </c>
      <c r="CF330" s="126">
        <v>6224</v>
      </c>
      <c r="CG330" s="126">
        <v>96.6</v>
      </c>
      <c r="CH330" s="126">
        <v>4452</v>
      </c>
      <c r="CI330" s="126">
        <v>77.5</v>
      </c>
      <c r="CJ330" s="126">
        <v>87.7</v>
      </c>
      <c r="CK330" s="126">
        <v>3846</v>
      </c>
      <c r="CL330" s="19">
        <f>BX330/BZ330</f>
        <v>0.80212014134275611</v>
      </c>
      <c r="CM330" s="22"/>
      <c r="CN330" s="22"/>
      <c r="CO330" s="22"/>
      <c r="CP330" s="6">
        <v>1.41</v>
      </c>
      <c r="CQ330" s="19"/>
      <c r="CR330" s="19"/>
      <c r="CS330" s="19"/>
      <c r="CT330" s="22"/>
      <c r="CU330" s="142"/>
      <c r="CV330" s="142"/>
      <c r="CW330" s="22"/>
      <c r="CX330" s="22"/>
      <c r="CZ330" s="22"/>
      <c r="DA330" s="16"/>
      <c r="DB330" s="129" t="s">
        <v>257</v>
      </c>
      <c r="DC330" s="130"/>
      <c r="DD330" s="131" t="s">
        <v>1406</v>
      </c>
      <c r="DI330" s="1" t="s">
        <v>436</v>
      </c>
      <c r="DJ330" s="209" t="s">
        <v>483</v>
      </c>
      <c r="DK330" s="4">
        <v>2</v>
      </c>
      <c r="DN330" s="16">
        <v>0</v>
      </c>
      <c r="DR330" s="22" t="s">
        <v>431</v>
      </c>
      <c r="DS330" s="22" t="s">
        <v>431</v>
      </c>
      <c r="DT330" s="22">
        <v>329</v>
      </c>
      <c r="DU330" s="22">
        <v>22.2</v>
      </c>
      <c r="DV330" s="22">
        <v>77.8</v>
      </c>
      <c r="DW330" s="22" t="s">
        <v>431</v>
      </c>
      <c r="DX330" s="22" t="s">
        <v>431</v>
      </c>
      <c r="DY330" s="22" t="s">
        <v>431</v>
      </c>
      <c r="DZ330" s="22" t="s">
        <v>431</v>
      </c>
      <c r="EA330" s="2">
        <v>0</v>
      </c>
      <c r="EB330" s="2"/>
      <c r="EC330" s="36"/>
      <c r="ED330" s="36"/>
      <c r="EE330" s="4">
        <v>8</v>
      </c>
      <c r="EF330" s="4"/>
      <c r="EG330" s="4"/>
      <c r="EH330" s="4"/>
      <c r="EI330" s="4"/>
      <c r="EJ330" s="4"/>
      <c r="EK330" s="4"/>
      <c r="EL330" s="6" t="e">
        <f>EK330/(EJ330*EJ330*0.01*0.01)</f>
        <v>#DIV/0!</v>
      </c>
      <c r="EM330" s="4">
        <v>1</v>
      </c>
      <c r="EN330" s="1">
        <v>1</v>
      </c>
      <c r="EO330" s="4">
        <v>2</v>
      </c>
      <c r="EP330" s="4"/>
      <c r="EQ330" s="31"/>
      <c r="ER330" s="14"/>
      <c r="ES330" s="132">
        <v>13059</v>
      </c>
      <c r="ET330" s="133">
        <v>75</v>
      </c>
      <c r="EU330" s="133">
        <v>9301</v>
      </c>
      <c r="EV330" s="133">
        <v>16000</v>
      </c>
      <c r="EW330" s="133">
        <v>40560</v>
      </c>
      <c r="EX330" s="133">
        <v>2347</v>
      </c>
      <c r="EY330" s="134">
        <f>EX330/EV330*EW330/ET330</f>
        <v>79.328599999999994</v>
      </c>
      <c r="EZ330" s="39">
        <f>L330*EY330</f>
        <v>634.62879999999996</v>
      </c>
      <c r="FA330" s="9"/>
      <c r="FE330" s="135"/>
      <c r="FF330" s="135"/>
      <c r="FH330" s="136"/>
      <c r="FI330" s="11"/>
      <c r="FK330" s="138"/>
      <c r="FL330" s="139"/>
      <c r="FM330" s="9"/>
      <c r="FN330" s="1"/>
      <c r="FO330" s="41">
        <f>AC330/1000</f>
        <v>7.6999999999999999E-2</v>
      </c>
      <c r="FQ330" s="121">
        <f>EX330*100/EU330</f>
        <v>25.233845823029782</v>
      </c>
      <c r="FR330" s="140">
        <f>EY330/1000</f>
        <v>7.9328599999999999E-2</v>
      </c>
      <c r="FS330" s="143">
        <f>DT330/EY330</f>
        <v>4.1473062678529562</v>
      </c>
      <c r="FT330" s="143"/>
      <c r="FV330" s="212"/>
      <c r="FX330" s="212"/>
      <c r="GI330" s="8"/>
      <c r="GO330" s="10">
        <v>44012</v>
      </c>
      <c r="GP330" s="10"/>
      <c r="GQ330" s="20"/>
      <c r="GT330" s="19">
        <v>3.1049898860800003</v>
      </c>
      <c r="GV330" s="148">
        <v>0.22507125520000001</v>
      </c>
      <c r="GY330" s="11"/>
      <c r="GZ330" s="11"/>
      <c r="HA330" s="32">
        <v>14.39</v>
      </c>
      <c r="HB330" s="32">
        <v>19.87</v>
      </c>
      <c r="HC330" s="33">
        <v>12439.07</v>
      </c>
      <c r="HD330" s="32">
        <v>5.77</v>
      </c>
      <c r="HE330" s="32">
        <v>10.88</v>
      </c>
      <c r="HF330" s="32">
        <v>7.92</v>
      </c>
      <c r="HG330" s="33">
        <v>8282.56</v>
      </c>
      <c r="HH330" s="32">
        <v>110.22</v>
      </c>
      <c r="HI330" s="33">
        <v>490.26</v>
      </c>
      <c r="HJ330" s="32">
        <v>398.08</v>
      </c>
      <c r="HK330" s="32">
        <v>22.4</v>
      </c>
      <c r="HL330" s="32">
        <v>35.81</v>
      </c>
      <c r="HM330" s="32">
        <v>400.95</v>
      </c>
      <c r="HN330" s="32">
        <v>0</v>
      </c>
      <c r="HO330" s="32">
        <v>99.62</v>
      </c>
      <c r="HP330" s="33">
        <v>3085.38</v>
      </c>
      <c r="HQ330" s="32">
        <v>6.68</v>
      </c>
      <c r="HR330" s="32">
        <v>0</v>
      </c>
      <c r="HS330" s="32">
        <v>527.88</v>
      </c>
      <c r="HT330" s="32">
        <v>4485.72</v>
      </c>
      <c r="HU330" s="32">
        <v>607.66999999999996</v>
      </c>
      <c r="HV330" s="32">
        <v>16.88</v>
      </c>
      <c r="HW330" s="32">
        <v>108.33</v>
      </c>
      <c r="HX330" s="32">
        <v>93.92</v>
      </c>
      <c r="HY330" s="32">
        <v>0</v>
      </c>
      <c r="HZ330" s="32">
        <v>317.89999999999998</v>
      </c>
      <c r="IA330" s="22">
        <f>HU330/HP330</f>
        <v>0.19695142899740062</v>
      </c>
      <c r="KE330" s="20">
        <f>FR330*AO330/100*1000</f>
        <v>30.224196600000003</v>
      </c>
      <c r="KF330" s="20">
        <f>FR330*AP330/100*1000</f>
        <v>35.697870000000002</v>
      </c>
      <c r="KG330" s="20">
        <f>FR330*AQ330/100*1000</f>
        <v>11.6613042</v>
      </c>
      <c r="KH330" s="20">
        <f>FR330*AX330/100*1000</f>
        <v>4.0298928800000002</v>
      </c>
      <c r="KI330" s="20">
        <f>FR330*BM330/100*1000</f>
        <v>0.16659005999999998</v>
      </c>
      <c r="KJ330" s="20">
        <f>FR330*BY330/100*1000</f>
        <v>8.103416489999999</v>
      </c>
      <c r="KK330" s="20">
        <f>FR330*CA330/100*1000</f>
        <v>10.102497209999999</v>
      </c>
      <c r="KL330" s="20">
        <f>FR330*CC330/100*1000</f>
        <v>17.384862689999999</v>
      </c>
      <c r="KS330" s="23">
        <v>44022</v>
      </c>
      <c r="KT330" s="1">
        <v>2</v>
      </c>
    </row>
    <row r="331" spans="1:313" ht="14.4" customHeight="1">
      <c r="A331" s="1">
        <v>70</v>
      </c>
      <c r="B331" s="1">
        <f>COUNTIFS($D$3:D331,D331,$F$3:F331,F331)</f>
        <v>2</v>
      </c>
      <c r="C331" s="34">
        <v>14820</v>
      </c>
      <c r="D331" s="75" t="s">
        <v>1349</v>
      </c>
      <c r="E331" s="76" t="s">
        <v>482</v>
      </c>
      <c r="F331" s="78">
        <v>5853050346</v>
      </c>
      <c r="G331" s="77">
        <v>63</v>
      </c>
      <c r="H331" s="248" t="s">
        <v>1821</v>
      </c>
      <c r="I331" s="29" t="s">
        <v>1268</v>
      </c>
      <c r="J331" s="24" t="s">
        <v>487</v>
      </c>
      <c r="K331" s="2" t="s">
        <v>430</v>
      </c>
      <c r="L331" s="2">
        <v>6</v>
      </c>
      <c r="M331" s="2" t="s">
        <v>664</v>
      </c>
      <c r="N331" s="2" t="s">
        <v>431</v>
      </c>
      <c r="O331" s="11"/>
      <c r="P331" s="2" t="s">
        <v>1794</v>
      </c>
      <c r="Q331" s="11"/>
      <c r="R331" s="11"/>
      <c r="S331" s="11"/>
      <c r="T331" s="42"/>
      <c r="U331" s="42"/>
      <c r="V331" s="64" t="s">
        <v>1609</v>
      </c>
      <c r="W331" s="62" t="s">
        <v>1530</v>
      </c>
      <c r="X331" s="63"/>
      <c r="Y331" s="63"/>
      <c r="Z331" s="11"/>
      <c r="AA331" s="1" t="s">
        <v>812</v>
      </c>
      <c r="AC331" s="115">
        <v>495</v>
      </c>
      <c r="AD331" s="115">
        <v>2900</v>
      </c>
      <c r="AE331" s="11"/>
      <c r="AF331" s="11"/>
      <c r="AG331" s="11" t="s">
        <v>483</v>
      </c>
      <c r="AH331" s="115">
        <v>250</v>
      </c>
      <c r="AI331" s="11"/>
      <c r="AJ331" s="11"/>
      <c r="AM331" s="11"/>
      <c r="AO331" s="116">
        <v>75.400000000000006</v>
      </c>
      <c r="AP331" s="117">
        <v>20.3</v>
      </c>
      <c r="AQ331" s="118">
        <v>3.59</v>
      </c>
      <c r="AR331" s="119">
        <f>AO331+AP331+AQ331</f>
        <v>99.29</v>
      </c>
      <c r="AS331" s="120">
        <f>AO331/AP331</f>
        <v>3.7142857142857144</v>
      </c>
      <c r="AT331" s="121">
        <f>AO331/AP331*AQ331</f>
        <v>13.334285714285715</v>
      </c>
      <c r="AU331" s="122">
        <f>AO331/(AP331+AQ331)</f>
        <v>3.1561322729175387</v>
      </c>
      <c r="AV331" s="19">
        <f>AW331*AO331/100</f>
        <v>70.222000000000008</v>
      </c>
      <c r="AW331" s="19">
        <f>98-AY331-(CD331*100/AO331)</f>
        <v>93.132625994694962</v>
      </c>
      <c r="AX331" s="123">
        <v>3.39</v>
      </c>
      <c r="AY331" s="19">
        <f>AX331*100/AO331</f>
        <v>4.4960212201591512</v>
      </c>
      <c r="AZ331" s="1" t="s">
        <v>432</v>
      </c>
      <c r="BA331" s="58">
        <v>26.8</v>
      </c>
      <c r="BB331" s="1" t="s">
        <v>432</v>
      </c>
      <c r="BC331" s="6">
        <v>0.31</v>
      </c>
      <c r="BD331" s="6"/>
      <c r="BE331" s="19"/>
      <c r="BF331" s="19"/>
      <c r="BG331" s="67">
        <v>8184</v>
      </c>
      <c r="BH331" s="2">
        <v>338.18181818181813</v>
      </c>
      <c r="BI331" s="19">
        <v>2.13</v>
      </c>
      <c r="BJ331" s="19">
        <v>42.5</v>
      </c>
      <c r="BK331" s="1">
        <v>57.5</v>
      </c>
      <c r="BL331" s="124">
        <f>BJ331/BK331</f>
        <v>0.73913043478260865</v>
      </c>
      <c r="BM331" s="125">
        <v>6.92</v>
      </c>
      <c r="BN331" s="6">
        <f>BM331*100/AO331</f>
        <v>9.1777188328912462</v>
      </c>
      <c r="BO331" s="1" t="s">
        <v>432</v>
      </c>
      <c r="BP331" s="19">
        <v>59.8</v>
      </c>
      <c r="BQ331" s="19">
        <v>71.099999999999994</v>
      </c>
      <c r="BR331" s="4">
        <v>74610</v>
      </c>
      <c r="BS331" s="6">
        <f>BX331+BZ331</f>
        <v>43.3</v>
      </c>
      <c r="BT331" s="4">
        <v>82</v>
      </c>
      <c r="BU331" s="4">
        <v>6205</v>
      </c>
      <c r="BV331" s="6">
        <f>100-BT331</f>
        <v>18</v>
      </c>
      <c r="BW331" s="6">
        <f>BY331+CA331+CC331</f>
        <v>20.259399999999999</v>
      </c>
      <c r="BX331" s="22">
        <v>14.5</v>
      </c>
      <c r="BY331" s="22">
        <f>BX331*AP331/100</f>
        <v>2.9435000000000002</v>
      </c>
      <c r="BZ331" s="4">
        <v>28.8</v>
      </c>
      <c r="CA331" s="22">
        <f>BZ331*AP331/100</f>
        <v>5.8464</v>
      </c>
      <c r="CB331" s="4">
        <v>56.5</v>
      </c>
      <c r="CC331" s="22">
        <f>CB331*AP331/100</f>
        <v>11.4695</v>
      </c>
      <c r="CD331" s="22">
        <v>0.28000000000000003</v>
      </c>
      <c r="CE331" s="126">
        <v>89.7</v>
      </c>
      <c r="CF331" s="126">
        <v>7821</v>
      </c>
      <c r="CG331" s="126">
        <v>84.6</v>
      </c>
      <c r="CH331" s="126">
        <v>6436</v>
      </c>
      <c r="CI331" s="126">
        <v>66.2</v>
      </c>
      <c r="CJ331" s="126">
        <v>74.900000000000006</v>
      </c>
      <c r="CK331" s="126">
        <v>5106</v>
      </c>
      <c r="CL331" s="19">
        <f>BX331/BZ331</f>
        <v>0.50347222222222221</v>
      </c>
      <c r="CM331" s="19">
        <v>8.9</v>
      </c>
      <c r="CN331" s="19">
        <v>38.6</v>
      </c>
      <c r="CO331" s="19">
        <v>20.3</v>
      </c>
      <c r="CP331" s="6"/>
      <c r="CQ331" s="19"/>
      <c r="CR331" s="19"/>
      <c r="CS331" s="20"/>
      <c r="CZ331" s="22"/>
      <c r="DA331" s="16"/>
      <c r="DB331" s="129" t="s">
        <v>258</v>
      </c>
      <c r="DC331" s="130"/>
      <c r="DD331" s="131" t="s">
        <v>868</v>
      </c>
      <c r="DI331" s="1" t="s">
        <v>436</v>
      </c>
      <c r="DJ331" s="209" t="s">
        <v>483</v>
      </c>
      <c r="DK331" s="4">
        <v>2</v>
      </c>
      <c r="DL331" s="4" t="s">
        <v>456</v>
      </c>
      <c r="DM331" s="4" t="s">
        <v>442</v>
      </c>
      <c r="DN331" s="16">
        <v>0</v>
      </c>
      <c r="DO331" s="4">
        <v>0</v>
      </c>
      <c r="DP331" s="4">
        <v>0</v>
      </c>
      <c r="DQ331" s="4" t="s">
        <v>431</v>
      </c>
      <c r="DR331" s="22">
        <v>4.7</v>
      </c>
      <c r="DS331" s="22" t="s">
        <v>431</v>
      </c>
      <c r="DT331" s="67">
        <v>288</v>
      </c>
      <c r="DU331" s="22">
        <v>10.4</v>
      </c>
      <c r="DV331" s="22">
        <v>89.6</v>
      </c>
      <c r="DW331" s="22" t="s">
        <v>431</v>
      </c>
      <c r="DX331" s="22" t="s">
        <v>431</v>
      </c>
      <c r="DY331" s="22" t="s">
        <v>431</v>
      </c>
      <c r="DZ331" s="22" t="s">
        <v>431</v>
      </c>
      <c r="EA331" s="2">
        <v>0</v>
      </c>
      <c r="EB331" s="2"/>
      <c r="EC331" s="36"/>
      <c r="ED331" s="36"/>
      <c r="EE331" s="4">
        <f>L331</f>
        <v>6</v>
      </c>
      <c r="EF331" s="4">
        <v>10</v>
      </c>
      <c r="EG331" s="4">
        <v>2</v>
      </c>
      <c r="EH331" s="4"/>
      <c r="EI331" s="4"/>
      <c r="EJ331" s="4" t="s">
        <v>431</v>
      </c>
      <c r="EK331" s="4" t="s">
        <v>431</v>
      </c>
      <c r="EL331" s="4" t="s">
        <v>431</v>
      </c>
      <c r="EM331" s="4" t="s">
        <v>431</v>
      </c>
      <c r="EN331" s="1">
        <v>0</v>
      </c>
      <c r="EO331" s="4">
        <v>2</v>
      </c>
      <c r="EP331" s="4" t="s">
        <v>1550</v>
      </c>
      <c r="EQ331" s="31" t="s">
        <v>1828</v>
      </c>
      <c r="ER331" s="14">
        <v>43720</v>
      </c>
      <c r="ES331" s="132">
        <v>14820</v>
      </c>
      <c r="ET331" s="133">
        <v>75</v>
      </c>
      <c r="EU331" s="133">
        <v>50006</v>
      </c>
      <c r="EV331" s="133">
        <v>4000</v>
      </c>
      <c r="EW331" s="133">
        <v>39780</v>
      </c>
      <c r="EX331" s="133">
        <v>3415</v>
      </c>
      <c r="EY331" s="134">
        <f>EX331/EV331*EW331/ET331</f>
        <v>452.82900000000006</v>
      </c>
      <c r="EZ331" s="39">
        <f>L331*EY331</f>
        <v>2716.9740000000002</v>
      </c>
      <c r="FA331" s="9"/>
      <c r="FE331" s="135"/>
      <c r="FF331" s="135"/>
      <c r="FH331" s="136"/>
      <c r="FK331" s="138"/>
      <c r="FL331" s="139"/>
      <c r="FM331" s="9"/>
      <c r="FN331" s="1"/>
      <c r="FO331" s="41">
        <f>AC331/1000</f>
        <v>0.495</v>
      </c>
      <c r="FQ331" s="121">
        <f>EX331*100/EU331</f>
        <v>6.8291804983401994</v>
      </c>
      <c r="FR331" s="140">
        <f>EY331/1000</f>
        <v>0.45282900000000004</v>
      </c>
      <c r="FS331" s="9"/>
      <c r="FT331" s="1">
        <v>23</v>
      </c>
      <c r="FU331" s="16" t="s">
        <v>1829</v>
      </c>
      <c r="FV331" s="214" t="s">
        <v>431</v>
      </c>
      <c r="FX331" s="214" t="s">
        <v>431</v>
      </c>
      <c r="FY331" s="9" t="s">
        <v>1830</v>
      </c>
      <c r="FZ331" s="1">
        <v>0</v>
      </c>
      <c r="GA331" s="1" t="s">
        <v>431</v>
      </c>
      <c r="GB331" s="9" t="s">
        <v>501</v>
      </c>
      <c r="GD331" s="1">
        <v>0</v>
      </c>
      <c r="GE331" s="1" t="s">
        <v>431</v>
      </c>
      <c r="GF331" s="1" t="s">
        <v>431</v>
      </c>
      <c r="GG331" s="1">
        <v>0</v>
      </c>
      <c r="GH331" s="8" t="s">
        <v>431</v>
      </c>
      <c r="GI331" s="8"/>
      <c r="GJ331" s="8" t="s">
        <v>431</v>
      </c>
      <c r="GK331" s="1">
        <v>0</v>
      </c>
      <c r="GL331" s="8">
        <v>0</v>
      </c>
      <c r="GM331" s="9" t="s">
        <v>1561</v>
      </c>
      <c r="GO331" s="10">
        <v>44272</v>
      </c>
      <c r="GP331" s="14" t="s">
        <v>523</v>
      </c>
      <c r="GQ331" s="20">
        <f>DATEDIF(ER331,GO331,"m")</f>
        <v>18</v>
      </c>
      <c r="KE331" s="20">
        <f>FR331*AO331/100*1000</f>
        <v>341.433066</v>
      </c>
      <c r="KF331" s="20">
        <f>FR331*AP331/100*1000</f>
        <v>91.924287000000007</v>
      </c>
      <c r="KG331" s="20">
        <f>FR331*AQ331/100*1000</f>
        <v>16.256561099999999</v>
      </c>
      <c r="KH331" s="20">
        <f>FR331*AX331/100*1000</f>
        <v>15.350903100000002</v>
      </c>
      <c r="KI331" s="20">
        <f>FR331*BM331/100*1000</f>
        <v>31.335766799999998</v>
      </c>
      <c r="KJ331" s="20">
        <f>FR331*BY331/100*1000</f>
        <v>13.329021615000002</v>
      </c>
      <c r="KK331" s="20">
        <f>FR331*CA331/100*1000</f>
        <v>26.474194656000002</v>
      </c>
      <c r="KL331" s="20">
        <f>FR331*CC331/100*1000</f>
        <v>51.937222155000001</v>
      </c>
      <c r="KV331" s="9" t="s">
        <v>1561</v>
      </c>
    </row>
    <row r="332" spans="1:313" ht="14.4" customHeight="1">
      <c r="A332" s="1">
        <v>183</v>
      </c>
      <c r="B332" s="1">
        <f>COUNTIFS($D$3:D332,D332,$F$3:F332,F332)</f>
        <v>1</v>
      </c>
      <c r="C332" s="34">
        <v>15676</v>
      </c>
      <c r="D332" s="21" t="s">
        <v>1349</v>
      </c>
      <c r="E332" s="2" t="s">
        <v>632</v>
      </c>
      <c r="F332" s="2">
        <v>5561181857</v>
      </c>
      <c r="G332" s="1">
        <v>66</v>
      </c>
      <c r="H332" s="247" t="s">
        <v>2021</v>
      </c>
      <c r="I332" s="29" t="s">
        <v>2030</v>
      </c>
      <c r="J332" s="24" t="s">
        <v>487</v>
      </c>
      <c r="K332" s="2" t="s">
        <v>430</v>
      </c>
      <c r="L332" s="2">
        <v>11</v>
      </c>
      <c r="M332" s="2" t="s">
        <v>729</v>
      </c>
      <c r="N332" s="2" t="s">
        <v>431</v>
      </c>
      <c r="O332" s="11"/>
      <c r="P332" s="2" t="s">
        <v>1994</v>
      </c>
      <c r="Q332" s="11"/>
      <c r="R332" s="11"/>
      <c r="S332" s="11"/>
      <c r="T332" s="42"/>
      <c r="U332" s="42"/>
      <c r="V332" s="64" t="s">
        <v>1609</v>
      </c>
      <c r="W332" s="11"/>
      <c r="X332" s="72" t="s">
        <v>2009</v>
      </c>
      <c r="Y332" s="66"/>
      <c r="Z332" s="11"/>
      <c r="AA332" s="1" t="s">
        <v>773</v>
      </c>
      <c r="AC332" s="115">
        <v>178</v>
      </c>
      <c r="AD332" s="115">
        <v>1900</v>
      </c>
      <c r="AE332" s="11"/>
      <c r="AF332" s="11"/>
      <c r="AG332" s="11" t="s">
        <v>491</v>
      </c>
      <c r="AH332" s="115">
        <v>150</v>
      </c>
      <c r="AI332" s="11"/>
      <c r="AJ332" s="11"/>
      <c r="AM332" s="11"/>
      <c r="AO332" s="116">
        <v>55.1</v>
      </c>
      <c r="AP332" s="117">
        <v>33.1</v>
      </c>
      <c r="AQ332" s="118">
        <v>11.1</v>
      </c>
      <c r="AR332" s="119">
        <f>AO332+AP332+AQ332</f>
        <v>99.3</v>
      </c>
      <c r="AS332" s="120">
        <f>AO332/AP332</f>
        <v>1.6646525679758308</v>
      </c>
      <c r="AT332" s="121">
        <f>AO332/AP332*AQ332</f>
        <v>18.47764350453172</v>
      </c>
      <c r="AU332" s="122">
        <f>AO332/(AP332+AQ332)</f>
        <v>1.246606334841629</v>
      </c>
      <c r="AV332" s="19">
        <f>AW332*AO332/100</f>
        <v>51.147999999999996</v>
      </c>
      <c r="AW332" s="19">
        <f>98-AY332-(CD332*100/AO332)</f>
        <v>92.827586206896541</v>
      </c>
      <c r="AX332" s="123">
        <v>1.45</v>
      </c>
      <c r="AY332" s="19">
        <f>AX332*100/AO332</f>
        <v>2.6315789473684208</v>
      </c>
      <c r="AZ332" s="1" t="s">
        <v>432</v>
      </c>
      <c r="BA332" s="58">
        <v>29.51</v>
      </c>
      <c r="BB332" s="1" t="s">
        <v>432</v>
      </c>
      <c r="BC332" s="6">
        <v>0.33</v>
      </c>
      <c r="BD332" s="6"/>
      <c r="BE332" s="19"/>
      <c r="BF332" s="19"/>
      <c r="BG332" s="67">
        <v>5318.5840707964608</v>
      </c>
      <c r="BH332" s="67">
        <v>816.61</v>
      </c>
      <c r="BI332" s="19">
        <v>0.31</v>
      </c>
      <c r="BJ332" s="19">
        <v>28.4</v>
      </c>
      <c r="BK332" s="19">
        <f>100-BJ332</f>
        <v>71.599999999999994</v>
      </c>
      <c r="BL332" s="124">
        <f>BJ332/BK332</f>
        <v>0.39664804469273746</v>
      </c>
      <c r="BM332" s="125">
        <v>0.39</v>
      </c>
      <c r="BN332" s="6">
        <f>BM332*100/AO332</f>
        <v>0.7078039927404719</v>
      </c>
      <c r="BO332" s="1" t="s">
        <v>432</v>
      </c>
      <c r="BP332" s="19">
        <v>10.86</v>
      </c>
      <c r="BQ332" s="19">
        <v>18.64</v>
      </c>
      <c r="BR332" s="43">
        <v>26321</v>
      </c>
      <c r="BS332" s="6">
        <f>BX332+BZ332</f>
        <v>31.06</v>
      </c>
      <c r="BT332" s="4">
        <v>77.8</v>
      </c>
      <c r="BU332" s="43">
        <v>7033.75</v>
      </c>
      <c r="BV332" s="6">
        <f>100-BT332</f>
        <v>22.200000000000003</v>
      </c>
      <c r="BW332" s="6">
        <f>BY332+CA332+CC332</f>
        <v>32.888159999999999</v>
      </c>
      <c r="BX332" s="22">
        <v>9.16</v>
      </c>
      <c r="BY332" s="22">
        <f>BX332*AP332/100</f>
        <v>3.0319600000000002</v>
      </c>
      <c r="BZ332" s="6">
        <v>21.9</v>
      </c>
      <c r="CA332" s="22">
        <f>BZ332*AP332/100</f>
        <v>7.2488999999999999</v>
      </c>
      <c r="CB332" s="6">
        <v>68.3</v>
      </c>
      <c r="CC332" s="22">
        <f>CB332*AP332/100</f>
        <v>22.607299999999999</v>
      </c>
      <c r="CD332" s="22">
        <v>1.4</v>
      </c>
      <c r="CE332" s="126">
        <v>90</v>
      </c>
      <c r="CF332" s="127">
        <v>6224</v>
      </c>
      <c r="CG332" s="126">
        <v>80.3</v>
      </c>
      <c r="CH332" s="127">
        <v>5296</v>
      </c>
      <c r="CI332" s="126">
        <v>22.9</v>
      </c>
      <c r="CJ332" s="126">
        <v>41.7</v>
      </c>
      <c r="CK332" s="127">
        <v>4731</v>
      </c>
      <c r="CL332" s="19">
        <f>BX332/BZ332</f>
        <v>0.41826484018264842</v>
      </c>
      <c r="CM332" s="19"/>
      <c r="CN332" s="19"/>
      <c r="CO332" s="19"/>
      <c r="CP332" s="6">
        <v>0.77</v>
      </c>
      <c r="CQ332" s="19"/>
      <c r="CR332" s="19"/>
      <c r="CS332" s="20"/>
      <c r="CZ332" s="22"/>
      <c r="DA332" s="16"/>
      <c r="DB332" s="129" t="s">
        <v>258</v>
      </c>
      <c r="DC332" s="130"/>
      <c r="DD332" s="131" t="s">
        <v>2031</v>
      </c>
      <c r="DI332" s="1" t="s">
        <v>436</v>
      </c>
      <c r="DJ332" s="210" t="s">
        <v>491</v>
      </c>
      <c r="DK332" s="4">
        <v>2</v>
      </c>
      <c r="DN332" s="16">
        <v>0</v>
      </c>
      <c r="DR332" s="22" t="s">
        <v>431</v>
      </c>
      <c r="DS332" s="22" t="s">
        <v>431</v>
      </c>
      <c r="DT332" s="67">
        <v>143</v>
      </c>
      <c r="DU332" s="22">
        <v>12.6</v>
      </c>
      <c r="DV332" s="22">
        <v>87.4</v>
      </c>
      <c r="DW332" s="22" t="s">
        <v>431</v>
      </c>
      <c r="DX332" s="22" t="s">
        <v>431</v>
      </c>
      <c r="DY332" s="22" t="s">
        <v>431</v>
      </c>
      <c r="DZ332" s="22" t="s">
        <v>431</v>
      </c>
      <c r="EA332" s="2">
        <v>0</v>
      </c>
      <c r="EB332" s="68"/>
      <c r="EC332" s="36"/>
      <c r="ED332" s="36"/>
      <c r="EE332" s="4">
        <f>L332</f>
        <v>11</v>
      </c>
      <c r="EF332" s="4"/>
      <c r="EG332" s="4"/>
      <c r="EH332" s="4"/>
      <c r="EI332" s="4"/>
      <c r="EJ332" s="4"/>
      <c r="EK332" s="4"/>
      <c r="EL332" s="6" t="e">
        <f>EK332/(EJ332*EJ332*0.01*0.01)</f>
        <v>#DIV/0!</v>
      </c>
      <c r="EM332" s="4"/>
      <c r="EN332" s="4"/>
      <c r="EO332" s="4"/>
      <c r="EP332" s="4"/>
      <c r="EQ332" s="31"/>
      <c r="ER332" s="14"/>
      <c r="ES332" s="132">
        <f>C332</f>
        <v>15676</v>
      </c>
      <c r="ET332" s="133">
        <v>75</v>
      </c>
      <c r="EU332" s="133">
        <v>70050</v>
      </c>
      <c r="EV332" s="133">
        <v>7732</v>
      </c>
      <c r="EW332" s="133">
        <v>39780</v>
      </c>
      <c r="EX332" s="133">
        <v>2547</v>
      </c>
      <c r="EY332" s="134">
        <f>EX332/EV332*EW332/ET332</f>
        <v>174.7191929643042</v>
      </c>
      <c r="EZ332" s="39">
        <f>L332*EY332</f>
        <v>1921.9111226073462</v>
      </c>
      <c r="FA332" s="9"/>
      <c r="FE332" s="135"/>
      <c r="FF332" s="135"/>
      <c r="FH332" s="136"/>
      <c r="FK332" s="138"/>
      <c r="FL332" s="139"/>
      <c r="FM332" s="9"/>
      <c r="FN332" s="1"/>
      <c r="FO332" s="41">
        <f>AC332/1000</f>
        <v>0.17799999999999999</v>
      </c>
      <c r="FQ332" s="121">
        <f>EX332*100/EU332</f>
        <v>3.6359743040685224</v>
      </c>
      <c r="FR332" s="140">
        <f>EY332/1000</f>
        <v>0.17471919296430419</v>
      </c>
      <c r="FS332" s="9"/>
      <c r="FU332" s="214"/>
      <c r="FW332" s="214"/>
      <c r="GI332" s="8"/>
      <c r="GO332" s="10"/>
      <c r="GP332" s="10"/>
      <c r="GQ332" s="20"/>
      <c r="KE332" s="20">
        <f>FR332*AO332/100*1000</f>
        <v>96.270275323331603</v>
      </c>
      <c r="KF332" s="20">
        <f>FR332*AP332/100*1000</f>
        <v>57.832052871184686</v>
      </c>
      <c r="KG332" s="20">
        <f>FR332*AQ332/100*1000</f>
        <v>19.393830419037762</v>
      </c>
      <c r="KH332" s="20">
        <f>FR332*AX332/100*1000</f>
        <v>2.533428297982411</v>
      </c>
      <c r="KI332" s="20">
        <f>FR332*BM332/100*1000</f>
        <v>0.68140485256078631</v>
      </c>
      <c r="KJ332" s="20">
        <f>FR332*BY332/100*1000</f>
        <v>5.2974160430005179</v>
      </c>
      <c r="KK332" s="20">
        <f>FR332*CA332/100*1000</f>
        <v>12.665219578789445</v>
      </c>
      <c r="KL332" s="20">
        <f>FR332*CC332/100*1000</f>
        <v>39.499292111019138</v>
      </c>
    </row>
    <row r="333" spans="1:313" ht="14.4" customHeight="1">
      <c r="A333" s="1">
        <v>280</v>
      </c>
      <c r="B333" s="1">
        <f>COUNTIFS($D$3:D333,D333,$F$3:F333,F333)</f>
        <v>1</v>
      </c>
      <c r="C333" s="34">
        <v>16187</v>
      </c>
      <c r="D333" s="75" t="s">
        <v>2217</v>
      </c>
      <c r="E333" s="76" t="s">
        <v>482</v>
      </c>
      <c r="F333" s="76">
        <v>395130452</v>
      </c>
      <c r="G333" s="77">
        <f>LEFT(H333,4)-CONCATENATE(IF(LEFT(F333, 2)&lt;MID(H333, 3, 4), 20, 19),LEFT(F333,2))</f>
        <v>82</v>
      </c>
      <c r="H333" s="248" t="s">
        <v>2218</v>
      </c>
      <c r="I333" s="29" t="s">
        <v>2219</v>
      </c>
      <c r="J333" s="24" t="s">
        <v>487</v>
      </c>
      <c r="K333" s="2" t="s">
        <v>430</v>
      </c>
      <c r="L333" s="2">
        <v>22</v>
      </c>
      <c r="M333" s="2" t="s">
        <v>565</v>
      </c>
      <c r="N333" s="2" t="s">
        <v>431</v>
      </c>
      <c r="O333" s="11"/>
      <c r="P333" s="2" t="s">
        <v>2200</v>
      </c>
      <c r="Q333" s="11"/>
      <c r="R333" s="11"/>
      <c r="S333" s="11"/>
      <c r="T333" s="42"/>
      <c r="U333" s="42"/>
      <c r="V333" s="64" t="s">
        <v>1609</v>
      </c>
      <c r="W333" s="42"/>
      <c r="X333" s="42"/>
      <c r="Y333" s="66"/>
      <c r="Z333" s="11"/>
      <c r="AA333" s="1" t="s">
        <v>2172</v>
      </c>
      <c r="AC333" s="115">
        <v>98</v>
      </c>
      <c r="AD333" s="115">
        <v>2200</v>
      </c>
      <c r="AE333" s="11"/>
      <c r="AF333" s="11"/>
      <c r="AG333" s="11" t="s">
        <v>483</v>
      </c>
      <c r="AH333" s="115">
        <v>150</v>
      </c>
      <c r="AI333" s="11"/>
      <c r="AJ333" s="11"/>
      <c r="AM333" s="11"/>
      <c r="AO333" s="116">
        <v>48.5</v>
      </c>
      <c r="AP333" s="117">
        <v>24.6</v>
      </c>
      <c r="AQ333" s="118">
        <v>26.2</v>
      </c>
      <c r="AR333" s="119">
        <f>AO333+AP333+AQ333</f>
        <v>99.3</v>
      </c>
      <c r="AS333" s="120">
        <f>AO333/AP333</f>
        <v>1.9715447154471544</v>
      </c>
      <c r="AT333" s="121">
        <f>AO333/AP333*AQ333</f>
        <v>51.654471544715442</v>
      </c>
      <c r="AU333" s="122">
        <f>AO333/(AP333+AQ333)</f>
        <v>0.95472440944881898</v>
      </c>
      <c r="AV333" s="19">
        <f>AW333*AO333/100</f>
        <v>41.88</v>
      </c>
      <c r="AW333" s="19">
        <f>98-AY333-(CD333*100/AO333)</f>
        <v>86.350515463917532</v>
      </c>
      <c r="AX333" s="123">
        <v>3.53</v>
      </c>
      <c r="AY333" s="19">
        <f>AX333*100/AO333</f>
        <v>7.2783505154639174</v>
      </c>
      <c r="AZ333" s="1" t="s">
        <v>432</v>
      </c>
      <c r="BA333" s="58">
        <v>20.28</v>
      </c>
      <c r="BB333" s="1" t="s">
        <v>432</v>
      </c>
      <c r="BC333" s="6">
        <v>1.31</v>
      </c>
      <c r="BD333" s="6"/>
      <c r="BE333" s="19"/>
      <c r="BF333" s="19"/>
      <c r="BG333" s="67">
        <v>3175.8333333333335</v>
      </c>
      <c r="BH333" s="67">
        <v>254.1</v>
      </c>
      <c r="BI333" s="19">
        <v>0.42</v>
      </c>
      <c r="BJ333" s="19">
        <v>56.3</v>
      </c>
      <c r="BK333" s="19">
        <f>100-BJ333</f>
        <v>43.7</v>
      </c>
      <c r="BL333" s="124">
        <f>BJ333/BK333</f>
        <v>1.2883295194508009</v>
      </c>
      <c r="BM333" s="125">
        <v>0.45</v>
      </c>
      <c r="BN333" s="6">
        <f>BM333*100/AO333</f>
        <v>0.92783505154639179</v>
      </c>
      <c r="BO333" s="1" t="s">
        <v>432</v>
      </c>
      <c r="BP333" s="19">
        <v>23.4</v>
      </c>
      <c r="BQ333" s="19">
        <v>24.824000000000002</v>
      </c>
      <c r="BR333" s="43">
        <v>23178.960000000003</v>
      </c>
      <c r="BS333" s="6">
        <f>BX333+BZ333</f>
        <v>26.4</v>
      </c>
      <c r="BT333" s="4">
        <v>92.4</v>
      </c>
      <c r="BU333" s="43">
        <v>4903.8999999999996</v>
      </c>
      <c r="BV333" s="6">
        <f>100-BT333</f>
        <v>7.5999999999999943</v>
      </c>
      <c r="BW333" s="6">
        <f>BY333+CA333+CC333</f>
        <v>24.009600000000006</v>
      </c>
      <c r="BX333" s="22">
        <v>11.7</v>
      </c>
      <c r="BY333" s="22">
        <f>BX333*AP333/100</f>
        <v>2.8782000000000001</v>
      </c>
      <c r="BZ333" s="6">
        <v>14.7</v>
      </c>
      <c r="CA333" s="22">
        <f>BZ333*AP333/100</f>
        <v>3.6162000000000001</v>
      </c>
      <c r="CB333" s="6">
        <v>71.2</v>
      </c>
      <c r="CC333" s="22">
        <f>CB333*AP333/100</f>
        <v>17.515200000000004</v>
      </c>
      <c r="CD333" s="22">
        <v>2.12</v>
      </c>
      <c r="CE333" s="126">
        <v>98.2</v>
      </c>
      <c r="CF333" s="127">
        <v>8440</v>
      </c>
      <c r="CG333" s="126">
        <v>85.4</v>
      </c>
      <c r="CH333" s="127">
        <v>5715</v>
      </c>
      <c r="CI333" s="126">
        <v>54.1</v>
      </c>
      <c r="CJ333" s="126">
        <v>63.7</v>
      </c>
      <c r="CK333" s="127">
        <v>4631</v>
      </c>
      <c r="CL333" s="19">
        <f>BX333/BZ333</f>
        <v>0.79591836734693877</v>
      </c>
      <c r="CM333" s="19"/>
      <c r="CN333" s="19"/>
      <c r="CO333" s="19"/>
      <c r="CP333" s="6"/>
      <c r="CQ333" s="19"/>
      <c r="CR333" s="19"/>
      <c r="CS333" s="20"/>
      <c r="CZ333" s="22"/>
      <c r="DA333" s="16"/>
      <c r="DB333" s="129" t="s">
        <v>258</v>
      </c>
      <c r="DC333" s="130"/>
      <c r="DD333" s="131" t="s">
        <v>2220</v>
      </c>
      <c r="DI333" s="1" t="s">
        <v>436</v>
      </c>
      <c r="DJ333" s="209" t="s">
        <v>483</v>
      </c>
      <c r="DK333" s="4">
        <v>2</v>
      </c>
      <c r="DN333" s="16">
        <v>0</v>
      </c>
      <c r="DR333" s="22" t="s">
        <v>431</v>
      </c>
      <c r="DS333" s="22" t="s">
        <v>431</v>
      </c>
      <c r="DT333" s="22">
        <v>421</v>
      </c>
      <c r="DU333" s="22">
        <v>17.3</v>
      </c>
      <c r="DV333" s="22">
        <v>82.7</v>
      </c>
      <c r="DW333" s="58" t="s">
        <v>2123</v>
      </c>
      <c r="DX333" s="40">
        <v>2170.5</v>
      </c>
      <c r="DY333" s="2" t="s">
        <v>431</v>
      </c>
      <c r="DZ333" s="40">
        <v>1.7</v>
      </c>
      <c r="EA333" s="2">
        <v>0</v>
      </c>
      <c r="EB333" s="2"/>
      <c r="EC333" s="36"/>
      <c r="ED333" s="36"/>
      <c r="EE333" s="4">
        <f>L333</f>
        <v>22</v>
      </c>
      <c r="EF333" s="4"/>
      <c r="EG333" s="4"/>
      <c r="EH333" s="4"/>
      <c r="EI333" s="4"/>
      <c r="EJ333" s="4"/>
      <c r="EK333" s="4"/>
      <c r="EL333" s="6" t="e">
        <f>EK333/(EJ333*EJ333*0.01*0.01)</f>
        <v>#DIV/0!</v>
      </c>
      <c r="EM333" s="4"/>
      <c r="EN333" s="4"/>
      <c r="EO333" s="4"/>
      <c r="EP333" s="4"/>
      <c r="EQ333" s="31"/>
      <c r="ER333" s="14"/>
      <c r="ES333" s="132">
        <f>C333</f>
        <v>16187</v>
      </c>
      <c r="ET333" s="133">
        <v>75</v>
      </c>
      <c r="EU333" s="133">
        <v>6650</v>
      </c>
      <c r="EV333" s="133">
        <v>4000</v>
      </c>
      <c r="EW333" s="133">
        <v>37440</v>
      </c>
      <c r="EX333" s="133">
        <v>2097</v>
      </c>
      <c r="EY333" s="134">
        <f>EX333/EV333*EW333/ET333</f>
        <v>261.7056</v>
      </c>
      <c r="EZ333" s="39">
        <f>L333*EY333</f>
        <v>5757.5231999999996</v>
      </c>
      <c r="FA333" s="9"/>
      <c r="FE333" s="135"/>
      <c r="FF333" s="135"/>
      <c r="FH333" s="136"/>
      <c r="FK333" s="138"/>
      <c r="FL333" s="139"/>
      <c r="FM333" s="9"/>
      <c r="FN333" s="1"/>
      <c r="FO333" s="41">
        <f>AC333/1000</f>
        <v>9.8000000000000004E-2</v>
      </c>
      <c r="FQ333" s="121">
        <f>EX333*100/EU333</f>
        <v>31.533834586466167</v>
      </c>
      <c r="FR333" s="140">
        <f>EY333/1000</f>
        <v>0.26170559999999998</v>
      </c>
      <c r="FS333" s="9"/>
      <c r="FV333" s="212"/>
      <c r="FX333" s="212"/>
      <c r="GI333" s="8"/>
      <c r="GO333" s="10"/>
      <c r="GP333" s="10"/>
      <c r="GQ333" s="20"/>
      <c r="KB333" s="22">
        <v>75.8</v>
      </c>
      <c r="KC333" s="22">
        <v>10.4</v>
      </c>
      <c r="KD333" s="22">
        <v>2.5</v>
      </c>
      <c r="KE333" s="20">
        <f>FR333*AO333/100*1000</f>
        <v>126.92721599999999</v>
      </c>
      <c r="KF333" s="20">
        <f>FR333*AP333/100*1000</f>
        <v>64.379577600000005</v>
      </c>
      <c r="KG333" s="20">
        <f>FR333*AQ333/100*1000</f>
        <v>68.56686719999999</v>
      </c>
      <c r="KH333" s="20">
        <f>FR333*AX333/100*1000</f>
        <v>9.2382076799999986</v>
      </c>
      <c r="KI333" s="20">
        <f>FR333*BM333/100*1000</f>
        <v>1.1776752000000001</v>
      </c>
      <c r="KJ333" s="20">
        <f>FR333*BY333/100*1000</f>
        <v>7.5324105791999996</v>
      </c>
      <c r="KK333" s="20">
        <f>FR333*CA333/100*1000</f>
        <v>9.4637979072</v>
      </c>
      <c r="KL333" s="20">
        <f>FR333*CC333/100*1000</f>
        <v>45.838259251200014</v>
      </c>
    </row>
    <row r="334" spans="1:313" ht="14.4" customHeight="1">
      <c r="A334" s="1">
        <v>59</v>
      </c>
      <c r="B334" s="1">
        <f>COUNTIFS($D$3:D334,D334,$F$3:F334,F334)</f>
        <v>2</v>
      </c>
      <c r="C334" s="34">
        <v>17101</v>
      </c>
      <c r="D334" s="75" t="s">
        <v>2217</v>
      </c>
      <c r="E334" s="76" t="s">
        <v>482</v>
      </c>
      <c r="F334" s="76">
        <v>395130452</v>
      </c>
      <c r="G334" s="77">
        <v>83</v>
      </c>
      <c r="H334" s="248" t="s">
        <v>2413</v>
      </c>
      <c r="I334" s="29" t="s">
        <v>2414</v>
      </c>
      <c r="J334" s="24" t="s">
        <v>487</v>
      </c>
      <c r="K334" s="2" t="s">
        <v>430</v>
      </c>
      <c r="L334" s="2">
        <v>22</v>
      </c>
      <c r="M334" s="2" t="s">
        <v>542</v>
      </c>
      <c r="N334" s="2" t="s">
        <v>431</v>
      </c>
      <c r="O334" s="11"/>
      <c r="P334" s="2" t="s">
        <v>2415</v>
      </c>
      <c r="Q334" s="11"/>
      <c r="R334" s="11"/>
      <c r="S334" s="11"/>
      <c r="T334" s="42"/>
      <c r="U334" s="42"/>
      <c r="V334" s="64" t="s">
        <v>1609</v>
      </c>
      <c r="W334" s="42"/>
      <c r="X334" s="42"/>
      <c r="Y334" s="66" t="s">
        <v>2381</v>
      </c>
      <c r="Z334" s="11"/>
      <c r="AA334" s="1" t="s">
        <v>2166</v>
      </c>
      <c r="AC334" s="115">
        <v>116</v>
      </c>
      <c r="AD334" s="115">
        <v>2500</v>
      </c>
      <c r="AE334" s="11"/>
      <c r="AF334" s="11"/>
      <c r="AG334" s="11" t="s">
        <v>483</v>
      </c>
      <c r="AH334" s="115">
        <v>250</v>
      </c>
      <c r="AI334" s="11"/>
      <c r="AJ334" s="11"/>
      <c r="AM334" s="11"/>
      <c r="AO334" s="116">
        <v>63.1</v>
      </c>
      <c r="AP334" s="117">
        <v>25.9</v>
      </c>
      <c r="AQ334" s="118">
        <v>9.74</v>
      </c>
      <c r="AR334" s="119">
        <f>AO334+AP334+AQ334</f>
        <v>98.74</v>
      </c>
      <c r="AS334" s="120">
        <f>AO334/AP334</f>
        <v>2.4362934362934365</v>
      </c>
      <c r="AT334" s="121">
        <f>AO334/AP334*AQ334</f>
        <v>23.729498069498071</v>
      </c>
      <c r="AU334" s="122">
        <f>AO334/(AP334+AQ334)</f>
        <v>1.7704826038159371</v>
      </c>
      <c r="AV334" s="19">
        <f>AW334*AO334/100</f>
        <v>57.868000000000002</v>
      </c>
      <c r="AW334" s="19">
        <f>98-AY334-(CD334*100/AO334)</f>
        <v>91.708399366085573</v>
      </c>
      <c r="AX334" s="123">
        <v>3.08</v>
      </c>
      <c r="AY334" s="19">
        <f>AX334*100/AO334</f>
        <v>4.8811410459587954</v>
      </c>
      <c r="AZ334" s="1" t="s">
        <v>432</v>
      </c>
      <c r="BA334" s="6">
        <v>16.62</v>
      </c>
      <c r="BB334" s="4" t="s">
        <v>432</v>
      </c>
      <c r="BC334" s="6">
        <v>2.7E-2</v>
      </c>
      <c r="BD334" s="6"/>
      <c r="BE334" s="6"/>
      <c r="BF334" s="6"/>
      <c r="BG334" s="43">
        <v>3912.5499999999997</v>
      </c>
      <c r="BH334" s="43">
        <v>280.8</v>
      </c>
      <c r="BI334" s="6">
        <v>0.16</v>
      </c>
      <c r="BJ334" s="6">
        <v>53.7</v>
      </c>
      <c r="BK334" s="6">
        <f>100-BJ334</f>
        <v>46.3</v>
      </c>
      <c r="BL334" s="124">
        <f>BJ334/BK334</f>
        <v>1.1598272138228942</v>
      </c>
      <c r="BM334" s="125">
        <v>0.86</v>
      </c>
      <c r="BN334" s="6">
        <f>BM334*100/AO334</f>
        <v>1.3629160063391441</v>
      </c>
      <c r="BO334" s="1" t="s">
        <v>432</v>
      </c>
      <c r="BP334" s="6">
        <v>26.4</v>
      </c>
      <c r="BQ334" s="6">
        <v>34.200000000000003</v>
      </c>
      <c r="BR334" s="43">
        <v>44709.599999999999</v>
      </c>
      <c r="BS334" s="6">
        <f>BX334+BZ334</f>
        <v>37.6</v>
      </c>
      <c r="BT334" s="4">
        <v>90</v>
      </c>
      <c r="BU334" s="43">
        <v>7292</v>
      </c>
      <c r="BV334" s="6">
        <f>100-BT334</f>
        <v>10</v>
      </c>
      <c r="BW334" s="6">
        <f>BY334+CA334+CC334</f>
        <v>25.563299999999998</v>
      </c>
      <c r="BX334" s="22">
        <v>21.5</v>
      </c>
      <c r="BY334" s="22">
        <f>BX334*AP334/100</f>
        <v>5.5685000000000002</v>
      </c>
      <c r="BZ334" s="6">
        <v>16.100000000000001</v>
      </c>
      <c r="CA334" s="22">
        <f>BZ334*AP334/100</f>
        <v>4.1699000000000002</v>
      </c>
      <c r="CB334" s="6">
        <v>61.1</v>
      </c>
      <c r="CC334" s="22">
        <f>CB334*AP334/100</f>
        <v>15.8249</v>
      </c>
      <c r="CD334" s="22">
        <v>0.89</v>
      </c>
      <c r="CE334" s="126">
        <v>98.3</v>
      </c>
      <c r="CF334" s="127">
        <v>7797</v>
      </c>
      <c r="CG334" s="126">
        <v>88.7</v>
      </c>
      <c r="CH334" s="127">
        <v>6338</v>
      </c>
      <c r="CI334" s="126">
        <v>69</v>
      </c>
      <c r="CJ334" s="126">
        <v>78.7</v>
      </c>
      <c r="CK334" s="127">
        <v>5137</v>
      </c>
      <c r="CL334" s="19">
        <f>BX334/BZ334</f>
        <v>1.3354037267080745</v>
      </c>
      <c r="CM334" s="19"/>
      <c r="CN334" s="19"/>
      <c r="CO334" s="19"/>
      <c r="CP334" s="6"/>
      <c r="CQ334" s="19"/>
      <c r="CR334" s="19"/>
      <c r="CS334" s="20"/>
      <c r="CZ334" s="22"/>
      <c r="DA334" s="16"/>
      <c r="DB334" s="129" t="s">
        <v>258</v>
      </c>
      <c r="DC334" s="130"/>
      <c r="DD334" s="131" t="s">
        <v>2416</v>
      </c>
      <c r="DI334" s="1" t="s">
        <v>436</v>
      </c>
      <c r="DJ334" s="209" t="s">
        <v>483</v>
      </c>
      <c r="DK334" s="4">
        <v>2</v>
      </c>
      <c r="DN334" s="16">
        <v>0</v>
      </c>
      <c r="DR334" s="58"/>
      <c r="DS334" s="22"/>
      <c r="DT334" s="22"/>
      <c r="DU334" s="22"/>
      <c r="DV334" s="22"/>
      <c r="DW334" s="22"/>
      <c r="DX334" s="22"/>
      <c r="DY334" s="22"/>
      <c r="DZ334" s="22"/>
      <c r="EB334" s="2"/>
      <c r="EC334" s="36"/>
      <c r="ED334" s="36"/>
      <c r="EE334" s="4">
        <f>L334</f>
        <v>22</v>
      </c>
      <c r="EF334" s="4"/>
      <c r="EG334" s="4"/>
      <c r="EH334" s="4"/>
      <c r="EI334" s="4"/>
      <c r="EJ334" s="4"/>
      <c r="EK334" s="4"/>
      <c r="EL334" s="6" t="e">
        <f>EK334/(EJ334*EJ334*0.01*0.01)</f>
        <v>#DIV/0!</v>
      </c>
      <c r="EM334" s="4"/>
      <c r="EN334" s="4"/>
      <c r="EO334" s="4"/>
      <c r="EP334" s="4"/>
      <c r="EQ334" s="31"/>
      <c r="ER334" s="14"/>
      <c r="ES334" s="132">
        <f>C334</f>
        <v>17101</v>
      </c>
      <c r="ET334" s="133">
        <v>75</v>
      </c>
      <c r="EU334" s="133">
        <v>34826</v>
      </c>
      <c r="EV334" s="133">
        <v>9788</v>
      </c>
      <c r="EW334" s="133">
        <v>37440</v>
      </c>
      <c r="EX334" s="133">
        <v>2619</v>
      </c>
      <c r="EY334" s="134">
        <f>EX334/EV334*EW334/ET334</f>
        <v>133.5722108704536</v>
      </c>
      <c r="EZ334" s="39">
        <f>L334*EY334</f>
        <v>2938.5886391499794</v>
      </c>
      <c r="FA334" s="9"/>
      <c r="FE334" s="135"/>
      <c r="FF334" s="135"/>
      <c r="FH334" s="136"/>
      <c r="FK334" s="138"/>
      <c r="FL334" s="139"/>
      <c r="FM334" s="9"/>
      <c r="FN334" s="1"/>
      <c r="FO334" s="41">
        <f>AC334/1000</f>
        <v>0.11600000000000001</v>
      </c>
      <c r="FQ334" s="121">
        <f>EX334*100/EU334</f>
        <v>7.5202434962384421</v>
      </c>
      <c r="FR334" s="140">
        <f>EY334/1000</f>
        <v>0.13357221087045359</v>
      </c>
      <c r="FS334" s="9"/>
      <c r="FV334" s="212"/>
      <c r="FX334" s="212"/>
      <c r="GI334" s="8"/>
      <c r="GO334" s="10"/>
      <c r="GP334" s="10"/>
      <c r="GQ334" s="20"/>
      <c r="KB334" s="22">
        <v>80.5</v>
      </c>
      <c r="KC334" s="22">
        <v>19.600000000000001</v>
      </c>
      <c r="KD334" s="22">
        <v>7.68</v>
      </c>
      <c r="KE334" s="20">
        <f>FR334*AO334/100*1000</f>
        <v>84.284065059256221</v>
      </c>
      <c r="KF334" s="20">
        <f>FR334*AP334/100*1000</f>
        <v>34.595202615447484</v>
      </c>
      <c r="KG334" s="20">
        <f>FR334*AQ334/100*1000</f>
        <v>13.009933338782181</v>
      </c>
      <c r="KH334" s="20">
        <f>FR334*AX334/100*1000</f>
        <v>4.1140240948099702</v>
      </c>
      <c r="KI334" s="20">
        <f>FR334*BM334/100*1000</f>
        <v>1.1487210134859009</v>
      </c>
      <c r="KJ334" s="20">
        <f>FR334*BY334/100*1000</f>
        <v>7.4379685623212088</v>
      </c>
      <c r="KK334" s="20">
        <f>FR334*CA334/100*1000</f>
        <v>5.569827621087045</v>
      </c>
      <c r="KL334" s="20">
        <f>FR334*CC334/100*1000</f>
        <v>21.137668798038408</v>
      </c>
    </row>
    <row r="335" spans="1:313" ht="14.4" customHeight="1">
      <c r="A335" s="1">
        <v>11</v>
      </c>
      <c r="B335" s="1">
        <f>COUNTIFS($D$3:D335,D335,$F$3:F335,F335)</f>
        <v>1</v>
      </c>
      <c r="C335" s="34">
        <v>14391</v>
      </c>
      <c r="D335" s="75" t="s">
        <v>1697</v>
      </c>
      <c r="E335" s="76" t="s">
        <v>549</v>
      </c>
      <c r="F335" s="78">
        <v>7454185376</v>
      </c>
      <c r="G335" s="77">
        <f>LEFT(H335,4)-CONCATENATE(IF(LEFT(F335, 2)&lt;MID(H335, 3, 4), 20, 19),LEFT(F335,2))</f>
        <v>47</v>
      </c>
      <c r="H335" s="248" t="s">
        <v>1698</v>
      </c>
      <c r="I335" s="29" t="s">
        <v>1699</v>
      </c>
      <c r="J335" s="24" t="s">
        <v>487</v>
      </c>
      <c r="K335" s="2" t="s">
        <v>430</v>
      </c>
      <c r="L335" s="2">
        <v>12</v>
      </c>
      <c r="M335" s="2" t="s">
        <v>601</v>
      </c>
      <c r="N335" s="2" t="s">
        <v>647</v>
      </c>
      <c r="O335" s="11"/>
      <c r="P335" s="2" t="s">
        <v>1651</v>
      </c>
      <c r="Q335" s="11"/>
      <c r="R335" s="11"/>
      <c r="S335" s="11"/>
      <c r="T335" s="42"/>
      <c r="U335" s="42"/>
      <c r="V335" s="64" t="s">
        <v>1609</v>
      </c>
      <c r="W335" s="42"/>
      <c r="X335" s="66"/>
      <c r="Y335" s="66"/>
      <c r="Z335" s="11"/>
      <c r="AA335" s="1" t="s">
        <v>812</v>
      </c>
      <c r="AC335" s="115">
        <v>264</v>
      </c>
      <c r="AD335" s="115">
        <v>3100</v>
      </c>
      <c r="AE335" s="11"/>
      <c r="AF335" s="11"/>
      <c r="AG335" s="11" t="s">
        <v>491</v>
      </c>
      <c r="AH335" s="115">
        <v>250</v>
      </c>
      <c r="AI335" s="11"/>
      <c r="AJ335" s="11"/>
      <c r="AM335" s="11"/>
      <c r="AO335" s="116">
        <v>60.2</v>
      </c>
      <c r="AP335" s="117">
        <v>26.2</v>
      </c>
      <c r="AQ335" s="118">
        <v>11.7</v>
      </c>
      <c r="AR335" s="119">
        <f>AO335+AP335+AQ335</f>
        <v>98.100000000000009</v>
      </c>
      <c r="AS335" s="120">
        <f>AO335/AP335</f>
        <v>2.2977099236641223</v>
      </c>
      <c r="AT335" s="121">
        <f>AO335/AP335*AQ335</f>
        <v>26.883206106870229</v>
      </c>
      <c r="AU335" s="122">
        <f>AO335/(AP335+AQ335)</f>
        <v>1.5883905013192614</v>
      </c>
      <c r="AV335" s="19">
        <f>AW335*AO335/100</f>
        <v>35.436000000000007</v>
      </c>
      <c r="AW335" s="19">
        <f>98-AY335-(CD335*100/AO335)</f>
        <v>58.863787375415285</v>
      </c>
      <c r="AX335" s="123">
        <v>21.2</v>
      </c>
      <c r="AY335" s="19">
        <f>AX335*100/AO335</f>
        <v>35.215946843853821</v>
      </c>
      <c r="AZ335" s="1" t="s">
        <v>432</v>
      </c>
      <c r="BA335" s="58">
        <v>15.7</v>
      </c>
      <c r="BB335" s="1" t="s">
        <v>432</v>
      </c>
      <c r="BC335" s="6">
        <v>0.41</v>
      </c>
      <c r="BD335" s="6"/>
      <c r="BE335" s="19"/>
      <c r="BF335" s="19"/>
      <c r="BG335" s="2">
        <v>4438</v>
      </c>
      <c r="BH335" s="67">
        <v>723.72881355932202</v>
      </c>
      <c r="BI335" s="19">
        <v>0.71</v>
      </c>
      <c r="BJ335" s="19">
        <v>44.4</v>
      </c>
      <c r="BK335" s="1">
        <v>55.6</v>
      </c>
      <c r="BL335" s="124">
        <f>BJ335/BK335</f>
        <v>0.79856115107913661</v>
      </c>
      <c r="BM335" s="125">
        <v>0.71</v>
      </c>
      <c r="BN335" s="6">
        <f>BM335*100/AO335</f>
        <v>1.1794019933554816</v>
      </c>
      <c r="BO335" s="1" t="s">
        <v>432</v>
      </c>
      <c r="BP335" s="19">
        <v>29.8</v>
      </c>
      <c r="BQ335" s="19">
        <v>62.1</v>
      </c>
      <c r="BR335" s="6">
        <v>40659.15</v>
      </c>
      <c r="BS335" s="6">
        <f>BX335+BZ335</f>
        <v>23.68</v>
      </c>
      <c r="BT335" s="4">
        <v>89.4</v>
      </c>
      <c r="BU335" s="43">
        <v>6435.2380952380954</v>
      </c>
      <c r="BV335" s="6">
        <f>100-BT335</f>
        <v>10.599999999999994</v>
      </c>
      <c r="BW335" s="6">
        <f>BY335+CA335+CC335</f>
        <v>26.037559999999999</v>
      </c>
      <c r="BX335" s="22">
        <v>20.2</v>
      </c>
      <c r="BY335" s="22">
        <f>BX335*AP335/100</f>
        <v>5.2923999999999998</v>
      </c>
      <c r="BZ335" s="4">
        <v>3.48</v>
      </c>
      <c r="CA335" s="22">
        <f>BZ335*AP335/100</f>
        <v>0.91176000000000001</v>
      </c>
      <c r="CB335" s="4">
        <v>75.7</v>
      </c>
      <c r="CC335" s="22">
        <f>CB335*AP335/100</f>
        <v>19.833399999999997</v>
      </c>
      <c r="CD335" s="19">
        <v>2.36</v>
      </c>
      <c r="CE335" s="126">
        <v>96</v>
      </c>
      <c r="CF335" s="126">
        <v>6243</v>
      </c>
      <c r="CG335" s="126">
        <v>85.2</v>
      </c>
      <c r="CH335" s="126">
        <v>4968</v>
      </c>
      <c r="CI335" s="126">
        <v>29.8</v>
      </c>
      <c r="CJ335" s="126">
        <v>45.3</v>
      </c>
      <c r="CK335" s="126">
        <v>4660</v>
      </c>
      <c r="CL335" s="19">
        <f>BX335/BZ335</f>
        <v>5.804597701149425</v>
      </c>
      <c r="CM335" s="22">
        <v>0.61</v>
      </c>
      <c r="CN335" s="22">
        <v>1.66</v>
      </c>
      <c r="CO335" s="22">
        <v>3.12</v>
      </c>
      <c r="CP335" s="6"/>
      <c r="CQ335" s="19"/>
      <c r="CR335" s="19"/>
      <c r="CS335" s="20"/>
      <c r="CT335" s="22"/>
      <c r="CU335" s="142"/>
      <c r="CV335" s="142"/>
      <c r="CW335" s="22"/>
      <c r="CX335" s="22"/>
      <c r="CZ335" s="22"/>
      <c r="DA335" s="16"/>
      <c r="DB335" s="129" t="s">
        <v>258</v>
      </c>
      <c r="DC335" s="130"/>
      <c r="DD335" s="131" t="s">
        <v>1700</v>
      </c>
      <c r="DI335" s="1" t="s">
        <v>436</v>
      </c>
      <c r="DJ335" s="210" t="s">
        <v>491</v>
      </c>
      <c r="DK335" s="4">
        <v>2</v>
      </c>
      <c r="DN335" s="16">
        <v>0</v>
      </c>
      <c r="DR335" s="1" t="s">
        <v>431</v>
      </c>
      <c r="DS335" s="1" t="s">
        <v>431</v>
      </c>
      <c r="DT335" s="1">
        <v>310</v>
      </c>
      <c r="DU335" s="1">
        <v>6.8</v>
      </c>
      <c r="DV335" s="1">
        <v>93.2</v>
      </c>
      <c r="DW335" s="1" t="s">
        <v>431</v>
      </c>
      <c r="DX335" s="1" t="s">
        <v>431</v>
      </c>
      <c r="DY335" s="1" t="s">
        <v>431</v>
      </c>
      <c r="DZ335" s="1" t="s">
        <v>431</v>
      </c>
      <c r="EA335" s="1">
        <v>0</v>
      </c>
      <c r="EC335" s="36"/>
      <c r="ED335" s="36"/>
      <c r="EE335" s="4">
        <v>12</v>
      </c>
      <c r="EF335" s="4"/>
      <c r="EG335" s="4"/>
      <c r="EH335" s="4"/>
      <c r="EI335" s="4"/>
      <c r="EJ335" s="4"/>
      <c r="EK335" s="4"/>
      <c r="EL335" s="6" t="e">
        <f>EK335/(EJ335*EJ335*0.01*0.01)</f>
        <v>#DIV/0!</v>
      </c>
      <c r="EM335" s="4"/>
      <c r="EN335" s="4"/>
      <c r="EO335" s="4"/>
      <c r="EP335" s="4"/>
      <c r="EQ335" s="31"/>
      <c r="ER335" s="14"/>
      <c r="ES335" s="132">
        <v>14391</v>
      </c>
      <c r="ET335" s="133">
        <v>75</v>
      </c>
      <c r="EU335" s="133">
        <v>116040</v>
      </c>
      <c r="EV335" s="133">
        <v>4000</v>
      </c>
      <c r="EW335" s="133">
        <v>39780</v>
      </c>
      <c r="EX335" s="133">
        <v>2073</v>
      </c>
      <c r="EY335" s="134">
        <f>EX335/EV335*EW335/ET335</f>
        <v>274.87979999999999</v>
      </c>
      <c r="EZ335" s="39">
        <f>L335*EY335</f>
        <v>3298.5576000000001</v>
      </c>
      <c r="FA335" s="9"/>
      <c r="FE335" s="135"/>
      <c r="FF335" s="135"/>
      <c r="FH335" s="136"/>
      <c r="FK335" s="138"/>
      <c r="FL335" s="139"/>
      <c r="FM335" s="9"/>
      <c r="FN335" s="1"/>
      <c r="FO335" s="41">
        <f>AC335/1000</f>
        <v>0.26400000000000001</v>
      </c>
      <c r="FQ335" s="121">
        <f>EX335*100/EU335</f>
        <v>1.7864529472595656</v>
      </c>
      <c r="FR335" s="140">
        <f>EY335/1000</f>
        <v>0.27487980000000001</v>
      </c>
      <c r="FS335" s="143"/>
      <c r="FU335" s="214"/>
      <c r="FW335" s="214"/>
      <c r="GI335" s="8"/>
      <c r="GO335" s="10">
        <v>44223</v>
      </c>
      <c r="GP335" s="10"/>
      <c r="GQ335" s="20"/>
      <c r="KE335" s="20">
        <f>FR335*AO335/100*1000</f>
        <v>165.4776396</v>
      </c>
      <c r="KF335" s="20">
        <f>FR335*AP335/100*1000</f>
        <v>72.018507600000007</v>
      </c>
      <c r="KG335" s="20">
        <f>FR335*AQ335/100*1000</f>
        <v>32.160936599999992</v>
      </c>
      <c r="KH335" s="20">
        <f>FR335*AX335/100*1000</f>
        <v>58.274517599999996</v>
      </c>
      <c r="KI335" s="20">
        <f>FR335*BM335/100*1000</f>
        <v>1.9516465799999998</v>
      </c>
      <c r="KJ335" s="20">
        <f>FR335*BY335/100*1000</f>
        <v>14.547738535199999</v>
      </c>
      <c r="KK335" s="20">
        <f>FR335*CA335/100*1000</f>
        <v>2.5062440644799997</v>
      </c>
      <c r="KL335" s="20">
        <f>FR335*CC335/100*1000</f>
        <v>54.518010253199996</v>
      </c>
    </row>
    <row r="336" spans="1:313" ht="14.4" customHeight="1">
      <c r="A336" s="1">
        <v>96</v>
      </c>
      <c r="B336" s="1">
        <f>COUNTIFS($D$3:D336,D336,$F$3:F336,F336)</f>
        <v>2</v>
      </c>
      <c r="C336" s="34">
        <v>14978</v>
      </c>
      <c r="D336" s="75" t="s">
        <v>1697</v>
      </c>
      <c r="E336" s="76" t="s">
        <v>549</v>
      </c>
      <c r="F336" s="78">
        <v>7454185376</v>
      </c>
      <c r="G336" s="77">
        <f>LEFT(H336,4)-CONCATENATE(IF(LEFT(F336, 2)&lt;MID(H336, 3, 4), 20, 19),LEFT(F336,2))</f>
        <v>47</v>
      </c>
      <c r="H336" s="248" t="s">
        <v>1884</v>
      </c>
      <c r="I336" s="29" t="s">
        <v>676</v>
      </c>
      <c r="J336" s="24" t="s">
        <v>487</v>
      </c>
      <c r="K336" s="2" t="s">
        <v>430</v>
      </c>
      <c r="L336" s="2">
        <v>7</v>
      </c>
      <c r="M336" s="2">
        <v>1</v>
      </c>
      <c r="N336" s="2" t="s">
        <v>431</v>
      </c>
      <c r="O336" s="11"/>
      <c r="P336" s="2" t="s">
        <v>1852</v>
      </c>
      <c r="Q336" s="11"/>
      <c r="R336" s="11"/>
      <c r="S336" s="11"/>
      <c r="T336" s="42"/>
      <c r="U336" s="42"/>
      <c r="V336" s="64" t="s">
        <v>1609</v>
      </c>
      <c r="W336" s="42"/>
      <c r="X336" s="44" t="s">
        <v>1872</v>
      </c>
      <c r="Y336" s="71"/>
      <c r="Z336" s="11"/>
      <c r="AA336" s="1" t="s">
        <v>812</v>
      </c>
      <c r="AC336" s="115">
        <v>162</v>
      </c>
      <c r="AD336" s="115">
        <v>1100</v>
      </c>
      <c r="AE336" s="11"/>
      <c r="AF336" s="11"/>
      <c r="AG336" s="11" t="s">
        <v>491</v>
      </c>
      <c r="AH336" s="115">
        <v>150</v>
      </c>
      <c r="AI336" s="11"/>
      <c r="AJ336" s="11"/>
      <c r="AM336" s="11"/>
      <c r="AO336" s="116">
        <v>59.9</v>
      </c>
      <c r="AP336" s="117">
        <v>20.7</v>
      </c>
      <c r="AQ336" s="118">
        <v>17.100000000000001</v>
      </c>
      <c r="AR336" s="119">
        <f>AO336+AP336+AQ336</f>
        <v>97.699999999999989</v>
      </c>
      <c r="AS336" s="120">
        <f>AO336/AP336</f>
        <v>2.893719806763285</v>
      </c>
      <c r="AT336" s="121">
        <f>AO336/AP336*AQ336</f>
        <v>49.482608695652175</v>
      </c>
      <c r="AU336" s="122">
        <f>AO336/(AP336+AQ336)</f>
        <v>1.5846560846560847</v>
      </c>
      <c r="AV336" s="19">
        <f>AW336*AO336/100</f>
        <v>51.381999999999998</v>
      </c>
      <c r="AW336" s="19">
        <f>98-AY336-(CD336*100/AO336)</f>
        <v>85.779632721202006</v>
      </c>
      <c r="AX336" s="123">
        <v>6.63</v>
      </c>
      <c r="AY336" s="19">
        <f>AX336*100/AO336</f>
        <v>11.068447412353924</v>
      </c>
      <c r="AZ336" s="1" t="s">
        <v>432</v>
      </c>
      <c r="BA336" s="58">
        <v>21</v>
      </c>
      <c r="BB336" s="1" t="s">
        <v>432</v>
      </c>
      <c r="BC336" s="6">
        <v>0.19</v>
      </c>
      <c r="BD336" s="6"/>
      <c r="BE336" s="19"/>
      <c r="BF336" s="19"/>
      <c r="BG336" s="67">
        <v>5310.3773584905666</v>
      </c>
      <c r="BH336" s="67">
        <v>229.15951972555743</v>
      </c>
      <c r="BI336" s="19">
        <v>1.04</v>
      </c>
      <c r="BJ336" s="19">
        <v>14.8</v>
      </c>
      <c r="BK336" s="19">
        <v>85.2</v>
      </c>
      <c r="BL336" s="124">
        <f>BJ336/BK336</f>
        <v>0.17370892018779344</v>
      </c>
      <c r="BM336" s="125">
        <v>0.55000000000000004</v>
      </c>
      <c r="BN336" s="6">
        <f>BM336*100/AO336</f>
        <v>0.91819699499165286</v>
      </c>
      <c r="BO336" s="1" t="s">
        <v>432</v>
      </c>
      <c r="BP336" s="19">
        <v>70.737700000000018</v>
      </c>
      <c r="BQ336" s="19">
        <v>60.1</v>
      </c>
      <c r="BR336" s="4">
        <v>23482</v>
      </c>
      <c r="BS336" s="6">
        <f>BX336+BZ336</f>
        <v>48.7</v>
      </c>
      <c r="BT336" s="4">
        <v>98.1</v>
      </c>
      <c r="BU336" s="43">
        <v>8754.1999999999989</v>
      </c>
      <c r="BV336" s="6">
        <f>100-BT336</f>
        <v>1.9000000000000057</v>
      </c>
      <c r="BW336" s="6">
        <f>BY336+CA336+CC336</f>
        <v>20.2239</v>
      </c>
      <c r="BX336" s="22">
        <v>18.7</v>
      </c>
      <c r="BY336" s="22">
        <f>BX336*AP336/100</f>
        <v>3.8708999999999998</v>
      </c>
      <c r="BZ336" s="6">
        <v>30</v>
      </c>
      <c r="CA336" s="22">
        <f>BZ336*AP336/100</f>
        <v>6.21</v>
      </c>
      <c r="CB336" s="6">
        <v>49</v>
      </c>
      <c r="CC336" s="22">
        <f>CB336*AP336/100</f>
        <v>10.142999999999999</v>
      </c>
      <c r="CD336" s="22">
        <v>0.69</v>
      </c>
      <c r="CE336" s="126" t="s">
        <v>432</v>
      </c>
      <c r="CF336" s="126" t="s">
        <v>432</v>
      </c>
      <c r="CG336" s="126">
        <v>64.3</v>
      </c>
      <c r="CH336" s="127">
        <v>4712.3999999999996</v>
      </c>
      <c r="CI336" s="126">
        <v>22.9</v>
      </c>
      <c r="CJ336" s="126">
        <v>37.1</v>
      </c>
      <c r="CK336" s="127">
        <v>4817.3999999999996</v>
      </c>
      <c r="CL336" s="19">
        <f>BX336/BZ336</f>
        <v>0.62333333333333329</v>
      </c>
      <c r="CM336" s="19">
        <v>4.08</v>
      </c>
      <c r="CN336" s="19">
        <v>1.75</v>
      </c>
      <c r="CO336" s="19">
        <v>11.7</v>
      </c>
      <c r="CP336" s="6"/>
      <c r="CQ336" s="19"/>
      <c r="CR336" s="19"/>
      <c r="CS336" s="20"/>
      <c r="CZ336" s="22"/>
      <c r="DA336" s="16"/>
      <c r="DB336" s="129" t="s">
        <v>258</v>
      </c>
      <c r="DC336" s="130"/>
      <c r="DD336" s="131" t="s">
        <v>1887</v>
      </c>
      <c r="DI336" s="1" t="s">
        <v>436</v>
      </c>
      <c r="DJ336" s="210" t="s">
        <v>491</v>
      </c>
      <c r="DK336" s="4">
        <v>2</v>
      </c>
      <c r="DN336" s="16">
        <v>0</v>
      </c>
      <c r="DR336" s="22" t="s">
        <v>431</v>
      </c>
      <c r="DS336" s="22" t="s">
        <v>431</v>
      </c>
      <c r="DT336" s="67">
        <v>212</v>
      </c>
      <c r="DU336" s="22">
        <v>19.3</v>
      </c>
      <c r="DV336" s="22">
        <v>80.7</v>
      </c>
      <c r="DW336" s="22" t="s">
        <v>431</v>
      </c>
      <c r="DX336" s="22" t="s">
        <v>431</v>
      </c>
      <c r="DY336" s="22" t="s">
        <v>431</v>
      </c>
      <c r="DZ336" s="22" t="s">
        <v>431</v>
      </c>
      <c r="EA336" s="2">
        <v>0</v>
      </c>
      <c r="EB336" s="68"/>
      <c r="EC336" s="36"/>
      <c r="ED336" s="36"/>
      <c r="EE336" s="4">
        <f>L336</f>
        <v>7</v>
      </c>
      <c r="EF336" s="4">
        <v>13</v>
      </c>
      <c r="EG336" s="4">
        <v>2</v>
      </c>
      <c r="EH336" s="4"/>
      <c r="EI336" s="4"/>
      <c r="EJ336" s="4"/>
      <c r="EK336" s="4"/>
      <c r="EL336" s="6" t="e">
        <f>EK336/(EJ336*EJ336*0.01*0.01)</f>
        <v>#DIV/0!</v>
      </c>
      <c r="EM336" s="4"/>
      <c r="EN336" s="4"/>
      <c r="EO336" s="4">
        <v>2</v>
      </c>
      <c r="EP336" s="4"/>
      <c r="EQ336" s="31"/>
      <c r="ER336" s="14">
        <v>42412</v>
      </c>
      <c r="ES336" s="132">
        <v>14978</v>
      </c>
      <c r="ET336" s="133">
        <v>75</v>
      </c>
      <c r="EU336" s="133">
        <v>6789</v>
      </c>
      <c r="EV336" s="133">
        <v>8000</v>
      </c>
      <c r="EW336" s="133">
        <v>39780</v>
      </c>
      <c r="EX336" s="133">
        <v>2292</v>
      </c>
      <c r="EY336" s="134">
        <f>EX336/EV336*EW336/ET336</f>
        <v>151.95959999999999</v>
      </c>
      <c r="EZ336" s="39">
        <f>L336*EY336</f>
        <v>1063.7172</v>
      </c>
      <c r="FA336" s="9"/>
      <c r="FE336" s="135"/>
      <c r="FF336" s="135"/>
      <c r="FH336" s="136"/>
      <c r="FK336" s="138"/>
      <c r="FL336" s="139"/>
      <c r="FM336" s="9"/>
      <c r="FN336" s="1"/>
      <c r="FO336" s="41">
        <f>AC336/1000</f>
        <v>0.16200000000000001</v>
      </c>
      <c r="FQ336" s="121">
        <f>EX336*100/EU336</f>
        <v>33.76049491825011</v>
      </c>
      <c r="FR336" s="140">
        <f>EY336/1000</f>
        <v>0.1519596</v>
      </c>
      <c r="FS336" s="9"/>
      <c r="FU336" s="214"/>
      <c r="FW336" s="214"/>
      <c r="GI336" s="8"/>
      <c r="GO336" s="10">
        <v>44293</v>
      </c>
      <c r="GP336" s="10" t="s">
        <v>523</v>
      </c>
      <c r="GQ336" s="20">
        <f>DATEDIF(ER336,GO336,"m")</f>
        <v>61</v>
      </c>
      <c r="KE336" s="20">
        <f>FR336*AO336/100*1000</f>
        <v>91.023800399999999</v>
      </c>
      <c r="KF336" s="20">
        <f>FR336*AP336/100*1000</f>
        <v>31.455637199999998</v>
      </c>
      <c r="KG336" s="20">
        <f>FR336*AQ336/100*1000</f>
        <v>25.985091600000004</v>
      </c>
      <c r="KH336" s="20">
        <f>FR336*AX336/100*1000</f>
        <v>10.07492148</v>
      </c>
      <c r="KI336" s="20">
        <f>FR336*BM336/100*1000</f>
        <v>0.83577780000000002</v>
      </c>
      <c r="KJ336" s="20">
        <f>FR336*BY336/100*1000</f>
        <v>5.8822041563999994</v>
      </c>
      <c r="KK336" s="20">
        <f>FR336*CA336/100*1000</f>
        <v>9.4366911600000005</v>
      </c>
      <c r="KL336" s="20">
        <f>FR336*CC336/100*1000</f>
        <v>15.413262227999997</v>
      </c>
    </row>
    <row r="337" spans="1:313" ht="14.4" customHeight="1">
      <c r="A337" s="1">
        <v>273</v>
      </c>
      <c r="B337" s="1">
        <f>COUNTIFS($D$3:D337,D337,$F$3:F337,F337)</f>
        <v>3</v>
      </c>
      <c r="C337" s="34">
        <v>16152</v>
      </c>
      <c r="D337" s="75" t="s">
        <v>1697</v>
      </c>
      <c r="E337" s="76" t="s">
        <v>549</v>
      </c>
      <c r="F337" s="76">
        <v>7454185376</v>
      </c>
      <c r="G337" s="77">
        <f>LEFT(H337,4)-CONCATENATE(IF(LEFT(F337, 2)&lt;MID(H337, 3, 4), 20, 19),LEFT(F337,2))</f>
        <v>47</v>
      </c>
      <c r="H337" s="248" t="s">
        <v>2197</v>
      </c>
      <c r="I337" s="29" t="s">
        <v>442</v>
      </c>
      <c r="J337" s="24" t="s">
        <v>487</v>
      </c>
      <c r="K337" s="2" t="s">
        <v>430</v>
      </c>
      <c r="L337" s="2">
        <v>5</v>
      </c>
      <c r="M337" s="2" t="s">
        <v>664</v>
      </c>
      <c r="N337" s="2" t="s">
        <v>647</v>
      </c>
      <c r="O337" s="11"/>
      <c r="P337" s="2" t="s">
        <v>2200</v>
      </c>
      <c r="Q337" s="11"/>
      <c r="R337" s="11"/>
      <c r="S337" s="11"/>
      <c r="T337" s="42"/>
      <c r="U337" s="42"/>
      <c r="V337" s="64" t="s">
        <v>1609</v>
      </c>
      <c r="W337" s="42"/>
      <c r="X337" s="42"/>
      <c r="Y337" s="66"/>
      <c r="Z337" s="11"/>
      <c r="AA337" s="1" t="s">
        <v>812</v>
      </c>
      <c r="AC337" s="115">
        <v>491</v>
      </c>
      <c r="AD337" s="115">
        <v>2400</v>
      </c>
      <c r="AE337" s="11"/>
      <c r="AF337" s="11"/>
      <c r="AG337" s="11" t="s">
        <v>491</v>
      </c>
      <c r="AH337" s="115">
        <v>150</v>
      </c>
      <c r="AI337" s="11"/>
      <c r="AJ337" s="11"/>
      <c r="AM337" s="11"/>
      <c r="AO337" s="116">
        <v>13.3</v>
      </c>
      <c r="AP337" s="117">
        <v>22.6</v>
      </c>
      <c r="AQ337" s="118">
        <v>62.4</v>
      </c>
      <c r="AR337" s="119">
        <f>AO337+AP337+AQ337</f>
        <v>98.300000000000011</v>
      </c>
      <c r="AS337" s="120">
        <f>AO337/AP337</f>
        <v>0.58849557522123896</v>
      </c>
      <c r="AT337" s="121">
        <f>AO337/AP337*AQ337</f>
        <v>36.722123893805311</v>
      </c>
      <c r="AU337" s="122">
        <f>AO337/(AP337+AQ337)</f>
        <v>0.15647058823529414</v>
      </c>
      <c r="AV337" s="19">
        <f>AW337*AO337/100</f>
        <v>10.993999999999998</v>
      </c>
      <c r="AW337" s="19">
        <f>98-AY337-(CD337*100/AO337)</f>
        <v>82.661654135338338</v>
      </c>
      <c r="AX337" s="123">
        <v>1.71</v>
      </c>
      <c r="AY337" s="19">
        <f>AX337*100/AO337</f>
        <v>12.857142857142856</v>
      </c>
      <c r="AZ337" s="1" t="s">
        <v>432</v>
      </c>
      <c r="BA337" s="58">
        <v>44.07</v>
      </c>
      <c r="BB337" s="1" t="s">
        <v>432</v>
      </c>
      <c r="BC337" s="6">
        <v>0.46</v>
      </c>
      <c r="BD337" s="6"/>
      <c r="BE337" s="19"/>
      <c r="BF337" s="19"/>
      <c r="BG337" s="67">
        <v>8041.666666666667</v>
      </c>
      <c r="BH337" s="67">
        <v>244.42</v>
      </c>
      <c r="BI337" s="19">
        <v>0.21</v>
      </c>
      <c r="BJ337" s="19">
        <v>52.5</v>
      </c>
      <c r="BK337" s="19">
        <f>100-BJ337</f>
        <v>47.5</v>
      </c>
      <c r="BL337" s="124">
        <f>BJ337/BK337</f>
        <v>1.1052631578947369</v>
      </c>
      <c r="BM337" s="125">
        <v>9.8000000000000004E-2</v>
      </c>
      <c r="BN337" s="6">
        <f>BM337*100/AO337</f>
        <v>0.73684210526315785</v>
      </c>
      <c r="BO337" s="1" t="s">
        <v>432</v>
      </c>
      <c r="BP337" s="19">
        <v>58.099999999999994</v>
      </c>
      <c r="BQ337" s="19">
        <v>37.199999999999996</v>
      </c>
      <c r="BR337" s="43">
        <v>18026.280000000002</v>
      </c>
      <c r="BS337" s="6">
        <f>BX337+BZ337</f>
        <v>75.7</v>
      </c>
      <c r="BT337" s="4">
        <v>92.7</v>
      </c>
      <c r="BU337" s="43">
        <v>12993.1</v>
      </c>
      <c r="BV337" s="6">
        <f>100-BT337</f>
        <v>7.2999999999999972</v>
      </c>
      <c r="BW337" s="6">
        <f>BY337+CA337+CC337</f>
        <v>21.876800000000003</v>
      </c>
      <c r="BX337" s="22">
        <v>45.7</v>
      </c>
      <c r="BY337" s="22">
        <f>BX337*AP337/100</f>
        <v>10.328200000000002</v>
      </c>
      <c r="BZ337" s="6">
        <v>30</v>
      </c>
      <c r="CA337" s="22">
        <f>BZ337*AP337/100</f>
        <v>6.78</v>
      </c>
      <c r="CB337" s="6">
        <v>21.1</v>
      </c>
      <c r="CC337" s="22">
        <f>CB337*AP337/100</f>
        <v>4.7686000000000011</v>
      </c>
      <c r="CD337" s="22">
        <v>0.33</v>
      </c>
      <c r="CE337" s="126">
        <v>96.2</v>
      </c>
      <c r="CF337" s="127">
        <v>7633</v>
      </c>
      <c r="CG337" s="126">
        <v>87.9</v>
      </c>
      <c r="CH337" s="127">
        <v>5820</v>
      </c>
      <c r="CI337" s="126">
        <v>80.099999999999994</v>
      </c>
      <c r="CJ337" s="126">
        <v>89</v>
      </c>
      <c r="CK337" s="127">
        <v>6319</v>
      </c>
      <c r="CL337" s="19">
        <f>BX337/BZ337</f>
        <v>1.5233333333333334</v>
      </c>
      <c r="CM337" s="19"/>
      <c r="CN337" s="19"/>
      <c r="CO337" s="19"/>
      <c r="CP337" s="6"/>
      <c r="CQ337" s="19"/>
      <c r="CR337" s="19"/>
      <c r="CS337" s="20"/>
      <c r="CZ337" s="22"/>
      <c r="DA337" s="16"/>
      <c r="DB337" s="129" t="s">
        <v>464</v>
      </c>
      <c r="DC337" s="130"/>
      <c r="DD337" s="131" t="s">
        <v>2202</v>
      </c>
      <c r="DI337" s="1" t="s">
        <v>436</v>
      </c>
      <c r="DJ337" s="210" t="s">
        <v>491</v>
      </c>
      <c r="DK337" s="4">
        <v>2</v>
      </c>
      <c r="DN337" s="16" t="s">
        <v>467</v>
      </c>
      <c r="DR337" s="22" t="s">
        <v>431</v>
      </c>
      <c r="DS337" s="22" t="s">
        <v>431</v>
      </c>
      <c r="DT337" s="22">
        <v>729</v>
      </c>
      <c r="DU337" s="22">
        <v>33.6</v>
      </c>
      <c r="DV337" s="22">
        <v>66.400000000000006</v>
      </c>
      <c r="DW337" s="40" t="s">
        <v>431</v>
      </c>
      <c r="DX337" s="40" t="s">
        <v>431</v>
      </c>
      <c r="DY337" s="40" t="s">
        <v>431</v>
      </c>
      <c r="DZ337" s="40" t="s">
        <v>431</v>
      </c>
      <c r="EA337" s="2">
        <v>0</v>
      </c>
      <c r="EB337" s="2"/>
      <c r="EC337" s="36"/>
      <c r="ED337" s="36"/>
      <c r="EE337" s="4">
        <f>L337</f>
        <v>5</v>
      </c>
      <c r="EF337" s="4"/>
      <c r="EG337" s="4"/>
      <c r="EH337" s="4"/>
      <c r="EI337" s="4"/>
      <c r="EJ337" s="4"/>
      <c r="EK337" s="4"/>
      <c r="EL337" s="6" t="e">
        <f>EK337/(EJ337*EJ337*0.01*0.01)</f>
        <v>#DIV/0!</v>
      </c>
      <c r="EM337" s="4"/>
      <c r="EN337" s="4"/>
      <c r="EO337" s="4"/>
      <c r="EP337" s="4"/>
      <c r="EQ337" s="31"/>
      <c r="ER337" s="14"/>
      <c r="ES337" s="132">
        <f>C337</f>
        <v>16152</v>
      </c>
      <c r="ET337" s="133">
        <v>75</v>
      </c>
      <c r="EU337" s="133">
        <v>17679</v>
      </c>
      <c r="EV337" s="133">
        <v>4000</v>
      </c>
      <c r="EW337" s="133">
        <v>37440</v>
      </c>
      <c r="EX337" s="133">
        <v>3814</v>
      </c>
      <c r="EY337" s="134">
        <f>EX337/EV337*EW337/ET337</f>
        <v>475.98720000000003</v>
      </c>
      <c r="EZ337" s="39">
        <f>L337*EY337</f>
        <v>2379.9360000000001</v>
      </c>
      <c r="FA337" s="9"/>
      <c r="FE337" s="135"/>
      <c r="FF337" s="135"/>
      <c r="FH337" s="136"/>
      <c r="FK337" s="138"/>
      <c r="FL337" s="139"/>
      <c r="FM337" s="9"/>
      <c r="FN337" s="1"/>
      <c r="FO337" s="41">
        <f>AC337/1000</f>
        <v>0.49099999999999999</v>
      </c>
      <c r="FQ337" s="121">
        <f>EX337*100/EU337</f>
        <v>21.573618417331296</v>
      </c>
      <c r="FR337" s="140">
        <f>EY337/1000</f>
        <v>0.47598720000000005</v>
      </c>
      <c r="FS337" s="9"/>
      <c r="FU337" s="214"/>
      <c r="FW337" s="214"/>
      <c r="GI337" s="8"/>
      <c r="GO337" s="10"/>
      <c r="GP337" s="10"/>
      <c r="GQ337" s="20"/>
      <c r="KB337" s="22">
        <v>56.5</v>
      </c>
      <c r="KC337" s="22">
        <v>10.3</v>
      </c>
      <c r="KD337" s="22">
        <v>6.63</v>
      </c>
      <c r="KE337" s="20">
        <f>FR337*AO337/100*1000</f>
        <v>63.306297600000008</v>
      </c>
      <c r="KF337" s="20">
        <f>FR337*AP337/100*1000</f>
        <v>107.57310720000002</v>
      </c>
      <c r="KG337" s="20">
        <f>FR337*AQ337/100*1000</f>
        <v>297.0160128</v>
      </c>
      <c r="KH337" s="20">
        <f>FR337*AX337/100*1000</f>
        <v>8.1393811200000012</v>
      </c>
      <c r="KI337" s="20">
        <f>FR337*BM337/100*1000</f>
        <v>0.46646745600000006</v>
      </c>
      <c r="KJ337" s="20">
        <f>FR337*BY337/100*1000</f>
        <v>49.160909990400015</v>
      </c>
      <c r="KK337" s="20">
        <f>FR337*CA337/100*1000</f>
        <v>32.271932160000006</v>
      </c>
      <c r="KL337" s="20">
        <f>FR337*CC337/100*1000</f>
        <v>22.697925619200003</v>
      </c>
    </row>
    <row r="338" spans="1:313">
      <c r="A338" s="1">
        <v>321</v>
      </c>
      <c r="B338" s="1">
        <f>COUNTIFS($D$3:D338,D338,$F$3:F338,F338)</f>
        <v>4</v>
      </c>
      <c r="C338" s="34">
        <v>16408</v>
      </c>
      <c r="D338" s="75" t="s">
        <v>1697</v>
      </c>
      <c r="E338" s="76" t="s">
        <v>549</v>
      </c>
      <c r="F338" s="76">
        <v>7454185376</v>
      </c>
      <c r="G338" s="77">
        <f>LEFT(H338,4)-CONCATENATE(IF(LEFT(F338, 2)&lt;MID(H338, 3, 4), 20, 19),LEFT(F338,2))</f>
        <v>47</v>
      </c>
      <c r="H338" s="248" t="s">
        <v>2282</v>
      </c>
      <c r="I338" s="29" t="s">
        <v>1699</v>
      </c>
      <c r="J338" s="24" t="s">
        <v>487</v>
      </c>
      <c r="K338" s="2" t="s">
        <v>430</v>
      </c>
      <c r="L338" s="2">
        <v>12</v>
      </c>
      <c r="M338" s="2" t="s">
        <v>664</v>
      </c>
      <c r="N338" s="2" t="s">
        <v>431</v>
      </c>
      <c r="O338" s="11"/>
      <c r="P338" s="2" t="s">
        <v>2252</v>
      </c>
      <c r="Q338" s="11"/>
      <c r="R338" s="11"/>
      <c r="S338" s="11"/>
      <c r="T338" s="42"/>
      <c r="U338" s="42"/>
      <c r="V338" s="64" t="s">
        <v>1609</v>
      </c>
      <c r="W338" s="42"/>
      <c r="X338" s="42"/>
      <c r="Y338" s="66"/>
      <c r="Z338" s="11"/>
      <c r="AA338" s="1" t="s">
        <v>812</v>
      </c>
      <c r="AC338" s="115">
        <v>429</v>
      </c>
      <c r="AD338" s="115">
        <v>5000</v>
      </c>
      <c r="AE338" s="11"/>
      <c r="AF338" s="11"/>
      <c r="AG338" s="11" t="s">
        <v>491</v>
      </c>
      <c r="AH338" s="115">
        <v>350</v>
      </c>
      <c r="AI338" s="11"/>
      <c r="AJ338" s="11"/>
      <c r="AM338" s="11"/>
      <c r="AO338" s="116">
        <v>22.4</v>
      </c>
      <c r="AP338" s="117">
        <v>68.2</v>
      </c>
      <c r="AQ338" s="118">
        <v>9.18</v>
      </c>
      <c r="AR338" s="119">
        <f>AO338+AP338+AQ338</f>
        <v>99.78</v>
      </c>
      <c r="AS338" s="120">
        <f>AO338/AP338</f>
        <v>0.3284457478005865</v>
      </c>
      <c r="AT338" s="121">
        <f>AO338/AP338*AQ338</f>
        <v>3.0151319648093837</v>
      </c>
      <c r="AU338" s="122">
        <f>AO338/(AP338+AQ338)</f>
        <v>0.28948048591367276</v>
      </c>
      <c r="AV338" s="19">
        <f>AW338*AO338/100</f>
        <v>15.181999999999999</v>
      </c>
      <c r="AW338" s="19">
        <f>98-AY338-(CD338*100/AO338)</f>
        <v>67.776785714285708</v>
      </c>
      <c r="AX338" s="123">
        <v>5.82</v>
      </c>
      <c r="AY338" s="19">
        <f>AX338*100/AO338</f>
        <v>25.982142857142858</v>
      </c>
      <c r="AZ338" s="1" t="s">
        <v>432</v>
      </c>
      <c r="BA338" s="58">
        <v>10.062000000000001</v>
      </c>
      <c r="BB338" s="1" t="s">
        <v>432</v>
      </c>
      <c r="BC338" s="6">
        <v>0.16</v>
      </c>
      <c r="BD338" s="6"/>
      <c r="BE338" s="19"/>
      <c r="BF338" s="19"/>
      <c r="BG338" s="67">
        <v>4985</v>
      </c>
      <c r="BH338" s="67">
        <v>496.09999999999997</v>
      </c>
      <c r="BI338" s="19">
        <v>1.25</v>
      </c>
      <c r="BJ338" s="19">
        <v>57.9</v>
      </c>
      <c r="BK338" s="19">
        <f>100-BJ338</f>
        <v>42.1</v>
      </c>
      <c r="BL338" s="124">
        <f>BJ338/BK338</f>
        <v>1.3752969121140142</v>
      </c>
      <c r="BM338" s="125">
        <v>0.46</v>
      </c>
      <c r="BN338" s="6">
        <f>BM338*100/AO338</f>
        <v>2.0535714285714288</v>
      </c>
      <c r="BO338" s="1" t="s">
        <v>432</v>
      </c>
      <c r="BP338" s="19">
        <v>23.45</v>
      </c>
      <c r="BQ338" s="19">
        <v>25.376000000000001</v>
      </c>
      <c r="BR338" s="43">
        <v>30595.11</v>
      </c>
      <c r="BS338" s="6">
        <f>BX338+BZ338</f>
        <v>79.2</v>
      </c>
      <c r="BT338" s="4">
        <v>93.8</v>
      </c>
      <c r="BU338" s="43">
        <v>13075.880000000001</v>
      </c>
      <c r="BV338" s="6">
        <f>100-BT338</f>
        <v>6.2000000000000028</v>
      </c>
      <c r="BW338" s="6">
        <f>BY338+CA338+CC338</f>
        <v>68.063600000000008</v>
      </c>
      <c r="BX338" s="22">
        <v>45.1</v>
      </c>
      <c r="BY338" s="22">
        <f>BX338*AP338/100</f>
        <v>30.758200000000002</v>
      </c>
      <c r="BZ338" s="6">
        <v>34.1</v>
      </c>
      <c r="CA338" s="22">
        <f>BZ338*AP338/100</f>
        <v>23.256200000000003</v>
      </c>
      <c r="CB338" s="6">
        <v>20.6</v>
      </c>
      <c r="CC338" s="22">
        <f>CB338*AP338/100</f>
        <v>14.049200000000001</v>
      </c>
      <c r="CD338" s="22">
        <v>0.95</v>
      </c>
      <c r="CE338" s="126">
        <v>99.6</v>
      </c>
      <c r="CF338" s="127">
        <v>10350</v>
      </c>
      <c r="CG338" s="126">
        <v>96.9</v>
      </c>
      <c r="CH338" s="127">
        <v>7138</v>
      </c>
      <c r="CI338" s="126">
        <v>85.5</v>
      </c>
      <c r="CJ338" s="126">
        <v>95.6</v>
      </c>
      <c r="CK338" s="127">
        <v>8014</v>
      </c>
      <c r="CL338" s="19">
        <f>BX338/BZ338</f>
        <v>1.3225806451612903</v>
      </c>
      <c r="CM338" s="19"/>
      <c r="CN338" s="19"/>
      <c r="CO338" s="19"/>
      <c r="CP338" s="6"/>
      <c r="CQ338" s="19"/>
      <c r="CR338" s="19"/>
      <c r="CS338" s="20"/>
      <c r="CZ338" s="22"/>
      <c r="DA338" s="16"/>
      <c r="DB338" s="129" t="s">
        <v>257</v>
      </c>
      <c r="DC338" s="130"/>
      <c r="DD338" s="131" t="s">
        <v>2283</v>
      </c>
      <c r="DI338" s="1" t="s">
        <v>436</v>
      </c>
      <c r="DJ338" s="210" t="s">
        <v>491</v>
      </c>
      <c r="DK338" s="4">
        <v>2</v>
      </c>
      <c r="DN338" s="16">
        <v>0</v>
      </c>
      <c r="DR338" s="22" t="s">
        <v>431</v>
      </c>
      <c r="DS338" s="22" t="s">
        <v>431</v>
      </c>
      <c r="DT338" s="22">
        <v>390</v>
      </c>
      <c r="DU338" s="22">
        <v>21.3</v>
      </c>
      <c r="DV338" s="22">
        <v>78.7</v>
      </c>
      <c r="DW338" s="22" t="s">
        <v>431</v>
      </c>
      <c r="DX338" s="22" t="s">
        <v>431</v>
      </c>
      <c r="DY338" s="22" t="s">
        <v>431</v>
      </c>
      <c r="DZ338" s="40" t="s">
        <v>431</v>
      </c>
      <c r="EA338" s="2">
        <v>0</v>
      </c>
      <c r="EB338" s="2"/>
      <c r="EC338" s="36"/>
      <c r="ED338" s="36"/>
      <c r="EE338" s="4">
        <f>L338</f>
        <v>12</v>
      </c>
      <c r="EF338" s="4"/>
      <c r="EG338" s="4"/>
      <c r="EH338" s="4"/>
      <c r="EI338" s="4"/>
      <c r="EJ338" s="4"/>
      <c r="EK338" s="4"/>
      <c r="EL338" s="6" t="e">
        <f>EK338/(EJ338*EJ338*0.01*0.01)</f>
        <v>#DIV/0!</v>
      </c>
      <c r="EM338" s="4"/>
      <c r="EN338" s="4"/>
      <c r="EO338" s="4"/>
      <c r="EP338" s="4"/>
      <c r="EQ338" s="31"/>
      <c r="ER338" s="14"/>
      <c r="ES338" s="132">
        <f>C338</f>
        <v>16408</v>
      </c>
      <c r="ET338" s="133">
        <v>75</v>
      </c>
      <c r="EU338" s="133">
        <v>5374</v>
      </c>
      <c r="EV338" s="133">
        <v>4000</v>
      </c>
      <c r="EW338" s="133">
        <v>38064</v>
      </c>
      <c r="EX338" s="133">
        <v>3416</v>
      </c>
      <c r="EY338" s="134">
        <f>EX338/EV338*EW338/ET338</f>
        <v>433.42207999999999</v>
      </c>
      <c r="EZ338" s="39">
        <f>L338*EY338</f>
        <v>5201.0649599999997</v>
      </c>
      <c r="FA338" s="9"/>
      <c r="FE338" s="135"/>
      <c r="FF338" s="135"/>
      <c r="FH338" s="136"/>
      <c r="FK338" s="138"/>
      <c r="FL338" s="139"/>
      <c r="FM338" s="9"/>
      <c r="FN338" s="1"/>
      <c r="FO338" s="41">
        <f>AC338/1000</f>
        <v>0.42899999999999999</v>
      </c>
      <c r="FQ338" s="121">
        <f>EX338*100/EU338</f>
        <v>63.565314477112018</v>
      </c>
      <c r="FR338" s="140">
        <f>EY338/1000</f>
        <v>0.43342207999999999</v>
      </c>
      <c r="FS338" s="9"/>
      <c r="FU338" s="214"/>
      <c r="FW338" s="214"/>
      <c r="GI338" s="8"/>
      <c r="GO338" s="10"/>
      <c r="GP338" s="10"/>
      <c r="GQ338" s="20"/>
      <c r="KB338" s="22">
        <v>73.599999999999994</v>
      </c>
      <c r="KC338" s="22">
        <v>19.399999999999999</v>
      </c>
      <c r="KD338" s="22">
        <v>7.59</v>
      </c>
      <c r="KE338" s="20">
        <f>FR338*AO338/100*1000</f>
        <v>97.086545919999992</v>
      </c>
      <c r="KF338" s="20">
        <f>FR338*AP338/100*1000</f>
        <v>295.59385856</v>
      </c>
      <c r="KG338" s="20">
        <f>FR338*AQ338/100*1000</f>
        <v>39.78814694399999</v>
      </c>
      <c r="KH338" s="20">
        <f>FR338*AX338/100*1000</f>
        <v>25.225165056000002</v>
      </c>
      <c r="KI338" s="20">
        <f>FR338*BM338/100*1000</f>
        <v>1.9937415680000001</v>
      </c>
      <c r="KJ338" s="20">
        <f>FR338*BY338/100*1000</f>
        <v>133.31283021056001</v>
      </c>
      <c r="KK338" s="20">
        <f>FR338*CA338/100*1000</f>
        <v>100.79750576896002</v>
      </c>
      <c r="KL338" s="20">
        <f>FR338*CC338/100*1000</f>
        <v>60.892334863359999</v>
      </c>
    </row>
    <row r="339" spans="1:313">
      <c r="A339" s="1">
        <v>244</v>
      </c>
      <c r="B339" s="219">
        <f>COUNTIFS($D$3:D339,D339,$F$3:F339,F339)</f>
        <v>1</v>
      </c>
      <c r="C339" s="34">
        <v>13700</v>
      </c>
      <c r="D339" s="21" t="s">
        <v>1534</v>
      </c>
      <c r="E339" s="2" t="s">
        <v>1535</v>
      </c>
      <c r="F339" s="12">
        <v>5857260728</v>
      </c>
      <c r="G339" s="1">
        <f>LEFT(H339,4)-CONCATENATE(IF(LEFT(F339, 2)&lt;MID(H339, 3, 4), 20, 19),LEFT(F339,2))</f>
        <v>62</v>
      </c>
      <c r="H339" s="247" t="s">
        <v>1529</v>
      </c>
      <c r="I339" s="29" t="s">
        <v>442</v>
      </c>
      <c r="J339" s="24" t="s">
        <v>487</v>
      </c>
      <c r="K339" s="2" t="s">
        <v>430</v>
      </c>
      <c r="L339" s="1">
        <v>5</v>
      </c>
      <c r="M339" s="2" t="s">
        <v>664</v>
      </c>
      <c r="N339" s="2" t="s">
        <v>431</v>
      </c>
      <c r="P339" s="1" t="s">
        <v>1502</v>
      </c>
      <c r="S339" s="2" t="s">
        <v>488</v>
      </c>
      <c r="T339" s="52" t="s">
        <v>1103</v>
      </c>
      <c r="U339" s="52"/>
      <c r="V339" s="60" t="s">
        <v>1482</v>
      </c>
      <c r="W339" s="62" t="s">
        <v>1530</v>
      </c>
      <c r="X339" s="63"/>
      <c r="Y339" s="63"/>
      <c r="Z339" s="29"/>
      <c r="AA339" s="1" t="s">
        <v>812</v>
      </c>
      <c r="AC339" s="115">
        <v>314</v>
      </c>
      <c r="AD339" s="115">
        <v>1500</v>
      </c>
      <c r="AE339" s="11"/>
      <c r="AF339" s="11"/>
      <c r="AG339" s="11" t="s">
        <v>483</v>
      </c>
      <c r="AH339" s="115">
        <v>150</v>
      </c>
      <c r="AI339" s="11"/>
      <c r="AJ339" s="11"/>
      <c r="AM339" s="11"/>
      <c r="AO339" s="116">
        <v>24.9</v>
      </c>
      <c r="AP339" s="117">
        <v>71.599999999999994</v>
      </c>
      <c r="AQ339" s="118">
        <v>2.83</v>
      </c>
      <c r="AR339" s="119">
        <f>AO339+AP339+AQ339</f>
        <v>99.33</v>
      </c>
      <c r="AS339" s="120">
        <f>AO339/AP339</f>
        <v>0.3477653631284916</v>
      </c>
      <c r="AT339" s="121">
        <f>AO339/AP339*AQ339</f>
        <v>0.9841759776536313</v>
      </c>
      <c r="AU339" s="122">
        <f>AO339/(AP339+AQ339)</f>
        <v>0.3345425231761387</v>
      </c>
      <c r="AV339" s="19">
        <f>AW339*AO339/100</f>
        <v>20.302</v>
      </c>
      <c r="AW339" s="19">
        <f>98-AY339-(CD339*100/AO339)</f>
        <v>81.53413654618474</v>
      </c>
      <c r="AX339" s="123">
        <v>3.05</v>
      </c>
      <c r="AY339" s="19">
        <f>AX339*100/AO339</f>
        <v>12.248995983935744</v>
      </c>
      <c r="AZ339" s="1" t="s">
        <v>432</v>
      </c>
      <c r="BA339" s="58">
        <v>30.7</v>
      </c>
      <c r="BB339" s="1" t="s">
        <v>432</v>
      </c>
      <c r="BC339" s="6">
        <v>1.4E-2</v>
      </c>
      <c r="BD339" s="6"/>
      <c r="BE339" s="19"/>
      <c r="BF339" s="19"/>
      <c r="BG339" s="67">
        <v>6118.5714285714284</v>
      </c>
      <c r="BH339" s="67">
        <v>643.13725490196077</v>
      </c>
      <c r="BI339" s="19">
        <v>30.6</v>
      </c>
      <c r="BJ339" s="19">
        <v>27.9</v>
      </c>
      <c r="BK339" s="1">
        <v>72.099999999999994</v>
      </c>
      <c r="BL339" s="124">
        <f>BJ339/BK339</f>
        <v>0.3869625520110957</v>
      </c>
      <c r="BM339" s="125">
        <v>0.17</v>
      </c>
      <c r="BN339" s="6">
        <f>BM339*100/AO339</f>
        <v>0.68273092369477917</v>
      </c>
      <c r="BO339" s="1" t="s">
        <v>432</v>
      </c>
      <c r="BP339" s="19">
        <v>90.1</v>
      </c>
      <c r="BQ339" s="19">
        <v>76.040999999999997</v>
      </c>
      <c r="BR339" s="43">
        <v>69015.100000000006</v>
      </c>
      <c r="BS339" s="6">
        <f>BX339+BZ339</f>
        <v>53.4</v>
      </c>
      <c r="BT339" s="4">
        <v>93.1</v>
      </c>
      <c r="BU339" s="43">
        <v>10790.677966101695</v>
      </c>
      <c r="BV339" s="6">
        <f>100-BT339</f>
        <v>6.9000000000000057</v>
      </c>
      <c r="BW339" s="6">
        <f>BY339+CA339+CC339</f>
        <v>71.528399999999991</v>
      </c>
      <c r="BX339" s="2">
        <v>28.7</v>
      </c>
      <c r="BY339" s="22">
        <f>BX339*AP339/100</f>
        <v>20.549199999999995</v>
      </c>
      <c r="BZ339" s="4">
        <v>24.7</v>
      </c>
      <c r="CA339" s="22">
        <f>BZ339*AP339/100</f>
        <v>17.685199999999998</v>
      </c>
      <c r="CB339" s="4">
        <v>46.5</v>
      </c>
      <c r="CC339" s="22">
        <f>CB339*AP339/100</f>
        <v>33.293999999999997</v>
      </c>
      <c r="CD339" s="22">
        <v>1.05</v>
      </c>
      <c r="CE339" s="126">
        <v>100</v>
      </c>
      <c r="CF339" s="126">
        <v>10288</v>
      </c>
      <c r="CG339" s="126">
        <v>97.2</v>
      </c>
      <c r="CH339" s="126">
        <v>5856</v>
      </c>
      <c r="CI339" s="126">
        <v>93.6</v>
      </c>
      <c r="CJ339" s="126">
        <v>96.2</v>
      </c>
      <c r="CK339" s="126">
        <v>4674</v>
      </c>
      <c r="CL339" s="19">
        <f>BX339/BZ339</f>
        <v>1.1619433198380567</v>
      </c>
      <c r="CM339" s="22"/>
      <c r="CN339" s="22"/>
      <c r="CO339" s="22"/>
      <c r="CP339" s="6"/>
      <c r="CQ339" s="19"/>
      <c r="CR339" s="20" t="s">
        <v>432</v>
      </c>
      <c r="CS339" s="20" t="s">
        <v>432</v>
      </c>
      <c r="CT339" s="22"/>
      <c r="CU339" s="142"/>
      <c r="CV339" s="142"/>
      <c r="CW339" s="22"/>
      <c r="CX339" s="22"/>
      <c r="CZ339" s="22"/>
      <c r="DA339" s="16"/>
      <c r="DB339" s="129" t="s">
        <v>257</v>
      </c>
      <c r="DC339" s="130"/>
      <c r="DD339" s="131" t="s">
        <v>1536</v>
      </c>
      <c r="DI339" s="1" t="s">
        <v>436</v>
      </c>
      <c r="DJ339" s="209" t="s">
        <v>483</v>
      </c>
      <c r="DK339" s="4">
        <v>2</v>
      </c>
      <c r="DL339" s="4" t="s">
        <v>442</v>
      </c>
      <c r="DM339" s="4" t="s">
        <v>442</v>
      </c>
      <c r="DN339" s="16">
        <v>0</v>
      </c>
      <c r="DO339" s="4">
        <v>0</v>
      </c>
      <c r="DP339" s="4">
        <v>0</v>
      </c>
      <c r="DQ339" s="4" t="s">
        <v>431</v>
      </c>
      <c r="DR339" s="1" t="s">
        <v>431</v>
      </c>
      <c r="DS339" s="1" t="s">
        <v>431</v>
      </c>
      <c r="DT339" s="1">
        <v>376</v>
      </c>
      <c r="DU339" s="1">
        <v>9.8000000000000007</v>
      </c>
      <c r="DV339" s="1">
        <v>90.2</v>
      </c>
      <c r="DW339" s="1" t="s">
        <v>431</v>
      </c>
      <c r="DX339" s="1" t="s">
        <v>431</v>
      </c>
      <c r="DY339" s="1" t="s">
        <v>431</v>
      </c>
      <c r="DZ339" s="1" t="s">
        <v>431</v>
      </c>
      <c r="EA339" s="1">
        <v>0</v>
      </c>
      <c r="EC339" s="36"/>
      <c r="ED339" s="36"/>
      <c r="EE339" s="4">
        <v>5</v>
      </c>
      <c r="EF339" s="4">
        <v>15</v>
      </c>
      <c r="EG339" s="4">
        <v>2</v>
      </c>
      <c r="EH339" s="4"/>
      <c r="EI339" s="4"/>
      <c r="EJ339" s="4">
        <v>163</v>
      </c>
      <c r="EK339" s="4">
        <v>80</v>
      </c>
      <c r="EL339" s="6">
        <f>EK339/(EJ339*EJ339*0.01*0.01)</f>
        <v>30.110278896458279</v>
      </c>
      <c r="EM339" s="4" t="s">
        <v>431</v>
      </c>
      <c r="EN339" s="1">
        <v>0</v>
      </c>
      <c r="EO339" s="4">
        <v>2</v>
      </c>
      <c r="EP339" s="4" t="s">
        <v>1537</v>
      </c>
      <c r="EQ339" s="31" t="s">
        <v>431</v>
      </c>
      <c r="ER339" s="14" t="s">
        <v>431</v>
      </c>
      <c r="ES339" s="132">
        <v>13700</v>
      </c>
      <c r="ET339" s="133">
        <v>75</v>
      </c>
      <c r="EU339" s="133">
        <v>7303</v>
      </c>
      <c r="EV339" s="133">
        <v>4000</v>
      </c>
      <c r="EW339" s="133">
        <v>39780</v>
      </c>
      <c r="EX339" s="133">
        <v>2297</v>
      </c>
      <c r="EY339" s="134">
        <f>EX339/EV339*EW339/ET339</f>
        <v>304.5822</v>
      </c>
      <c r="EZ339" s="39">
        <f>L339*EY339</f>
        <v>1522.9110000000001</v>
      </c>
      <c r="FA339" s="9"/>
      <c r="FE339" s="135"/>
      <c r="FF339" s="135"/>
      <c r="FH339" s="136"/>
      <c r="FK339" s="138"/>
      <c r="FL339" s="139"/>
      <c r="FM339" s="9"/>
      <c r="FN339" s="1"/>
      <c r="FO339" s="41">
        <f>AC339/1000</f>
        <v>0.314</v>
      </c>
      <c r="FQ339" s="121">
        <f>EX339*100/EU339</f>
        <v>31.452827605093798</v>
      </c>
      <c r="FR339" s="140">
        <f>EY339/1000</f>
        <v>0.30458220000000003</v>
      </c>
      <c r="FS339" s="143"/>
      <c r="FT339" s="1">
        <v>5</v>
      </c>
      <c r="FU339" s="16" t="s">
        <v>1538</v>
      </c>
      <c r="FV339" s="214" t="s">
        <v>431</v>
      </c>
      <c r="FW339" s="1" t="s">
        <v>1538</v>
      </c>
      <c r="FX339" s="214" t="s">
        <v>431</v>
      </c>
      <c r="FY339" s="9" t="s">
        <v>1539</v>
      </c>
      <c r="FZ339" s="1">
        <v>0</v>
      </c>
      <c r="GA339" s="1" t="s">
        <v>431</v>
      </c>
      <c r="GB339" s="9" t="s">
        <v>1540</v>
      </c>
      <c r="GD339" s="1">
        <v>0</v>
      </c>
      <c r="GE339" s="1" t="s">
        <v>431</v>
      </c>
      <c r="GF339" s="1" t="s">
        <v>431</v>
      </c>
      <c r="GG339" s="1">
        <v>0</v>
      </c>
      <c r="GH339" s="8" t="s">
        <v>431</v>
      </c>
      <c r="GI339" s="8"/>
      <c r="GJ339" s="8" t="s">
        <v>431</v>
      </c>
      <c r="GK339" s="1">
        <v>0</v>
      </c>
      <c r="GL339" s="8">
        <v>0</v>
      </c>
      <c r="GM339" s="9" t="s">
        <v>598</v>
      </c>
      <c r="GO339" s="10">
        <v>44139</v>
      </c>
      <c r="GP339" s="10"/>
      <c r="GQ339" s="20"/>
      <c r="GR339" s="141" t="s">
        <v>1108</v>
      </c>
      <c r="KE339" s="20">
        <f>FR339*AO339/100*1000</f>
        <v>75.840967800000001</v>
      </c>
      <c r="KF339" s="20">
        <f>FR339*AP339/100*1000</f>
        <v>218.08085519999997</v>
      </c>
      <c r="KG339" s="20">
        <f>FR339*AQ339/100*1000</f>
        <v>8.6196762600000003</v>
      </c>
      <c r="KH339" s="20">
        <f>FR339*AX339/100*1000</f>
        <v>9.289757100000001</v>
      </c>
      <c r="KI339" s="20">
        <f>FR339*BM339/100*1000</f>
        <v>0.51778974</v>
      </c>
      <c r="KJ339" s="20">
        <f>FR339*BY339/100*1000</f>
        <v>62.589205442400001</v>
      </c>
      <c r="KK339" s="20">
        <f>FR339*CA339/100*1000</f>
        <v>53.8659712344</v>
      </c>
      <c r="KL339" s="20">
        <f>FR339*CC339/100*1000</f>
        <v>101.40759766800001</v>
      </c>
      <c r="KV339" s="9" t="s">
        <v>598</v>
      </c>
    </row>
    <row r="340" spans="1:313">
      <c r="A340" s="1">
        <v>239</v>
      </c>
      <c r="B340" s="1">
        <f>COUNTIFS($D$3:D340,D340,$F$3:F340,F340)</f>
        <v>1</v>
      </c>
      <c r="C340" s="34">
        <v>15998</v>
      </c>
      <c r="D340" s="21" t="s">
        <v>973</v>
      </c>
      <c r="E340" s="2" t="s">
        <v>513</v>
      </c>
      <c r="F340" s="2">
        <v>535929259</v>
      </c>
      <c r="G340" s="1">
        <f>LEFT(H340,4)-CONCATENATE(IF(LEFT(F340, 2)&lt;MID(H340, 3, 4), 20, 19),LEFT(F340,2))</f>
        <v>68</v>
      </c>
      <c r="H340" s="247" t="s">
        <v>2125</v>
      </c>
      <c r="I340" s="29" t="s">
        <v>2127</v>
      </c>
      <c r="J340" s="24" t="s">
        <v>487</v>
      </c>
      <c r="K340" s="2" t="s">
        <v>430</v>
      </c>
      <c r="L340" s="2">
        <v>7</v>
      </c>
      <c r="M340" s="2">
        <v>10</v>
      </c>
      <c r="N340" s="2" t="s">
        <v>431</v>
      </c>
      <c r="O340" s="11"/>
      <c r="P340" s="2" t="s">
        <v>2098</v>
      </c>
      <c r="Q340" s="11"/>
      <c r="R340" s="11"/>
      <c r="S340" s="11"/>
      <c r="T340" s="42"/>
      <c r="U340" s="42"/>
      <c r="V340" s="64" t="s">
        <v>1609</v>
      </c>
      <c r="W340" s="42"/>
      <c r="X340" s="42"/>
      <c r="Y340" s="66"/>
      <c r="Z340" s="11"/>
      <c r="AA340" s="1" t="s">
        <v>773</v>
      </c>
      <c r="AC340" s="115">
        <v>117</v>
      </c>
      <c r="AD340" s="115">
        <v>800</v>
      </c>
      <c r="AE340" s="11"/>
      <c r="AF340" s="11"/>
      <c r="AG340" s="11" t="s">
        <v>483</v>
      </c>
      <c r="AH340" s="115">
        <v>50</v>
      </c>
      <c r="AI340" s="11"/>
      <c r="AJ340" s="11"/>
      <c r="AM340" s="11"/>
      <c r="AO340" s="116">
        <v>23.5</v>
      </c>
      <c r="AP340" s="117">
        <v>64</v>
      </c>
      <c r="AQ340" s="118">
        <v>10.8</v>
      </c>
      <c r="AR340" s="119">
        <f>AO340+AP340+AQ340</f>
        <v>98.3</v>
      </c>
      <c r="AS340" s="120">
        <f>AO340/AP340</f>
        <v>0.3671875</v>
      </c>
      <c r="AT340" s="121">
        <f>AO340/AP340*AQ340</f>
        <v>3.9656250000000002</v>
      </c>
      <c r="AU340" s="122">
        <f>AO340/(AP340+AQ340)</f>
        <v>0.31417112299465244</v>
      </c>
      <c r="AV340" s="19">
        <f>AW340*AO340/100</f>
        <v>17.38</v>
      </c>
      <c r="AW340" s="19">
        <f>98-AY340-(CD340*100/AO340)</f>
        <v>73.957446808510639</v>
      </c>
      <c r="AX340" s="123">
        <v>5.22</v>
      </c>
      <c r="AY340" s="19">
        <f>AX340*100/AO340</f>
        <v>22.212765957446809</v>
      </c>
      <c r="AZ340" s="1" t="s">
        <v>432</v>
      </c>
      <c r="BA340" s="58">
        <v>6.0060000000000002</v>
      </c>
      <c r="BB340" s="1" t="s">
        <v>432</v>
      </c>
      <c r="BC340" s="6">
        <v>8.6999999999999994E-2</v>
      </c>
      <c r="BD340" s="6"/>
      <c r="BE340" s="19"/>
      <c r="BF340" s="19"/>
      <c r="BG340" s="67">
        <v>5261.9469026548677</v>
      </c>
      <c r="BH340" s="67">
        <v>897.81999999999994</v>
      </c>
      <c r="BI340" s="19">
        <v>4.53</v>
      </c>
      <c r="BJ340" s="19">
        <v>62.5</v>
      </c>
      <c r="BK340" s="19">
        <f>100-BJ340</f>
        <v>37.5</v>
      </c>
      <c r="BL340" s="124">
        <f>BJ340/BK340</f>
        <v>1.6666666666666667</v>
      </c>
      <c r="BM340" s="125">
        <v>6.8000000000000005E-2</v>
      </c>
      <c r="BN340" s="6">
        <f>BM340*100/AO340</f>
        <v>0.2893617021276596</v>
      </c>
      <c r="BO340" s="1" t="s">
        <v>432</v>
      </c>
      <c r="BP340" s="19">
        <v>13.02</v>
      </c>
      <c r="BQ340" s="19">
        <v>31.200000000000003</v>
      </c>
      <c r="BR340" s="43">
        <v>34350.480000000003</v>
      </c>
      <c r="BS340" s="6">
        <f>BX340+BZ340</f>
        <v>76.5</v>
      </c>
      <c r="BT340" s="4">
        <v>95.4</v>
      </c>
      <c r="BU340" s="43">
        <v>9877.85</v>
      </c>
      <c r="BV340" s="6">
        <f>100-BT340</f>
        <v>4.5999999999999943</v>
      </c>
      <c r="BW340" s="6">
        <f>BY340+CA340+CC340</f>
        <v>63.872</v>
      </c>
      <c r="BX340" s="22">
        <v>12.9</v>
      </c>
      <c r="BY340" s="22">
        <f>BX340*AP340/100</f>
        <v>8.2560000000000002</v>
      </c>
      <c r="BZ340" s="6">
        <v>63.6</v>
      </c>
      <c r="CA340" s="22">
        <f>BZ340*AP340/100</f>
        <v>40.704000000000001</v>
      </c>
      <c r="CB340" s="6">
        <v>23.3</v>
      </c>
      <c r="CC340" s="22">
        <f>CB340*AP340/100</f>
        <v>14.912000000000001</v>
      </c>
      <c r="CD340" s="22">
        <v>0.43</v>
      </c>
      <c r="CE340" s="126">
        <v>96.1</v>
      </c>
      <c r="CF340" s="127">
        <v>7869</v>
      </c>
      <c r="CG340" s="126">
        <v>84.5</v>
      </c>
      <c r="CH340" s="127">
        <v>5646</v>
      </c>
      <c r="CI340" s="126">
        <v>32.1</v>
      </c>
      <c r="CJ340" s="126">
        <v>73.599999999999994</v>
      </c>
      <c r="CK340" s="127">
        <v>5785</v>
      </c>
      <c r="CL340" s="19">
        <f>BX340/BZ340</f>
        <v>0.20283018867924529</v>
      </c>
      <c r="CM340" s="19"/>
      <c r="CN340" s="19"/>
      <c r="CO340" s="19"/>
      <c r="CP340" s="6"/>
      <c r="CQ340" s="19"/>
      <c r="CR340" s="19"/>
      <c r="CS340" s="20"/>
      <c r="CZ340" s="22"/>
      <c r="DA340" s="16"/>
      <c r="DB340" s="129" t="s">
        <v>257</v>
      </c>
      <c r="DC340" s="130"/>
      <c r="DD340" s="131" t="s">
        <v>2128</v>
      </c>
      <c r="DI340" s="1" t="s">
        <v>436</v>
      </c>
      <c r="DJ340" s="209" t="s">
        <v>483</v>
      </c>
      <c r="DK340" s="4">
        <v>2</v>
      </c>
      <c r="DN340" s="16">
        <v>0</v>
      </c>
      <c r="DR340" s="22" t="s">
        <v>431</v>
      </c>
      <c r="DS340" s="22" t="s">
        <v>431</v>
      </c>
      <c r="DT340" s="22">
        <v>69</v>
      </c>
      <c r="DU340" s="22">
        <v>10.1</v>
      </c>
      <c r="DV340" s="22">
        <v>89.9</v>
      </c>
      <c r="DW340" s="40" t="s">
        <v>431</v>
      </c>
      <c r="DX340" s="40" t="s">
        <v>431</v>
      </c>
      <c r="DY340" s="40" t="s">
        <v>431</v>
      </c>
      <c r="DZ340" s="40" t="s">
        <v>431</v>
      </c>
      <c r="EA340" s="2">
        <v>0</v>
      </c>
      <c r="EB340" s="2"/>
      <c r="EC340" s="36"/>
      <c r="ED340" s="36"/>
      <c r="EE340" s="4">
        <f>L340</f>
        <v>7</v>
      </c>
      <c r="EF340" s="4"/>
      <c r="EG340" s="4"/>
      <c r="EH340" s="4"/>
      <c r="EI340" s="4"/>
      <c r="EJ340" s="4"/>
      <c r="EK340" s="4"/>
      <c r="EL340" s="6" t="e">
        <f>EK340/(EJ340*EJ340*0.01*0.01)</f>
        <v>#DIV/0!</v>
      </c>
      <c r="EM340" s="4"/>
      <c r="EN340" s="4"/>
      <c r="EO340" s="4"/>
      <c r="EP340" s="4"/>
      <c r="EQ340" s="31"/>
      <c r="ER340" s="14"/>
      <c r="ES340" s="132">
        <f>C340</f>
        <v>15998</v>
      </c>
      <c r="ET340" s="133">
        <v>75</v>
      </c>
      <c r="EU340" s="133">
        <v>395371</v>
      </c>
      <c r="EV340" s="133">
        <v>16000</v>
      </c>
      <c r="EW340" s="133">
        <v>37440</v>
      </c>
      <c r="EX340" s="133">
        <v>2111</v>
      </c>
      <c r="EY340" s="134">
        <f>EX340/EV340*EW340/ET340</f>
        <v>65.863200000000006</v>
      </c>
      <c r="EZ340" s="39">
        <f>L340*EY340</f>
        <v>461.04240000000004</v>
      </c>
      <c r="FA340" s="9"/>
      <c r="FE340" s="135"/>
      <c r="FF340" s="135"/>
      <c r="FH340" s="136"/>
      <c r="FK340" s="138"/>
      <c r="FL340" s="139"/>
      <c r="FM340" s="9"/>
      <c r="FN340" s="1"/>
      <c r="FO340" s="41">
        <f>AC340/1000</f>
        <v>0.11700000000000001</v>
      </c>
      <c r="FQ340" s="121">
        <f>EX340*100/EU340</f>
        <v>0.53392889210387207</v>
      </c>
      <c r="FR340" s="140">
        <f>EY340/1000</f>
        <v>6.5863200000000011E-2</v>
      </c>
      <c r="FS340" s="9"/>
      <c r="FV340" s="212"/>
      <c r="FX340" s="212"/>
      <c r="GI340" s="8"/>
      <c r="GO340" s="10"/>
      <c r="GP340" s="10"/>
      <c r="GQ340" s="20"/>
      <c r="KE340" s="20">
        <f>FR340*AO340/100*1000</f>
        <v>15.477852000000004</v>
      </c>
      <c r="KF340" s="20">
        <f>FR340*AP340/100*1000</f>
        <v>42.152448000000007</v>
      </c>
      <c r="KG340" s="20">
        <f>FR340*AQ340/100*1000</f>
        <v>7.1132256000000016</v>
      </c>
      <c r="KH340" s="20">
        <f>FR340*AX340/100*1000</f>
        <v>3.4380590400000006</v>
      </c>
      <c r="KI340" s="20">
        <f>FR340*BM340/100*1000</f>
        <v>4.4786976000000013E-2</v>
      </c>
      <c r="KJ340" s="20">
        <f>FR340*BY340/100*1000</f>
        <v>5.4376657920000016</v>
      </c>
      <c r="KK340" s="20">
        <f>FR340*CA340/100*1000</f>
        <v>26.808956928000004</v>
      </c>
      <c r="KL340" s="20">
        <f>FR340*CC340/100*1000</f>
        <v>9.8215203840000029</v>
      </c>
    </row>
    <row r="341" spans="1:313">
      <c r="A341" s="1">
        <v>363</v>
      </c>
      <c r="B341" s="1">
        <f>COUNTIFS($D$3:D341,D341,$F$3:F341,F341)</f>
        <v>1</v>
      </c>
      <c r="C341" s="34">
        <v>11959</v>
      </c>
      <c r="D341" s="75" t="s">
        <v>765</v>
      </c>
      <c r="E341" s="76" t="s">
        <v>632</v>
      </c>
      <c r="F341" s="76">
        <v>476125424</v>
      </c>
      <c r="G341" s="77">
        <f>LEFT(H341,4)-CONCATENATE(IF(LEFT(F341, 2)&lt;MID(H341, 3, 4), 20, 19),LEFT(F341,2))</f>
        <v>72</v>
      </c>
      <c r="H341" s="248" t="s">
        <v>977</v>
      </c>
      <c r="I341" s="29" t="s">
        <v>629</v>
      </c>
      <c r="J341" s="24" t="s">
        <v>487</v>
      </c>
      <c r="K341" s="2" t="s">
        <v>430</v>
      </c>
      <c r="L341" s="1">
        <v>20</v>
      </c>
      <c r="M341" s="2" t="s">
        <v>739</v>
      </c>
      <c r="N341" s="2" t="s">
        <v>431</v>
      </c>
      <c r="P341" s="1" t="s">
        <v>943</v>
      </c>
      <c r="S341" s="2"/>
      <c r="T341" s="46" t="s">
        <v>797</v>
      </c>
      <c r="U341" s="46"/>
      <c r="V341" s="50" t="s">
        <v>902</v>
      </c>
      <c r="X341" s="59"/>
      <c r="Y341" s="59"/>
      <c r="Z341" s="29"/>
      <c r="AA341" s="1" t="s">
        <v>817</v>
      </c>
      <c r="AC341" s="115">
        <v>66</v>
      </c>
      <c r="AD341" s="115">
        <v>1300</v>
      </c>
      <c r="AE341" s="11"/>
      <c r="AF341" s="11"/>
      <c r="AG341" s="11" t="s">
        <v>491</v>
      </c>
      <c r="AH341" s="115">
        <v>150</v>
      </c>
      <c r="AI341" s="11"/>
      <c r="AO341" s="116">
        <v>52.7</v>
      </c>
      <c r="AP341" s="117">
        <v>34.799999999999997</v>
      </c>
      <c r="AQ341" s="118">
        <v>10.199999999999999</v>
      </c>
      <c r="AR341" s="119">
        <f>AO341+AP341+AQ341</f>
        <v>97.7</v>
      </c>
      <c r="AS341" s="120">
        <f>AO341/AP341</f>
        <v>1.5143678160919543</v>
      </c>
      <c r="AT341" s="121">
        <f>AO341/AP341*AQ341</f>
        <v>15.446551724137933</v>
      </c>
      <c r="AU341" s="122">
        <f>AO341/(AP341+AQ341)</f>
        <v>1.1711111111111112</v>
      </c>
      <c r="AV341" s="19">
        <v>41.738399999999999</v>
      </c>
      <c r="AW341" s="19">
        <f>95-AY341</f>
        <v>79.2</v>
      </c>
      <c r="AX341" s="151">
        <v>8.3266000000000009</v>
      </c>
      <c r="AY341" s="19">
        <v>15.8</v>
      </c>
      <c r="AZ341" s="1" t="s">
        <v>432</v>
      </c>
      <c r="BA341" s="58">
        <v>45.5</v>
      </c>
      <c r="BB341" s="1" t="s">
        <v>432</v>
      </c>
      <c r="BC341" s="6">
        <v>0.4</v>
      </c>
      <c r="BD341" s="6">
        <v>87</v>
      </c>
      <c r="BE341" s="19">
        <v>42.6</v>
      </c>
      <c r="BF341" s="19">
        <v>16.5</v>
      </c>
      <c r="BG341" s="2">
        <v>4520</v>
      </c>
      <c r="BH341" s="20">
        <v>353.6</v>
      </c>
      <c r="BI341" s="19">
        <v>0.2</v>
      </c>
      <c r="BJ341" s="19">
        <v>44.2</v>
      </c>
      <c r="BK341" s="1">
        <v>55.8</v>
      </c>
      <c r="BL341" s="124">
        <f>BJ341/BK341</f>
        <v>0.79211469534050183</v>
      </c>
      <c r="BM341" s="125">
        <v>0.7</v>
      </c>
      <c r="BN341" s="6">
        <f>BM341*100/AO341</f>
        <v>1.3282732447817835</v>
      </c>
      <c r="BO341" s="1" t="s">
        <v>432</v>
      </c>
      <c r="BP341" s="1">
        <v>42.1</v>
      </c>
      <c r="BQ341" s="19">
        <v>49.019999999999996</v>
      </c>
      <c r="BR341" s="43">
        <v>25693.3</v>
      </c>
      <c r="BS341" s="6">
        <f>BX341+BZ341</f>
        <v>76.7</v>
      </c>
      <c r="BT341" s="4">
        <v>93.8</v>
      </c>
      <c r="BU341" s="43">
        <v>10138.240000000002</v>
      </c>
      <c r="BV341" s="6">
        <f>100-BT341</f>
        <v>6.2000000000000028</v>
      </c>
      <c r="BW341" s="6">
        <f>BY341+CA341+CC341</f>
        <v>34.591200000000001</v>
      </c>
      <c r="BX341" s="4">
        <v>43.7</v>
      </c>
      <c r="BY341" s="22">
        <f>BX341*AP341/100</f>
        <v>15.207599999999999</v>
      </c>
      <c r="BZ341" s="4">
        <v>33</v>
      </c>
      <c r="CA341" s="22">
        <f>BZ341*AP341/100</f>
        <v>11.483999999999998</v>
      </c>
      <c r="CB341" s="4">
        <v>22.7</v>
      </c>
      <c r="CC341" s="22">
        <f>CB341*AP341/100</f>
        <v>7.8995999999999995</v>
      </c>
      <c r="CD341" s="22">
        <v>0.15</v>
      </c>
      <c r="CE341" s="126">
        <v>99.1</v>
      </c>
      <c r="CF341" s="127">
        <v>7794.7</v>
      </c>
      <c r="CG341" s="126">
        <v>92.7</v>
      </c>
      <c r="CH341" s="126">
        <v>4617</v>
      </c>
      <c r="CI341" s="126">
        <v>70.7</v>
      </c>
      <c r="CJ341" s="126">
        <v>90.6</v>
      </c>
      <c r="CK341" s="127">
        <v>6164.4</v>
      </c>
      <c r="CL341" s="19">
        <f>BX341/BZ341</f>
        <v>1.3242424242424242</v>
      </c>
      <c r="CM341" s="22"/>
      <c r="CN341" s="22"/>
      <c r="CO341" s="22"/>
      <c r="CP341" s="6"/>
      <c r="CQ341" s="19"/>
      <c r="CR341" s="19"/>
      <c r="CS341" s="19"/>
      <c r="CT341" s="22"/>
      <c r="CU341" s="142"/>
      <c r="CV341" s="142"/>
      <c r="CW341" s="22"/>
      <c r="CX341" s="22"/>
      <c r="CZ341" s="22"/>
      <c r="DB341" s="129" t="s">
        <v>258</v>
      </c>
      <c r="DC341" s="130"/>
      <c r="DD341" s="131" t="s">
        <v>980</v>
      </c>
      <c r="DI341" s="1" t="s">
        <v>436</v>
      </c>
      <c r="DJ341" s="210" t="s">
        <v>491</v>
      </c>
      <c r="DK341" s="4">
        <v>2</v>
      </c>
      <c r="DN341" s="16">
        <v>0</v>
      </c>
      <c r="DR341" s="1" t="s">
        <v>431</v>
      </c>
      <c r="DS341" s="1" t="s">
        <v>431</v>
      </c>
      <c r="DT341" s="1">
        <v>139</v>
      </c>
      <c r="DU341" s="1">
        <v>12.2</v>
      </c>
      <c r="DV341" s="1">
        <v>87.8</v>
      </c>
      <c r="DW341" s="1" t="s">
        <v>431</v>
      </c>
      <c r="DX341" s="1" t="s">
        <v>431</v>
      </c>
      <c r="DY341" s="1" t="s">
        <v>431</v>
      </c>
      <c r="DZ341" s="1" t="s">
        <v>431</v>
      </c>
      <c r="EA341" s="1">
        <v>0</v>
      </c>
      <c r="EC341" s="36"/>
      <c r="ED341" s="36"/>
      <c r="EE341" s="4">
        <v>20</v>
      </c>
      <c r="EF341" s="4"/>
      <c r="EG341" s="4"/>
      <c r="EH341" s="4"/>
      <c r="EI341" s="4"/>
      <c r="EJ341" s="4">
        <v>161</v>
      </c>
      <c r="EK341" s="4">
        <v>61</v>
      </c>
      <c r="EL341" s="6">
        <f>EK341/(EJ341*EJ341*0.01*0.01)</f>
        <v>23.533042706685702</v>
      </c>
      <c r="EM341" s="4"/>
      <c r="EN341" s="1">
        <v>0</v>
      </c>
      <c r="EO341" s="4">
        <v>2</v>
      </c>
      <c r="EP341" s="4">
        <v>1</v>
      </c>
      <c r="EQ341" s="31"/>
      <c r="ER341" s="14">
        <v>43709</v>
      </c>
      <c r="ES341" s="132">
        <v>11959</v>
      </c>
      <c r="ET341" s="133">
        <v>75</v>
      </c>
      <c r="EU341" s="133">
        <v>298320</v>
      </c>
      <c r="EV341" s="133">
        <v>20000</v>
      </c>
      <c r="EW341" s="133">
        <v>40560</v>
      </c>
      <c r="EX341" s="133">
        <v>2287</v>
      </c>
      <c r="EY341" s="134">
        <f>EX341/EV341*EW341/ET341</f>
        <v>61.840479999999999</v>
      </c>
      <c r="EZ341" s="39">
        <f>L341*EY341</f>
        <v>1236.8096</v>
      </c>
      <c r="FA341" s="9"/>
      <c r="FE341" s="135"/>
      <c r="FF341" s="135"/>
      <c r="FH341" s="136"/>
      <c r="FK341" s="138"/>
      <c r="FL341" s="139"/>
      <c r="FM341" s="9"/>
      <c r="FN341" s="1"/>
      <c r="FO341" s="41">
        <f>AC341/1000</f>
        <v>6.6000000000000003E-2</v>
      </c>
      <c r="FQ341" s="121">
        <f>EX341*100/EU341</f>
        <v>0.76662644140520242</v>
      </c>
      <c r="FR341" s="140">
        <f>EY341/1000</f>
        <v>6.1840479999999996E-2</v>
      </c>
      <c r="FS341" s="9"/>
      <c r="FT341" s="43">
        <v>54</v>
      </c>
      <c r="FU341" s="214" t="s">
        <v>431</v>
      </c>
      <c r="FV341" s="130" t="s">
        <v>981</v>
      </c>
      <c r="FW341" s="214" t="s">
        <v>431</v>
      </c>
      <c r="FY341" s="9" t="s">
        <v>982</v>
      </c>
      <c r="FZ341" s="1">
        <v>0</v>
      </c>
      <c r="GA341" s="1">
        <v>0</v>
      </c>
      <c r="GB341" s="9" t="s">
        <v>983</v>
      </c>
      <c r="GG341" s="1">
        <v>1</v>
      </c>
      <c r="GH341" s="8" t="s">
        <v>666</v>
      </c>
      <c r="GJ341" s="8" t="s">
        <v>786</v>
      </c>
      <c r="GK341" s="1">
        <v>0</v>
      </c>
      <c r="GL341" s="8">
        <v>0</v>
      </c>
      <c r="GM341" s="9" t="s">
        <v>984</v>
      </c>
      <c r="GO341" s="10">
        <v>43797</v>
      </c>
      <c r="GP341" s="14" t="s">
        <v>523</v>
      </c>
      <c r="GQ341" s="20">
        <f>DATEDIF(ER341,GO341,"m")</f>
        <v>2</v>
      </c>
      <c r="GT341" s="22">
        <v>0.36596348767999998</v>
      </c>
      <c r="KE341" s="20">
        <f>FR341*AO341/100*1000</f>
        <v>32.589932959999999</v>
      </c>
      <c r="KF341" s="20">
        <f>FR341*AP341/100*1000</f>
        <v>21.520487039999999</v>
      </c>
      <c r="KG341" s="20">
        <f>FR341*AQ341/100*1000</f>
        <v>6.3077289599999995</v>
      </c>
      <c r="KH341" s="20">
        <f>FR341*AX341/100*1000</f>
        <v>5.1492094076799999</v>
      </c>
      <c r="KI341" s="20">
        <f>FR341*BM341/100*1000</f>
        <v>0.43288335999999999</v>
      </c>
      <c r="KJ341" s="20">
        <f>FR341*BY341/100*1000</f>
        <v>9.4044528364799991</v>
      </c>
      <c r="KK341" s="20">
        <f>FR341*CA341/100*1000</f>
        <v>7.1017607231999973</v>
      </c>
      <c r="KL341" s="20">
        <f>FR341*CC341/100*1000</f>
        <v>4.8851505580799994</v>
      </c>
      <c r="KV341" s="9" t="s">
        <v>984</v>
      </c>
    </row>
    <row r="342" spans="1:313">
      <c r="A342" s="1">
        <v>15</v>
      </c>
      <c r="B342" s="1">
        <f>COUNTIFS($D$3:D342,D342,$F$3:F342,F342)</f>
        <v>2</v>
      </c>
      <c r="C342" s="34">
        <v>12181</v>
      </c>
      <c r="D342" s="75" t="s">
        <v>765</v>
      </c>
      <c r="E342" s="76" t="s">
        <v>632</v>
      </c>
      <c r="F342" s="76">
        <v>476125424</v>
      </c>
      <c r="G342" s="77">
        <f>LEFT(H342,4)-CONCATENATE(IF(LEFT(F342, 2)&lt;MID(H342, 3, 4), 20, 19),LEFT(F342,2))</f>
        <v>73</v>
      </c>
      <c r="H342" s="248" t="s">
        <v>1068</v>
      </c>
      <c r="I342" s="29" t="s">
        <v>618</v>
      </c>
      <c r="J342" s="24" t="s">
        <v>487</v>
      </c>
      <c r="K342" s="2" t="s">
        <v>430</v>
      </c>
      <c r="L342" s="1">
        <v>12</v>
      </c>
      <c r="M342" s="2" t="s">
        <v>652</v>
      </c>
      <c r="N342" s="2" t="s">
        <v>431</v>
      </c>
      <c r="P342" s="1" t="s">
        <v>1050</v>
      </c>
      <c r="S342" s="2"/>
      <c r="T342" s="46" t="s">
        <v>797</v>
      </c>
      <c r="U342" s="46"/>
      <c r="V342" s="50" t="s">
        <v>902</v>
      </c>
      <c r="X342" s="59"/>
      <c r="Y342" s="59"/>
      <c r="Z342" s="29"/>
      <c r="AA342" s="1" t="s">
        <v>817</v>
      </c>
      <c r="AC342" s="115">
        <v>137</v>
      </c>
      <c r="AD342" s="115">
        <v>1600</v>
      </c>
      <c r="AE342" s="11"/>
      <c r="AF342" s="11"/>
      <c r="AG342" s="11" t="s">
        <v>491</v>
      </c>
      <c r="AH342" s="115">
        <v>150</v>
      </c>
      <c r="AI342" s="11"/>
      <c r="AJ342" s="11"/>
      <c r="AO342" s="116">
        <v>50.4</v>
      </c>
      <c r="AP342" s="117">
        <v>44.8</v>
      </c>
      <c r="AQ342" s="118">
        <v>4.0999999999999996</v>
      </c>
      <c r="AR342" s="119">
        <f>AO342+AP342+AQ342</f>
        <v>99.299999999999983</v>
      </c>
      <c r="AS342" s="120">
        <f>AO342/AP342</f>
        <v>1.125</v>
      </c>
      <c r="AT342" s="121">
        <f>AO342/AP342*AQ342</f>
        <v>4.6124999999999998</v>
      </c>
      <c r="AU342" s="122">
        <f>AO342/(AP342+AQ342)</f>
        <v>1.0306748466257669</v>
      </c>
      <c r="AV342" s="19">
        <v>42.588000000000001</v>
      </c>
      <c r="AW342" s="19">
        <f>95-AY342</f>
        <v>84.5</v>
      </c>
      <c r="AX342" s="123">
        <v>5.2919999999999989</v>
      </c>
      <c r="AY342" s="19">
        <v>10.5</v>
      </c>
      <c r="AZ342" s="1" t="s">
        <v>432</v>
      </c>
      <c r="BA342" s="58">
        <v>31.4</v>
      </c>
      <c r="BB342" s="1" t="s">
        <v>432</v>
      </c>
      <c r="BC342" s="6">
        <v>0.2</v>
      </c>
      <c r="BD342" s="6">
        <v>86.1</v>
      </c>
      <c r="BE342" s="19">
        <v>36.700000000000003</v>
      </c>
      <c r="BF342" s="19">
        <v>12.9</v>
      </c>
      <c r="BG342" s="67">
        <v>5090</v>
      </c>
      <c r="BH342" s="20">
        <v>348</v>
      </c>
      <c r="BI342" s="19">
        <v>0.13</v>
      </c>
      <c r="BJ342" s="19">
        <v>51.9</v>
      </c>
      <c r="BK342" s="1">
        <v>48.1</v>
      </c>
      <c r="BL342" s="124">
        <f>BJ342/BK342</f>
        <v>1.0790020790020789</v>
      </c>
      <c r="BM342" s="125">
        <v>0.3</v>
      </c>
      <c r="BN342" s="6">
        <f>BM342*100/AO342</f>
        <v>0.59523809523809523</v>
      </c>
      <c r="BO342" s="1" t="s">
        <v>432</v>
      </c>
      <c r="BP342" s="19">
        <v>35.210999999999999</v>
      </c>
      <c r="BQ342" s="19">
        <v>47.285999999999994</v>
      </c>
      <c r="BR342" s="4">
        <v>27607</v>
      </c>
      <c r="BS342" s="6">
        <f>BX342+BZ342</f>
        <v>62.6</v>
      </c>
      <c r="BT342" s="4">
        <v>90.2</v>
      </c>
      <c r="BU342" s="43">
        <v>9367.92</v>
      </c>
      <c r="BV342" s="6">
        <f>100-BT342</f>
        <v>9.7999999999999972</v>
      </c>
      <c r="BW342" s="6">
        <f>BY342+CA342+CC342</f>
        <v>44.665599999999998</v>
      </c>
      <c r="BX342" s="4">
        <v>37.700000000000003</v>
      </c>
      <c r="BY342" s="22">
        <f>BX342*AP342/100</f>
        <v>16.889600000000002</v>
      </c>
      <c r="BZ342" s="4">
        <v>24.9</v>
      </c>
      <c r="CA342" s="22">
        <f>BZ342*AP342/100</f>
        <v>11.155199999999997</v>
      </c>
      <c r="CB342" s="4">
        <v>37.1</v>
      </c>
      <c r="CC342" s="22">
        <f>CB342*AP342/100</f>
        <v>16.620799999999999</v>
      </c>
      <c r="CD342" s="22">
        <v>0.42</v>
      </c>
      <c r="CE342" s="126">
        <v>99</v>
      </c>
      <c r="CF342" s="127">
        <v>7391.9999999999991</v>
      </c>
      <c r="CG342" s="126">
        <v>96.4</v>
      </c>
      <c r="CH342" s="127">
        <v>4850.3</v>
      </c>
      <c r="CI342" s="126">
        <v>73.7</v>
      </c>
      <c r="CJ342" s="126">
        <v>89.3</v>
      </c>
      <c r="CK342" s="127">
        <v>5035.7999999999993</v>
      </c>
      <c r="CL342" s="19">
        <f>BX342/BZ342</f>
        <v>1.5140562248995986</v>
      </c>
      <c r="CM342" s="22"/>
      <c r="CN342" s="22"/>
      <c r="CO342" s="22"/>
      <c r="CP342" s="6"/>
      <c r="CQ342" s="19"/>
      <c r="CR342" s="19"/>
      <c r="CS342" s="19"/>
      <c r="CT342" s="22"/>
      <c r="CU342" s="142"/>
      <c r="CV342" s="142"/>
      <c r="CW342" s="22"/>
      <c r="CX342" s="22"/>
      <c r="CZ342" s="22"/>
      <c r="DB342" s="129" t="s">
        <v>258</v>
      </c>
      <c r="DC342" s="130"/>
      <c r="DD342" s="131" t="s">
        <v>1069</v>
      </c>
      <c r="DI342" s="1" t="s">
        <v>436</v>
      </c>
      <c r="DJ342" s="210" t="s">
        <v>491</v>
      </c>
      <c r="DK342" s="4">
        <v>2</v>
      </c>
      <c r="DN342" s="16">
        <v>0</v>
      </c>
      <c r="DR342" s="1" t="s">
        <v>431</v>
      </c>
      <c r="DS342" s="1" t="s">
        <v>431</v>
      </c>
      <c r="DT342" s="1">
        <v>287</v>
      </c>
      <c r="DU342" s="1">
        <v>15.7</v>
      </c>
      <c r="DV342" s="1">
        <v>84.3</v>
      </c>
      <c r="DW342" s="1" t="s">
        <v>431</v>
      </c>
      <c r="DX342" s="1" t="s">
        <v>431</v>
      </c>
      <c r="DY342" s="1" t="s">
        <v>431</v>
      </c>
      <c r="DZ342" s="1" t="s">
        <v>431</v>
      </c>
      <c r="EA342" s="1">
        <v>0</v>
      </c>
      <c r="EC342" s="36"/>
      <c r="ED342" s="36"/>
      <c r="EE342" s="4">
        <v>12</v>
      </c>
      <c r="EF342" s="4"/>
      <c r="EG342" s="4"/>
      <c r="EH342" s="4"/>
      <c r="EI342" s="4"/>
      <c r="EJ342" s="4">
        <v>161</v>
      </c>
      <c r="EK342" s="4">
        <v>61</v>
      </c>
      <c r="EL342" s="6">
        <f>EK342/(EJ342*EJ342*0.01*0.01)</f>
        <v>23.533042706685702</v>
      </c>
      <c r="EM342" s="4"/>
      <c r="EN342" s="1">
        <v>0</v>
      </c>
      <c r="EO342" s="4">
        <v>2</v>
      </c>
      <c r="EP342" s="4">
        <v>1</v>
      </c>
      <c r="EQ342" s="31"/>
      <c r="ER342" s="14">
        <v>43709</v>
      </c>
      <c r="ES342" s="132">
        <v>12181</v>
      </c>
      <c r="ET342" s="133">
        <v>75</v>
      </c>
      <c r="EU342" s="133">
        <v>99905</v>
      </c>
      <c r="EV342" s="133">
        <v>12000</v>
      </c>
      <c r="EW342" s="133">
        <v>40560</v>
      </c>
      <c r="EX342" s="133">
        <v>3675</v>
      </c>
      <c r="EY342" s="134">
        <f>EX342/EV342*EW342/ET342</f>
        <v>165.62</v>
      </c>
      <c r="EZ342" s="39">
        <f>L342*EY342</f>
        <v>1987.44</v>
      </c>
      <c r="FA342" s="9"/>
      <c r="FE342" s="135"/>
      <c r="FF342" s="135"/>
      <c r="FH342" s="136"/>
      <c r="FI342" s="11"/>
      <c r="FK342" s="138"/>
      <c r="FL342" s="139"/>
      <c r="FM342" s="9"/>
      <c r="FN342" s="1"/>
      <c r="FO342" s="41">
        <f>AC342/1000</f>
        <v>0.13700000000000001</v>
      </c>
      <c r="FQ342" s="121">
        <f>EX342*100/EU342</f>
        <v>3.6784945698413494</v>
      </c>
      <c r="FR342" s="140">
        <f>EY342/1000</f>
        <v>0.16562000000000002</v>
      </c>
      <c r="FS342" s="143">
        <f>DT342/EY342</f>
        <v>1.7328825021132712</v>
      </c>
      <c r="FT342" s="43">
        <v>50</v>
      </c>
      <c r="FU342" s="214" t="s">
        <v>431</v>
      </c>
      <c r="FV342" s="130" t="s">
        <v>1070</v>
      </c>
      <c r="FW342" s="214" t="s">
        <v>431</v>
      </c>
      <c r="FY342" s="9" t="s">
        <v>982</v>
      </c>
      <c r="FZ342" s="1">
        <v>0</v>
      </c>
      <c r="GA342" s="1">
        <v>1</v>
      </c>
      <c r="GB342" s="9" t="s">
        <v>983</v>
      </c>
      <c r="GG342" s="1">
        <v>1</v>
      </c>
      <c r="GH342" s="8" t="s">
        <v>638</v>
      </c>
      <c r="GI342" s="8"/>
      <c r="GJ342" s="8" t="s">
        <v>638</v>
      </c>
      <c r="GK342" s="1">
        <v>0</v>
      </c>
      <c r="GL342" s="8">
        <v>0</v>
      </c>
      <c r="GM342" s="9" t="s">
        <v>1071</v>
      </c>
      <c r="GO342" s="10">
        <v>43846</v>
      </c>
      <c r="GP342" s="14" t="s">
        <v>523</v>
      </c>
      <c r="GQ342" s="20">
        <f>DATEDIF(ER342,GO342,"m")</f>
        <v>4</v>
      </c>
      <c r="GT342" s="22">
        <v>0.29274131723000002</v>
      </c>
      <c r="KE342" s="20">
        <f>FR342*AO342/100*1000</f>
        <v>83.472480000000004</v>
      </c>
      <c r="KF342" s="20">
        <f>FR342*AP342/100*1000</f>
        <v>74.197760000000002</v>
      </c>
      <c r="KG342" s="20">
        <f>FR342*AQ342/100*1000</f>
        <v>6.7904200000000001</v>
      </c>
      <c r="KH342" s="20">
        <f>FR342*AX342/100*1000</f>
        <v>8.7646103999999987</v>
      </c>
      <c r="KI342" s="20">
        <f>FR342*BM342/100*1000</f>
        <v>0.49686000000000002</v>
      </c>
      <c r="KJ342" s="20">
        <f>FR342*BY342/100*1000</f>
        <v>27.972555520000007</v>
      </c>
      <c r="KK342" s="20">
        <f>FR342*CA342/100*1000</f>
        <v>18.475242239999996</v>
      </c>
      <c r="KL342" s="20">
        <f>FR342*CC342/100*1000</f>
        <v>27.52736896</v>
      </c>
      <c r="KV342" s="9" t="s">
        <v>1071</v>
      </c>
    </row>
    <row r="343" spans="1:313">
      <c r="A343" s="1">
        <v>330</v>
      </c>
      <c r="B343" s="1">
        <f>COUNTIFS($D$3:D343,D343,$F$3:F343,F343)</f>
        <v>1</v>
      </c>
      <c r="C343" s="34">
        <v>16596</v>
      </c>
      <c r="D343" s="21" t="s">
        <v>2298</v>
      </c>
      <c r="E343" s="2" t="s">
        <v>685</v>
      </c>
      <c r="F343" s="2">
        <v>7304104896</v>
      </c>
      <c r="G343" s="1">
        <f>LEFT(H343,4)-CONCATENATE(IF(LEFT(F343, 2)&lt;MID(H343, 3, 4), 20, 19),LEFT(F343,2))</f>
        <v>48</v>
      </c>
      <c r="H343" s="247" t="s">
        <v>2297</v>
      </c>
      <c r="I343" s="29" t="s">
        <v>2299</v>
      </c>
      <c r="J343" s="24" t="s">
        <v>487</v>
      </c>
      <c r="K343" s="2" t="s">
        <v>430</v>
      </c>
      <c r="L343" s="2">
        <v>22</v>
      </c>
      <c r="M343" s="2" t="s">
        <v>601</v>
      </c>
      <c r="N343" s="2" t="s">
        <v>647</v>
      </c>
      <c r="O343" s="11"/>
      <c r="P343" s="2" t="s">
        <v>2293</v>
      </c>
      <c r="Q343" s="11"/>
      <c r="R343" s="11"/>
      <c r="S343" s="11"/>
      <c r="T343" s="42"/>
      <c r="U343" s="42"/>
      <c r="V343" s="64" t="s">
        <v>1609</v>
      </c>
      <c r="W343" s="42"/>
      <c r="X343" s="42"/>
      <c r="Y343" s="66"/>
      <c r="Z343" s="11"/>
      <c r="AA343" s="1" t="s">
        <v>812</v>
      </c>
      <c r="AC343" s="115">
        <v>2483</v>
      </c>
      <c r="AD343" s="115">
        <v>55000</v>
      </c>
      <c r="AE343" s="11"/>
      <c r="AF343" s="11"/>
      <c r="AG343" s="11" t="s">
        <v>491</v>
      </c>
      <c r="AH343" s="115">
        <v>10000</v>
      </c>
      <c r="AI343" s="11"/>
      <c r="AJ343" s="11"/>
      <c r="AM343" s="11"/>
      <c r="AO343" s="116">
        <v>22.5</v>
      </c>
      <c r="AP343" s="117">
        <v>53.6</v>
      </c>
      <c r="AQ343" s="118">
        <v>23.4</v>
      </c>
      <c r="AR343" s="119">
        <f>AO343+AP343+AQ343</f>
        <v>99.5</v>
      </c>
      <c r="AS343" s="120">
        <f>AO343/AP343</f>
        <v>0.41977611940298504</v>
      </c>
      <c r="AT343" s="121">
        <f>AO343/AP343*AQ343</f>
        <v>9.8227611940298498</v>
      </c>
      <c r="AU343" s="122">
        <f>AO343/(AP343+AQ343)</f>
        <v>0.29220779220779219</v>
      </c>
      <c r="AV343" s="19">
        <f>AW343*AO343/100</f>
        <v>13.99</v>
      </c>
      <c r="AW343" s="19">
        <f>98-AY343-(CD343*100/AO343)</f>
        <v>62.177777777777777</v>
      </c>
      <c r="AX343" s="123">
        <v>2.0699999999999998</v>
      </c>
      <c r="AY343" s="19">
        <f>AX343*100/AO343</f>
        <v>9.1999999999999993</v>
      </c>
      <c r="AZ343" s="1" t="s">
        <v>432</v>
      </c>
      <c r="BA343" s="58">
        <v>4.2510000000000003</v>
      </c>
      <c r="BB343" s="1" t="s">
        <v>432</v>
      </c>
      <c r="BC343" s="6">
        <v>4.29</v>
      </c>
      <c r="BD343" s="6"/>
      <c r="BE343" s="19"/>
      <c r="BF343" s="19"/>
      <c r="BG343" s="67">
        <v>6477.5</v>
      </c>
      <c r="BH343" s="67">
        <v>598.94999999999993</v>
      </c>
      <c r="BI343" s="19">
        <v>4.67</v>
      </c>
      <c r="BJ343" s="19">
        <v>83.5</v>
      </c>
      <c r="BK343" s="19">
        <f>100-BJ343</f>
        <v>16.5</v>
      </c>
      <c r="BL343" s="124">
        <f>BJ343/BK343</f>
        <v>5.0606060606060606</v>
      </c>
      <c r="BM343" s="125">
        <v>0.26</v>
      </c>
      <c r="BN343" s="6">
        <f>BM343*100/AO343</f>
        <v>1.1555555555555554</v>
      </c>
      <c r="BO343" s="1" t="s">
        <v>432</v>
      </c>
      <c r="BP343" s="19">
        <v>17.7</v>
      </c>
      <c r="BQ343" s="19">
        <v>16.32</v>
      </c>
      <c r="BR343" s="43">
        <v>44229.36</v>
      </c>
      <c r="BS343" s="6">
        <f>BX343+BZ343</f>
        <v>42.900000000000006</v>
      </c>
      <c r="BT343" s="4">
        <v>82.6</v>
      </c>
      <c r="BU343" s="43">
        <v>8179.99</v>
      </c>
      <c r="BV343" s="6">
        <f>100-BT343</f>
        <v>17.400000000000006</v>
      </c>
      <c r="BW343" s="6">
        <f>BY343+CA343+CC343</f>
        <v>53.171199999999999</v>
      </c>
      <c r="BX343" s="22">
        <v>16.600000000000001</v>
      </c>
      <c r="BY343" s="22">
        <f>BX343*AP343/100</f>
        <v>8.8976000000000006</v>
      </c>
      <c r="BZ343" s="6">
        <v>26.3</v>
      </c>
      <c r="CA343" s="22">
        <f>BZ343*AP343/100</f>
        <v>14.0968</v>
      </c>
      <c r="CB343" s="6">
        <v>56.3</v>
      </c>
      <c r="CC343" s="22">
        <f>CB343*AP343/100</f>
        <v>30.1768</v>
      </c>
      <c r="CD343" s="22">
        <v>5.99</v>
      </c>
      <c r="CE343" s="126">
        <v>99.4</v>
      </c>
      <c r="CF343" s="127">
        <v>11102</v>
      </c>
      <c r="CG343" s="126">
        <v>97.6</v>
      </c>
      <c r="CH343" s="127">
        <v>9080</v>
      </c>
      <c r="CI343" s="126">
        <v>65.3</v>
      </c>
      <c r="CJ343" s="126">
        <v>79.400000000000006</v>
      </c>
      <c r="CK343" s="127">
        <v>6945</v>
      </c>
      <c r="CL343" s="19">
        <f>BX343/BZ343</f>
        <v>0.63117870722433467</v>
      </c>
      <c r="CM343" s="19"/>
      <c r="CN343" s="19"/>
      <c r="CO343" s="19"/>
      <c r="CP343" s="6"/>
      <c r="CQ343" s="19"/>
      <c r="CR343" s="19"/>
      <c r="CS343" s="20"/>
      <c r="CZ343" s="22"/>
      <c r="DA343" s="16"/>
      <c r="DB343" s="129" t="s">
        <v>441</v>
      </c>
      <c r="DC343" s="130"/>
      <c r="DD343" s="131" t="s">
        <v>2300</v>
      </c>
      <c r="DI343" s="108" t="s">
        <v>434</v>
      </c>
      <c r="DJ343" s="210" t="s">
        <v>491</v>
      </c>
      <c r="DK343" s="4">
        <v>2</v>
      </c>
      <c r="DN343" s="16" t="s">
        <v>443</v>
      </c>
      <c r="DR343" s="22" t="s">
        <v>431</v>
      </c>
      <c r="DS343" s="22" t="s">
        <v>431</v>
      </c>
      <c r="DT343" s="22">
        <v>3781</v>
      </c>
      <c r="DU343" s="22">
        <v>39.4</v>
      </c>
      <c r="DV343" s="22">
        <v>60.6</v>
      </c>
      <c r="DW343" s="22" t="s">
        <v>431</v>
      </c>
      <c r="DX343" s="22" t="s">
        <v>431</v>
      </c>
      <c r="DY343" s="22" t="s">
        <v>431</v>
      </c>
      <c r="DZ343" s="40" t="s">
        <v>431</v>
      </c>
      <c r="EA343" s="2">
        <v>0</v>
      </c>
      <c r="EB343" s="2"/>
      <c r="EC343" s="36"/>
      <c r="ED343" s="36"/>
      <c r="EE343" s="4">
        <f>L343</f>
        <v>22</v>
      </c>
      <c r="EF343" s="4"/>
      <c r="EG343" s="4"/>
      <c r="EH343" s="4"/>
      <c r="EI343" s="4"/>
      <c r="EJ343" s="4"/>
      <c r="EK343" s="4"/>
      <c r="EL343" s="6" t="e">
        <f>EK343/(EJ343*EJ343*0.01*0.01)</f>
        <v>#DIV/0!</v>
      </c>
      <c r="EM343" s="4"/>
      <c r="EN343" s="4"/>
      <c r="EO343" s="4"/>
      <c r="EP343" s="4"/>
      <c r="EQ343" s="31"/>
      <c r="ER343" s="14"/>
      <c r="ES343" s="132">
        <f>C343</f>
        <v>16596</v>
      </c>
      <c r="ET343" s="133">
        <v>75</v>
      </c>
      <c r="EU343" s="133">
        <v>75916</v>
      </c>
      <c r="EV343" s="133">
        <v>4000</v>
      </c>
      <c r="EW343" s="133">
        <v>38064</v>
      </c>
      <c r="EX343" s="133">
        <v>19521</v>
      </c>
      <c r="EY343" s="134">
        <f>EX343/EV343*EW343/ET343</f>
        <v>2476.8244800000002</v>
      </c>
      <c r="EZ343" s="39">
        <f>L343*EY343</f>
        <v>54490.138560000007</v>
      </c>
      <c r="FA343" s="9"/>
      <c r="FE343" s="135"/>
      <c r="FF343" s="135"/>
      <c r="FH343" s="136"/>
      <c r="FK343" s="138"/>
      <c r="FL343" s="139"/>
      <c r="FM343" s="9"/>
      <c r="FN343" s="1"/>
      <c r="FO343" s="41">
        <f>AC343/1000</f>
        <v>2.4830000000000001</v>
      </c>
      <c r="FQ343" s="121">
        <f>EX343*100/EU343</f>
        <v>25.713946994046051</v>
      </c>
      <c r="FR343" s="140">
        <f>EY343/1000</f>
        <v>2.4768244800000003</v>
      </c>
      <c r="FS343" s="9"/>
      <c r="FU343" s="214"/>
      <c r="FW343" s="214"/>
      <c r="GI343" s="8"/>
      <c r="GO343" s="10"/>
      <c r="GP343" s="10"/>
      <c r="GQ343" s="20"/>
      <c r="KB343" s="22">
        <v>78.099999999999994</v>
      </c>
      <c r="KC343" s="22">
        <v>33.299999999999997</v>
      </c>
      <c r="KD343" s="22">
        <v>10.9</v>
      </c>
      <c r="KE343" s="20">
        <f>FR343*AO343/100*1000</f>
        <v>557.28550800000005</v>
      </c>
      <c r="KF343" s="20">
        <f>FR343*AP343/100*1000</f>
        <v>1327.5779212800003</v>
      </c>
      <c r="KG343" s="20">
        <f>FR343*AQ343/100*1000</f>
        <v>579.57692832000009</v>
      </c>
      <c r="KH343" s="20">
        <f>FR343*AX343/100*1000</f>
        <v>51.270266736000004</v>
      </c>
      <c r="KI343" s="20">
        <f>FR343*BM343/100*1000</f>
        <v>6.4397436480000012</v>
      </c>
      <c r="KJ343" s="20">
        <f>FR343*BY343/100*1000</f>
        <v>220.37793493248003</v>
      </c>
      <c r="KK343" s="20">
        <f>FR343*CA343/100*1000</f>
        <v>349.15299329664003</v>
      </c>
      <c r="KL343" s="20">
        <f>FR343*CC343/100*1000</f>
        <v>747.42636968064005</v>
      </c>
    </row>
    <row r="344" spans="1:313">
      <c r="A344" s="1">
        <v>58</v>
      </c>
      <c r="B344" s="219">
        <f>COUNTIFS($D$3:D344,D344,$F$3:F344,F344)</f>
        <v>1</v>
      </c>
      <c r="C344" s="34">
        <v>12392</v>
      </c>
      <c r="D344" s="21" t="s">
        <v>1141</v>
      </c>
      <c r="E344" s="2" t="s">
        <v>531</v>
      </c>
      <c r="F344" s="12">
        <v>5561231522</v>
      </c>
      <c r="G344" s="1">
        <f>LEFT(H344,4)-CONCATENATE(IF(LEFT(F344, 2)&lt;MID(H344, 3, 4), 20, 19),LEFT(F344,2))</f>
        <v>65</v>
      </c>
      <c r="H344" s="247" t="s">
        <v>1142</v>
      </c>
      <c r="I344" s="29" t="s">
        <v>442</v>
      </c>
      <c r="J344" s="24" t="s">
        <v>487</v>
      </c>
      <c r="K344" s="2" t="s">
        <v>430</v>
      </c>
      <c r="L344" s="1">
        <v>15</v>
      </c>
      <c r="M344" s="2" t="s">
        <v>601</v>
      </c>
      <c r="N344" s="2" t="s">
        <v>431</v>
      </c>
      <c r="P344" s="1" t="s">
        <v>1134</v>
      </c>
      <c r="S344" s="2"/>
      <c r="T344" s="52" t="s">
        <v>1103</v>
      </c>
      <c r="U344" s="52"/>
      <c r="V344" s="53" t="s">
        <v>1104</v>
      </c>
      <c r="X344" s="59"/>
      <c r="Y344" s="59"/>
      <c r="Z344" s="29"/>
      <c r="AA344" s="1" t="s">
        <v>817</v>
      </c>
      <c r="AC344" s="115">
        <v>414</v>
      </c>
      <c r="AD344" s="115">
        <v>6000</v>
      </c>
      <c r="AE344" s="11"/>
      <c r="AF344" s="11"/>
      <c r="AG344" s="11" t="s">
        <v>483</v>
      </c>
      <c r="AH344" s="115">
        <v>450</v>
      </c>
      <c r="AI344" s="11"/>
      <c r="AJ344" s="11"/>
      <c r="AM344" s="11"/>
      <c r="AO344" s="116">
        <v>49.7</v>
      </c>
      <c r="AP344" s="117">
        <v>25</v>
      </c>
      <c r="AQ344" s="118">
        <v>22.7</v>
      </c>
      <c r="AR344" s="119">
        <f>AO344+AP344+AQ344</f>
        <v>97.4</v>
      </c>
      <c r="AS344" s="120">
        <f>AO344/AP344</f>
        <v>1.9880000000000002</v>
      </c>
      <c r="AT344" s="121">
        <f>AO344/AP344*AQ344</f>
        <v>45.127600000000001</v>
      </c>
      <c r="AU344" s="122">
        <f>AO344/(AP344+AQ344)</f>
        <v>1.0419287211740043</v>
      </c>
      <c r="AV344" s="19">
        <f>AW344*AO344/100</f>
        <v>45.266330000000011</v>
      </c>
      <c r="AW344" s="19">
        <f>97-AY344-(CD344*100/AO344)</f>
        <v>91.079134808853127</v>
      </c>
      <c r="AX344" s="123">
        <v>2.0426700000000002</v>
      </c>
      <c r="AY344" s="19">
        <v>4.1100000000000003</v>
      </c>
      <c r="AZ344" s="1" t="s">
        <v>432</v>
      </c>
      <c r="BA344" s="58">
        <v>51</v>
      </c>
      <c r="BB344" s="1" t="s">
        <v>432</v>
      </c>
      <c r="BC344" s="6">
        <v>4.2999999999999997E-2</v>
      </c>
      <c r="BD344" s="6"/>
      <c r="BE344" s="22"/>
      <c r="BF344" s="19"/>
      <c r="BG344" s="2">
        <v>4189</v>
      </c>
      <c r="BH344" s="67">
        <v>253.20000000000002</v>
      </c>
      <c r="BI344" s="19">
        <v>0.1</v>
      </c>
      <c r="BJ344" s="19">
        <v>52.6</v>
      </c>
      <c r="BK344" s="1">
        <v>47.4</v>
      </c>
      <c r="BL344" s="124">
        <f>BJ344/BK344</f>
        <v>1.109704641350211</v>
      </c>
      <c r="BM344" s="125">
        <v>1.92</v>
      </c>
      <c r="BN344" s="6">
        <f>BM344*100/AO344</f>
        <v>3.8631790744466801</v>
      </c>
      <c r="BO344" s="1" t="s">
        <v>432</v>
      </c>
      <c r="BP344" s="19">
        <v>27.708999999999996</v>
      </c>
      <c r="BQ344" s="19">
        <v>28.588999999999999</v>
      </c>
      <c r="BR344" s="43">
        <v>33276</v>
      </c>
      <c r="BS344" s="6">
        <f>BX344+BZ344</f>
        <v>73.099999999999994</v>
      </c>
      <c r="BT344" s="4">
        <v>87.7</v>
      </c>
      <c r="BU344" s="43">
        <v>9267.8799999999992</v>
      </c>
      <c r="BV344" s="6">
        <f>100-BT344</f>
        <v>12.299999999999997</v>
      </c>
      <c r="BW344" s="6">
        <f>BY344+CA344+CC344</f>
        <v>24.799999999999997</v>
      </c>
      <c r="BX344" s="4">
        <v>50.6</v>
      </c>
      <c r="BY344" s="22">
        <f>BX344*AP344/100</f>
        <v>12.65</v>
      </c>
      <c r="BZ344" s="4">
        <v>22.5</v>
      </c>
      <c r="CA344" s="22">
        <f>BZ344*AP344/100</f>
        <v>5.625</v>
      </c>
      <c r="CB344" s="4">
        <v>26.1</v>
      </c>
      <c r="CC344" s="22">
        <f>CB344*AP344/100</f>
        <v>6.5250000000000004</v>
      </c>
      <c r="CD344" s="22">
        <v>0.9</v>
      </c>
      <c r="CE344" s="126">
        <v>93</v>
      </c>
      <c r="CF344" s="127">
        <v>4298</v>
      </c>
      <c r="CG344" s="126">
        <v>76.900000000000006</v>
      </c>
      <c r="CH344" s="127">
        <v>3398.4</v>
      </c>
      <c r="CI344" s="126">
        <v>28.4</v>
      </c>
      <c r="CJ344" s="126">
        <v>72</v>
      </c>
      <c r="CK344" s="127">
        <v>3590.9999999999995</v>
      </c>
      <c r="CL344" s="19">
        <f>BX344/BZ344</f>
        <v>2.2488888888888892</v>
      </c>
      <c r="CM344" s="22"/>
      <c r="CN344" s="22"/>
      <c r="CO344" s="22"/>
      <c r="CP344" s="6"/>
      <c r="CQ344" s="22">
        <v>7.83</v>
      </c>
      <c r="CR344" s="19"/>
      <c r="CS344" s="19"/>
      <c r="CT344" s="22"/>
      <c r="CU344" s="142"/>
      <c r="CV344" s="142"/>
      <c r="CW344" s="22"/>
      <c r="CX344" s="22"/>
      <c r="CZ344" s="22"/>
      <c r="DA344" s="16">
        <v>3</v>
      </c>
      <c r="DB344" s="129" t="s">
        <v>258</v>
      </c>
      <c r="DC344" s="130"/>
      <c r="DD344" s="131" t="s">
        <v>1143</v>
      </c>
      <c r="DI344" s="1" t="s">
        <v>436</v>
      </c>
      <c r="DJ344" s="209" t="s">
        <v>483</v>
      </c>
      <c r="DK344" s="4">
        <v>2</v>
      </c>
      <c r="DL344" s="4" t="s">
        <v>578</v>
      </c>
      <c r="DM344" s="4" t="s">
        <v>578</v>
      </c>
      <c r="DN344" s="16">
        <v>0</v>
      </c>
      <c r="DR344" s="1">
        <v>3.3</v>
      </c>
      <c r="DS344" s="1" t="s">
        <v>431</v>
      </c>
      <c r="DT344" s="1">
        <v>630</v>
      </c>
      <c r="DU344" s="1">
        <v>30.8</v>
      </c>
      <c r="DV344" s="1">
        <v>69.2</v>
      </c>
      <c r="DW344" s="1" t="s">
        <v>431</v>
      </c>
      <c r="DX344" s="1" t="s">
        <v>431</v>
      </c>
      <c r="DY344" s="1" t="s">
        <v>431</v>
      </c>
      <c r="DZ344" s="1" t="s">
        <v>431</v>
      </c>
      <c r="EA344" s="1">
        <v>0</v>
      </c>
      <c r="EC344" s="36"/>
      <c r="ED344" s="36"/>
      <c r="EE344" s="4">
        <v>15</v>
      </c>
      <c r="EF344" s="4">
        <v>18</v>
      </c>
      <c r="EG344" s="4">
        <v>2</v>
      </c>
      <c r="EH344" s="4"/>
      <c r="EI344" s="4"/>
      <c r="EJ344" s="4">
        <v>176</v>
      </c>
      <c r="EK344" s="4">
        <v>89</v>
      </c>
      <c r="EL344" s="6">
        <f>EK344/(EJ344*EJ344*0.01*0.01)</f>
        <v>28.731921487603305</v>
      </c>
      <c r="EM344" s="4">
        <v>2</v>
      </c>
      <c r="EN344" s="1">
        <v>1</v>
      </c>
      <c r="EO344" s="4">
        <v>3</v>
      </c>
      <c r="EP344" s="4">
        <v>3</v>
      </c>
      <c r="EQ344" s="31" t="s">
        <v>1110</v>
      </c>
      <c r="ER344" s="14">
        <v>43878</v>
      </c>
      <c r="ES344" s="132">
        <v>12392</v>
      </c>
      <c r="ET344" s="133">
        <v>75</v>
      </c>
      <c r="EU344" s="133">
        <v>32716</v>
      </c>
      <c r="EV344" s="133">
        <v>4000</v>
      </c>
      <c r="EW344" s="133">
        <v>40560</v>
      </c>
      <c r="EX344" s="133">
        <v>3134</v>
      </c>
      <c r="EY344" s="134">
        <f>EX344/EV344*EW344/ET344</f>
        <v>423.71679999999998</v>
      </c>
      <c r="EZ344" s="39">
        <f>L344*EY344</f>
        <v>6355.7519999999995</v>
      </c>
      <c r="FA344" s="9"/>
      <c r="FE344" s="135"/>
      <c r="FF344" s="135"/>
      <c r="FH344" s="136"/>
      <c r="FI344" s="11"/>
      <c r="FK344" s="138"/>
      <c r="FL344" s="139"/>
      <c r="FM344" s="9"/>
      <c r="FN344" s="1"/>
      <c r="FO344" s="41">
        <f>AC344/1000</f>
        <v>0.41399999999999998</v>
      </c>
      <c r="FQ344" s="121">
        <f>EX344*100/EU344</f>
        <v>9.5794106859029213</v>
      </c>
      <c r="FR344" s="140">
        <f>EY344/1000</f>
        <v>0.4237168</v>
      </c>
      <c r="FS344" s="143">
        <f>DT344/EY344</f>
        <v>1.4868421549487771</v>
      </c>
      <c r="FT344" s="43">
        <v>130</v>
      </c>
      <c r="FU344" s="16" t="s">
        <v>1138</v>
      </c>
      <c r="FV344" s="213" t="s">
        <v>431</v>
      </c>
      <c r="FW344" s="2"/>
      <c r="FX344" s="213" t="s">
        <v>431</v>
      </c>
      <c r="FY344" s="11" t="s">
        <v>1144</v>
      </c>
      <c r="FZ344" s="1">
        <v>0</v>
      </c>
      <c r="GA344" s="2" t="s">
        <v>560</v>
      </c>
      <c r="GB344" s="11" t="s">
        <v>501</v>
      </c>
      <c r="GC344" s="11"/>
      <c r="GG344" s="1">
        <v>1</v>
      </c>
      <c r="GH344" s="28">
        <v>43880</v>
      </c>
      <c r="GI344" s="1"/>
      <c r="GJ344" s="29" t="s">
        <v>1106</v>
      </c>
      <c r="GK344" s="1">
        <v>0</v>
      </c>
      <c r="GL344" s="8">
        <v>0</v>
      </c>
      <c r="GM344" s="11" t="s">
        <v>1145</v>
      </c>
      <c r="GO344" s="10">
        <v>43880</v>
      </c>
      <c r="GP344" s="23" t="s">
        <v>523</v>
      </c>
      <c r="GQ344" s="20">
        <f>DATEDIF(ER344,GO344,"m")</f>
        <v>0</v>
      </c>
      <c r="GR344" s="141" t="s">
        <v>1108</v>
      </c>
      <c r="GT344" s="19"/>
      <c r="GV344" s="11"/>
      <c r="GY344" s="154"/>
      <c r="GZ344" s="11">
        <v>1</v>
      </c>
      <c r="HA344" s="54">
        <v>3.34</v>
      </c>
      <c r="HB344" s="54">
        <v>0</v>
      </c>
      <c r="HC344" s="55">
        <v>1121.73</v>
      </c>
      <c r="HD344" s="54">
        <v>0</v>
      </c>
      <c r="HE344" s="54">
        <v>5.74</v>
      </c>
      <c r="HF344" s="54">
        <v>0</v>
      </c>
      <c r="HG344" s="55">
        <v>62828.3</v>
      </c>
      <c r="HH344" s="54">
        <v>124.59</v>
      </c>
      <c r="HI344" s="55">
        <v>383.7</v>
      </c>
      <c r="HJ344" s="54">
        <v>0</v>
      </c>
      <c r="HK344" s="54">
        <v>0</v>
      </c>
      <c r="HL344" s="54">
        <v>0</v>
      </c>
      <c r="HM344" s="54">
        <v>938.95</v>
      </c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20"/>
      <c r="IC344" s="20"/>
      <c r="ID344" s="11"/>
      <c r="IE344" s="11"/>
      <c r="IF344" s="20"/>
      <c r="KE344" s="20">
        <f>FR344*AO344/100*1000</f>
        <v>210.58724960000004</v>
      </c>
      <c r="KF344" s="20">
        <f>FR344*AP344/100*1000</f>
        <v>105.92919999999999</v>
      </c>
      <c r="KG344" s="20">
        <f>FR344*AQ344/100*1000</f>
        <v>96.183713600000004</v>
      </c>
      <c r="KH344" s="20">
        <f>FR344*AX344/100*1000</f>
        <v>8.6551359585600007</v>
      </c>
      <c r="KI344" s="20">
        <f>FR344*BM344/100*1000</f>
        <v>8.135362559999999</v>
      </c>
      <c r="KJ344" s="20">
        <f>FR344*BY344/100*1000</f>
        <v>53.600175200000002</v>
      </c>
      <c r="KK344" s="20">
        <f>FR344*CA344/100*1000</f>
        <v>23.834070000000001</v>
      </c>
      <c r="KL344" s="20">
        <f>FR344*CC344/100*1000</f>
        <v>27.647521200000003</v>
      </c>
      <c r="KS344" s="23">
        <v>43894</v>
      </c>
      <c r="KT344" s="1">
        <v>1</v>
      </c>
      <c r="KV344" s="11" t="s">
        <v>1145</v>
      </c>
    </row>
    <row r="345" spans="1:313">
      <c r="A345" s="1">
        <v>319</v>
      </c>
      <c r="B345" s="1">
        <f>COUNTIFS($D$3:D345,D345,$F$3:F345,F345)</f>
        <v>1</v>
      </c>
      <c r="C345" s="34">
        <v>11831</v>
      </c>
      <c r="D345" s="21" t="s">
        <v>899</v>
      </c>
      <c r="E345" s="2" t="s">
        <v>485</v>
      </c>
      <c r="F345" s="2">
        <v>450417476</v>
      </c>
      <c r="G345" s="1">
        <f>LEFT(H345,4)-CONCATENATE(IF(LEFT(F345, 2)&lt;MID(H345, 3, 4), 20, 19),LEFT(F345,2))</f>
        <v>74</v>
      </c>
      <c r="H345" s="247" t="s">
        <v>900</v>
      </c>
      <c r="I345" s="29" t="s">
        <v>901</v>
      </c>
      <c r="J345" s="24" t="s">
        <v>487</v>
      </c>
      <c r="K345" s="2" t="s">
        <v>430</v>
      </c>
      <c r="L345" s="1">
        <v>35</v>
      </c>
      <c r="M345" s="2">
        <v>2</v>
      </c>
      <c r="N345" s="2" t="s">
        <v>431</v>
      </c>
      <c r="P345" s="1" t="s">
        <v>890</v>
      </c>
      <c r="S345" s="2"/>
      <c r="T345" s="46" t="s">
        <v>797</v>
      </c>
      <c r="U345" s="46"/>
      <c r="V345" s="50" t="s">
        <v>902</v>
      </c>
      <c r="X345" s="59"/>
      <c r="Y345" s="59"/>
      <c r="Z345" s="29"/>
      <c r="AA345" s="1" t="s">
        <v>817</v>
      </c>
      <c r="AC345" s="115">
        <v>262</v>
      </c>
      <c r="AD345" s="115">
        <v>9000</v>
      </c>
      <c r="AE345" s="11"/>
      <c r="AF345" s="11"/>
      <c r="AG345" s="11" t="s">
        <v>483</v>
      </c>
      <c r="AH345" s="115">
        <v>650</v>
      </c>
      <c r="AO345" s="116">
        <v>40.200000000000003</v>
      </c>
      <c r="AP345" s="117">
        <v>33.5</v>
      </c>
      <c r="AQ345" s="118">
        <v>25.6</v>
      </c>
      <c r="AR345" s="119">
        <f>AO345+AP345+AQ345</f>
        <v>99.300000000000011</v>
      </c>
      <c r="AS345" s="120">
        <f>AO345/AP345</f>
        <v>1.2000000000000002</v>
      </c>
      <c r="AT345" s="121">
        <f>AO345/AP345*AQ345</f>
        <v>30.720000000000006</v>
      </c>
      <c r="AU345" s="122">
        <f>AO345/(AP345+AQ345)</f>
        <v>0.68020304568527923</v>
      </c>
      <c r="AV345" s="19">
        <v>37.345800000000004</v>
      </c>
      <c r="AW345" s="19">
        <f>95-AY345</f>
        <v>92.9</v>
      </c>
      <c r="AX345" s="123">
        <v>0.84420000000000017</v>
      </c>
      <c r="AY345" s="19">
        <v>2.1</v>
      </c>
      <c r="AZ345" s="1" t="s">
        <v>432</v>
      </c>
      <c r="BA345" s="145">
        <v>13.65</v>
      </c>
      <c r="BB345" s="1" t="s">
        <v>432</v>
      </c>
      <c r="BC345" s="6">
        <v>0.5</v>
      </c>
      <c r="BD345" s="6">
        <v>71.900000000000006</v>
      </c>
      <c r="BE345" s="19">
        <v>38.200000000000003</v>
      </c>
      <c r="BF345" s="19">
        <v>29.9</v>
      </c>
      <c r="BG345" s="2">
        <v>9219</v>
      </c>
      <c r="BH345" s="20">
        <v>465.6</v>
      </c>
      <c r="BI345" s="22">
        <v>0.43</v>
      </c>
      <c r="BJ345" s="19">
        <v>68.599999999999994</v>
      </c>
      <c r="BK345" s="1">
        <v>31.4</v>
      </c>
      <c r="BL345" s="124">
        <f>BJ345/BK345</f>
        <v>2.1847133757961781</v>
      </c>
      <c r="BM345" s="125">
        <v>2.8</v>
      </c>
      <c r="BN345" s="6">
        <f>BM345*100/AO345</f>
        <v>6.9651741293532332</v>
      </c>
      <c r="BO345" s="1" t="s">
        <v>432</v>
      </c>
      <c r="BP345" s="1">
        <v>41.4</v>
      </c>
      <c r="BQ345" s="19">
        <v>45.713999999999999</v>
      </c>
      <c r="BR345" s="43">
        <v>39487.499999999993</v>
      </c>
      <c r="BS345" s="6">
        <f>BX345+BZ345</f>
        <v>52.900000000000006</v>
      </c>
      <c r="BT345" s="4">
        <v>87.3</v>
      </c>
      <c r="BU345" s="43">
        <v>8444.8000000000011</v>
      </c>
      <c r="BV345" s="6">
        <f>100-BT345</f>
        <v>12.700000000000003</v>
      </c>
      <c r="BW345" s="6">
        <f>BY345+CA345+CC345</f>
        <v>33.265500000000003</v>
      </c>
      <c r="BX345" s="4">
        <v>21.8</v>
      </c>
      <c r="BY345" s="22">
        <f>BX345*AP345/100</f>
        <v>7.3030000000000008</v>
      </c>
      <c r="BZ345" s="4">
        <v>31.1</v>
      </c>
      <c r="CA345" s="22">
        <f>BZ345*AP345/100</f>
        <v>10.418500000000002</v>
      </c>
      <c r="CB345" s="4">
        <v>46.4</v>
      </c>
      <c r="CC345" s="22">
        <f>CB345*AP345/100</f>
        <v>15.543999999999999</v>
      </c>
      <c r="CD345" s="6">
        <v>1.3</v>
      </c>
      <c r="CE345" s="126">
        <v>98.4</v>
      </c>
      <c r="CF345" s="127">
        <v>9104.5499999999993</v>
      </c>
      <c r="CG345" s="126">
        <v>97.2</v>
      </c>
      <c r="CH345" s="126">
        <v>5628</v>
      </c>
      <c r="CI345" s="126">
        <v>75.3</v>
      </c>
      <c r="CJ345" s="126">
        <v>87.1</v>
      </c>
      <c r="CK345" s="127">
        <v>5695.2</v>
      </c>
      <c r="CL345" s="19">
        <f>BX345/BZ345</f>
        <v>0.70096463022508038</v>
      </c>
      <c r="CM345" s="22"/>
      <c r="CN345" s="22"/>
      <c r="CO345" s="22"/>
      <c r="CP345" s="6"/>
      <c r="CQ345" s="19"/>
      <c r="CR345" s="19"/>
      <c r="CS345" s="19"/>
      <c r="CT345" s="6">
        <v>43.7</v>
      </c>
      <c r="CU345" s="6">
        <v>19</v>
      </c>
      <c r="CV345" s="6">
        <v>58</v>
      </c>
      <c r="CW345" s="22">
        <v>57.1</v>
      </c>
      <c r="CX345" s="22">
        <v>63.6</v>
      </c>
      <c r="CY345" s="2">
        <v>62.7</v>
      </c>
      <c r="CZ345" s="22">
        <v>0.88</v>
      </c>
      <c r="DB345" s="129" t="s">
        <v>441</v>
      </c>
      <c r="DC345" s="130"/>
      <c r="DD345" s="31" t="s">
        <v>903</v>
      </c>
      <c r="DI345" s="1" t="s">
        <v>434</v>
      </c>
      <c r="DJ345" s="209" t="s">
        <v>483</v>
      </c>
      <c r="DK345" s="4">
        <v>2</v>
      </c>
      <c r="DN345" s="16">
        <v>0</v>
      </c>
      <c r="DR345" s="1" t="s">
        <v>431</v>
      </c>
      <c r="DS345" s="1" t="s">
        <v>431</v>
      </c>
      <c r="DT345" s="1">
        <v>359</v>
      </c>
      <c r="DU345" s="1">
        <v>32.6</v>
      </c>
      <c r="DV345" s="1">
        <v>67.400000000000006</v>
      </c>
      <c r="DW345" s="1" t="s">
        <v>431</v>
      </c>
      <c r="DX345" s="1" t="s">
        <v>431</v>
      </c>
      <c r="DY345" s="1" t="s">
        <v>431</v>
      </c>
      <c r="DZ345" s="1" t="s">
        <v>431</v>
      </c>
      <c r="EA345" s="1">
        <v>0</v>
      </c>
      <c r="EC345" s="36"/>
      <c r="ED345" s="36"/>
      <c r="EE345" s="4">
        <v>35</v>
      </c>
      <c r="EF345" s="4"/>
      <c r="EG345" s="5">
        <v>3</v>
      </c>
      <c r="EH345" s="4"/>
      <c r="EI345" s="4"/>
      <c r="EJ345" s="4"/>
      <c r="EK345" s="4"/>
      <c r="EL345" s="6" t="e">
        <f>EK345/(EJ345*EJ345*0.01*0.01)</f>
        <v>#DIV/0!</v>
      </c>
      <c r="EM345" s="4"/>
      <c r="EN345" s="4"/>
      <c r="EO345" s="4"/>
      <c r="EP345" s="4"/>
      <c r="EQ345" s="31"/>
      <c r="ER345" s="14"/>
      <c r="ES345" s="132">
        <v>11831</v>
      </c>
      <c r="ET345" s="133">
        <v>75</v>
      </c>
      <c r="EU345" s="133">
        <v>11280</v>
      </c>
      <c r="EV345" s="133">
        <v>8007</v>
      </c>
      <c r="EW345" s="133">
        <v>42120</v>
      </c>
      <c r="EX345" s="133">
        <v>3628</v>
      </c>
      <c r="EY345" s="134">
        <f>EX345/EV345*EW345/ET345</f>
        <v>254.46294492319223</v>
      </c>
      <c r="EZ345" s="39">
        <f>L345*EY345</f>
        <v>8906.2030723117277</v>
      </c>
      <c r="FA345" s="9"/>
      <c r="FE345" s="135"/>
      <c r="FF345" s="135"/>
      <c r="FH345" s="136"/>
      <c r="FK345" s="138"/>
      <c r="FL345" s="139"/>
      <c r="FM345" s="9"/>
      <c r="FN345" s="1"/>
      <c r="FO345" s="41">
        <f>AC345/1000</f>
        <v>0.26200000000000001</v>
      </c>
      <c r="FQ345" s="121">
        <f>EX345*100/EU345</f>
        <v>32.163120567375884</v>
      </c>
      <c r="FR345" s="140">
        <f>EY345/1000</f>
        <v>0.25446294492319221</v>
      </c>
      <c r="FS345" s="9"/>
      <c r="FV345" s="212"/>
      <c r="FX345" s="212"/>
      <c r="GI345" s="8"/>
      <c r="GO345" s="10">
        <v>43775</v>
      </c>
      <c r="GP345" s="10"/>
      <c r="GQ345" s="20"/>
      <c r="KE345" s="20">
        <f>FR345*AO345/100*1000</f>
        <v>102.29410385912327</v>
      </c>
      <c r="KF345" s="20">
        <f>FR345*AP345/100*1000</f>
        <v>85.245086549269374</v>
      </c>
      <c r="KG345" s="20">
        <f>FR345*AQ345/100*1000</f>
        <v>65.142513900337207</v>
      </c>
      <c r="KH345" s="20">
        <f>FR345*AX345/100*1000</f>
        <v>2.1481761810415891</v>
      </c>
      <c r="KI345" s="20">
        <f>FR345*BM345/100*1000</f>
        <v>7.1249624578493815</v>
      </c>
      <c r="KJ345" s="20">
        <f>FR345*BY345/100*1000</f>
        <v>18.583428867740729</v>
      </c>
      <c r="KK345" s="20">
        <f>FR345*CA345/100*1000</f>
        <v>26.511221916822787</v>
      </c>
      <c r="KL345" s="20">
        <f>FR345*CC345/100*1000</f>
        <v>39.553720158860997</v>
      </c>
    </row>
    <row r="346" spans="1:313">
      <c r="A346" s="1">
        <v>320</v>
      </c>
      <c r="B346" s="219">
        <f>COUNTIFS($D$3:D346,D346,$F$3:F346,F346)</f>
        <v>1</v>
      </c>
      <c r="C346" s="34">
        <v>11832</v>
      </c>
      <c r="D346" s="21" t="s">
        <v>904</v>
      </c>
      <c r="E346" s="2" t="s">
        <v>626</v>
      </c>
      <c r="F346" s="2">
        <v>505404277</v>
      </c>
      <c r="G346" s="1">
        <f>LEFT(H346,4)-CONCATENATE(IF(LEFT(F346, 2)&lt;MID(H346, 3, 4), 20, 19),LEFT(F346,2))</f>
        <v>69</v>
      </c>
      <c r="H346" s="247" t="s">
        <v>900</v>
      </c>
      <c r="I346" s="29" t="s">
        <v>442</v>
      </c>
      <c r="J346" s="24" t="s">
        <v>487</v>
      </c>
      <c r="K346" s="2" t="s">
        <v>430</v>
      </c>
      <c r="L346" s="1">
        <v>6</v>
      </c>
      <c r="M346" s="2">
        <v>1</v>
      </c>
      <c r="N346" s="2" t="s">
        <v>431</v>
      </c>
      <c r="P346" s="1" t="s">
        <v>890</v>
      </c>
      <c r="S346" s="2"/>
      <c r="T346" s="46" t="s">
        <v>797</v>
      </c>
      <c r="U346" s="46"/>
      <c r="V346" s="50" t="s">
        <v>902</v>
      </c>
      <c r="X346" s="59"/>
      <c r="Y346" s="59"/>
      <c r="Z346" s="29"/>
      <c r="AA346" s="1" t="s">
        <v>817</v>
      </c>
      <c r="AC346" s="115">
        <v>390</v>
      </c>
      <c r="AD346" s="115">
        <v>2300</v>
      </c>
      <c r="AE346" s="11"/>
      <c r="AF346" s="11"/>
      <c r="AG346" s="11" t="s">
        <v>491</v>
      </c>
      <c r="AH346" s="115">
        <v>150</v>
      </c>
      <c r="AO346" s="116">
        <v>54.2</v>
      </c>
      <c r="AP346" s="117">
        <v>20.9</v>
      </c>
      <c r="AQ346" s="118">
        <v>24.2</v>
      </c>
      <c r="AR346" s="119">
        <f>AO346+AP346+AQ346</f>
        <v>99.3</v>
      </c>
      <c r="AS346" s="120">
        <f>AO346/AP346</f>
        <v>2.593301435406699</v>
      </c>
      <c r="AT346" s="121">
        <f>AO346/AP346*AQ346</f>
        <v>62.757894736842111</v>
      </c>
      <c r="AU346" s="122">
        <f>AO346/(AP346+AQ346)</f>
        <v>1.2017738359201775</v>
      </c>
      <c r="AV346" s="19">
        <v>50.893800000000013</v>
      </c>
      <c r="AW346" s="19">
        <f>95-AY346</f>
        <v>93.9</v>
      </c>
      <c r="AX346" s="123">
        <v>0.59620000000000006</v>
      </c>
      <c r="AY346" s="19">
        <v>1.1000000000000001</v>
      </c>
      <c r="AZ346" s="1" t="s">
        <v>432</v>
      </c>
      <c r="BA346" s="145">
        <v>44.460000000000008</v>
      </c>
      <c r="BB346" s="1" t="s">
        <v>432</v>
      </c>
      <c r="BC346" s="6">
        <v>0.1</v>
      </c>
      <c r="BD346" s="6">
        <v>91.1</v>
      </c>
      <c r="BE346" s="19">
        <v>44.1</v>
      </c>
      <c r="BF346" s="19">
        <v>38.700000000000003</v>
      </c>
      <c r="BG346" s="2">
        <v>9418</v>
      </c>
      <c r="BH346" s="20">
        <v>566.4</v>
      </c>
      <c r="BI346" s="22">
        <v>0.28999999999999998</v>
      </c>
      <c r="BJ346" s="19">
        <v>13.2</v>
      </c>
      <c r="BK346" s="1">
        <v>86.8</v>
      </c>
      <c r="BL346" s="147">
        <f>BJ346/BK346</f>
        <v>0.15207373271889402</v>
      </c>
      <c r="BM346" s="125">
        <v>0.3</v>
      </c>
      <c r="BN346" s="6">
        <f>BM346*100/AO346</f>
        <v>0.55350553505535049</v>
      </c>
      <c r="BO346" s="1" t="s">
        <v>432</v>
      </c>
      <c r="BP346" s="1">
        <v>44.7</v>
      </c>
      <c r="BQ346" s="19">
        <v>99</v>
      </c>
      <c r="BR346" s="43">
        <v>81617.85714285713</v>
      </c>
      <c r="BS346" s="6">
        <f>BX346+BZ346</f>
        <v>64.699999999999989</v>
      </c>
      <c r="BT346" s="4">
        <v>85.3</v>
      </c>
      <c r="BU346" s="43">
        <v>9863.84</v>
      </c>
      <c r="BV346" s="6">
        <f>100-BT346</f>
        <v>14.700000000000003</v>
      </c>
      <c r="BW346" s="6">
        <f>BY346+CA346+CC346</f>
        <v>20.649199999999997</v>
      </c>
      <c r="BX346" s="4">
        <v>23.4</v>
      </c>
      <c r="BY346" s="22">
        <f>BX346*AP346/100</f>
        <v>4.8905999999999992</v>
      </c>
      <c r="BZ346" s="4">
        <v>41.3</v>
      </c>
      <c r="CA346" s="22">
        <f>BZ346*AP346/100</f>
        <v>8.6316999999999986</v>
      </c>
      <c r="CB346" s="4">
        <v>34.1</v>
      </c>
      <c r="CC346" s="22">
        <f>CB346*AP346/100</f>
        <v>7.1268999999999991</v>
      </c>
      <c r="CD346" s="6">
        <v>0.5</v>
      </c>
      <c r="CE346" s="126">
        <v>99.6</v>
      </c>
      <c r="CF346" s="127">
        <v>10190.15</v>
      </c>
      <c r="CG346" s="126">
        <v>97.7</v>
      </c>
      <c r="CH346" s="126">
        <v>6300</v>
      </c>
      <c r="CI346" s="126">
        <v>93.6</v>
      </c>
      <c r="CJ346" s="126">
        <v>96.3</v>
      </c>
      <c r="CK346" s="127">
        <v>7069.2</v>
      </c>
      <c r="CL346" s="19">
        <f>BX346/BZ346</f>
        <v>0.56658595641646492</v>
      </c>
      <c r="CM346" s="22"/>
      <c r="CN346" s="22"/>
      <c r="CO346" s="22"/>
      <c r="CP346" s="6"/>
      <c r="CQ346" s="19"/>
      <c r="CR346" s="19"/>
      <c r="CS346" s="19"/>
      <c r="CT346" s="6">
        <v>50.2</v>
      </c>
      <c r="CU346" s="6">
        <v>10.8</v>
      </c>
      <c r="CV346" s="6">
        <v>60.9</v>
      </c>
      <c r="CW346" s="22">
        <v>56.3</v>
      </c>
      <c r="CX346" s="22">
        <v>74.3</v>
      </c>
      <c r="CY346" s="2">
        <v>42.3</v>
      </c>
      <c r="CZ346" s="22">
        <v>0.84</v>
      </c>
      <c r="DA346" s="16">
        <v>3</v>
      </c>
      <c r="DB346" s="129" t="s">
        <v>258</v>
      </c>
      <c r="DC346" s="130"/>
      <c r="DD346" s="131" t="s">
        <v>905</v>
      </c>
      <c r="DI346" s="1" t="s">
        <v>436</v>
      </c>
      <c r="DJ346" s="210" t="s">
        <v>491</v>
      </c>
      <c r="DK346" s="4">
        <v>2</v>
      </c>
      <c r="DN346" s="16">
        <v>0</v>
      </c>
      <c r="DR346" s="1" t="s">
        <v>431</v>
      </c>
      <c r="DS346" s="1" t="s">
        <v>431</v>
      </c>
      <c r="DT346" s="1">
        <v>461</v>
      </c>
      <c r="DU346" s="1">
        <v>27.5</v>
      </c>
      <c r="DV346" s="1">
        <v>72.5</v>
      </c>
      <c r="DW346" s="1" t="s">
        <v>431</v>
      </c>
      <c r="DX346" s="1" t="s">
        <v>431</v>
      </c>
      <c r="DY346" s="1" t="s">
        <v>431</v>
      </c>
      <c r="DZ346" s="1" t="s">
        <v>431</v>
      </c>
      <c r="EA346" s="1">
        <v>0</v>
      </c>
      <c r="EC346" s="36"/>
      <c r="ED346" s="36"/>
      <c r="EE346" s="4">
        <v>6</v>
      </c>
      <c r="EF346" s="4"/>
      <c r="EG346" s="4">
        <v>2</v>
      </c>
      <c r="EH346" s="4"/>
      <c r="EI346" s="4"/>
      <c r="EJ346" s="4"/>
      <c r="EK346" s="4"/>
      <c r="EL346" s="6" t="e">
        <f>EK346/(EJ346*EJ346*0.01*0.01)</f>
        <v>#DIV/0!</v>
      </c>
      <c r="EM346" s="4"/>
      <c r="EN346" s="4"/>
      <c r="EO346" s="4"/>
      <c r="EP346" s="4"/>
      <c r="EQ346" s="31"/>
      <c r="ER346" s="14"/>
      <c r="ES346" s="132">
        <v>11832</v>
      </c>
      <c r="ET346" s="133">
        <v>75</v>
      </c>
      <c r="EU346" s="133">
        <v>5842</v>
      </c>
      <c r="EV346" s="133">
        <v>4000</v>
      </c>
      <c r="EW346" s="133">
        <v>42120</v>
      </c>
      <c r="EX346" s="133">
        <v>2668</v>
      </c>
      <c r="EY346" s="134">
        <f>EX346/EV346*EW346/ET346</f>
        <v>374.5872</v>
      </c>
      <c r="EZ346" s="39">
        <f>L346*EY346</f>
        <v>2247.5232000000001</v>
      </c>
      <c r="FA346" s="9"/>
      <c r="FE346" s="135"/>
      <c r="FF346" s="135"/>
      <c r="FH346" s="136"/>
      <c r="FK346" s="138"/>
      <c r="FL346" s="139"/>
      <c r="FM346" s="9"/>
      <c r="FN346" s="1"/>
      <c r="FO346" s="41">
        <f>AC346/1000</f>
        <v>0.39</v>
      </c>
      <c r="FQ346" s="121">
        <f>EX346*100/EU346</f>
        <v>45.669291338582674</v>
      </c>
      <c r="FR346" s="140">
        <f>EY346/1000</f>
        <v>0.37458720000000001</v>
      </c>
      <c r="FS346" s="9"/>
      <c r="FU346" s="214"/>
      <c r="FW346" s="214"/>
      <c r="GI346" s="8"/>
      <c r="GO346" s="10">
        <v>43775</v>
      </c>
      <c r="GP346" s="10"/>
      <c r="GQ346" s="20"/>
      <c r="KE346" s="20">
        <f>FR346*AO346/100*1000</f>
        <v>203.02626240000001</v>
      </c>
      <c r="KF346" s="20">
        <f>FR346*AP346/100*1000</f>
        <v>78.288724799999983</v>
      </c>
      <c r="KG346" s="20">
        <f>FR346*AQ346/100*1000</f>
        <v>90.650102399999994</v>
      </c>
      <c r="KH346" s="20">
        <f>FR346*AX346/100*1000</f>
        <v>2.2332888864</v>
      </c>
      <c r="KI346" s="20">
        <f>FR346*BM346/100*1000</f>
        <v>1.1237615999999999</v>
      </c>
      <c r="KJ346" s="20">
        <f>FR346*BY346/100*1000</f>
        <v>18.319561603199993</v>
      </c>
      <c r="KK346" s="20">
        <f>FR346*CA346/100*1000</f>
        <v>32.333243342399996</v>
      </c>
      <c r="KL346" s="20">
        <f>FR346*CC346/100*1000</f>
        <v>26.696455156799999</v>
      </c>
    </row>
    <row r="347" spans="1:313">
      <c r="A347" s="1">
        <v>235</v>
      </c>
      <c r="B347" s="1">
        <f>COUNTIFS($D$3:D347,D347,$F$3:F347,F347)</f>
        <v>1</v>
      </c>
      <c r="C347" s="34">
        <v>13643</v>
      </c>
      <c r="D347" s="21" t="s">
        <v>1513</v>
      </c>
      <c r="E347" s="2" t="s">
        <v>518</v>
      </c>
      <c r="F347" s="12">
        <v>6201070315</v>
      </c>
      <c r="G347" s="1">
        <f>LEFT(H347,4)-CONCATENATE(IF(LEFT(F347, 2)&lt;MID(H347, 3, 4), 20, 19),LEFT(F347,2))</f>
        <v>58</v>
      </c>
      <c r="H347" s="247" t="s">
        <v>1514</v>
      </c>
      <c r="I347" s="29" t="s">
        <v>442</v>
      </c>
      <c r="J347" s="24" t="s">
        <v>487</v>
      </c>
      <c r="K347" s="2" t="s">
        <v>430</v>
      </c>
      <c r="L347" s="1">
        <v>9</v>
      </c>
      <c r="M347" s="2" t="s">
        <v>601</v>
      </c>
      <c r="N347" s="2" t="s">
        <v>431</v>
      </c>
      <c r="P347" s="1" t="s">
        <v>1502</v>
      </c>
      <c r="S347" s="2"/>
      <c r="T347" s="52" t="s">
        <v>1103</v>
      </c>
      <c r="U347" s="52"/>
      <c r="V347" s="60" t="s">
        <v>1482</v>
      </c>
      <c r="X347" s="59"/>
      <c r="Y347" s="59"/>
      <c r="Z347" s="29" t="s">
        <v>1504</v>
      </c>
      <c r="AA347" s="1" t="s">
        <v>812</v>
      </c>
      <c r="AC347" s="115">
        <v>1921</v>
      </c>
      <c r="AD347" s="115">
        <v>17000</v>
      </c>
      <c r="AE347" s="11"/>
      <c r="AF347" s="11"/>
      <c r="AG347" s="11" t="s">
        <v>491</v>
      </c>
      <c r="AH347" s="115">
        <v>1500</v>
      </c>
      <c r="AI347" s="11"/>
      <c r="AJ347" s="11"/>
      <c r="AM347" s="11"/>
      <c r="AO347" s="116">
        <v>71.3</v>
      </c>
      <c r="AP347" s="117">
        <v>7.2</v>
      </c>
      <c r="AQ347" s="118">
        <v>20.399999999999999</v>
      </c>
      <c r="AR347" s="119">
        <f>AO347+AP347+AQ347</f>
        <v>98.9</v>
      </c>
      <c r="AS347" s="120">
        <f>AO347/AP347</f>
        <v>9.9027777777777768</v>
      </c>
      <c r="AT347" s="121">
        <f>AO347/AP347*AQ347</f>
        <v>202.01666666666662</v>
      </c>
      <c r="AU347" s="122">
        <f>AO347/(AP347+AQ347)</f>
        <v>2.5833333333333335</v>
      </c>
      <c r="AV347" s="19">
        <f>AW347*AO347/100</f>
        <v>66.914000000000001</v>
      </c>
      <c r="AW347" s="19">
        <f>98-AY347-(CD347*100/AO347)</f>
        <v>93.848527349228618</v>
      </c>
      <c r="AX347" s="123">
        <v>2.14</v>
      </c>
      <c r="AY347" s="19">
        <f>AX347*100/AO347</f>
        <v>3.0014025245441798</v>
      </c>
      <c r="AZ347" s="1" t="s">
        <v>432</v>
      </c>
      <c r="BA347" s="58">
        <v>14.7</v>
      </c>
      <c r="BB347" s="1" t="s">
        <v>432</v>
      </c>
      <c r="BC347" s="6">
        <v>1.69</v>
      </c>
      <c r="BD347" s="6"/>
      <c r="BE347" s="19"/>
      <c r="BF347" s="19"/>
      <c r="BG347" s="67">
        <v>6632.3076923076924</v>
      </c>
      <c r="BH347" s="67">
        <v>478.43137254901961</v>
      </c>
      <c r="BI347" s="19">
        <v>3.02</v>
      </c>
      <c r="BJ347" s="19">
        <v>23.3</v>
      </c>
      <c r="BK347" s="1">
        <v>76.7</v>
      </c>
      <c r="BL347" s="147">
        <f>BJ347/BK347</f>
        <v>0.30378096479791394</v>
      </c>
      <c r="BM347" s="125">
        <v>0.61</v>
      </c>
      <c r="BN347" s="6">
        <f>BM347*100/AO347</f>
        <v>0.85553997194950915</v>
      </c>
      <c r="BO347" s="1" t="s">
        <v>432</v>
      </c>
      <c r="BP347" s="19">
        <v>54.6</v>
      </c>
      <c r="BQ347" s="19">
        <v>53.55</v>
      </c>
      <c r="BR347" s="43">
        <v>25285.7</v>
      </c>
      <c r="BS347" s="6">
        <f>BX347+BZ347</f>
        <v>40.6</v>
      </c>
      <c r="BT347" s="4">
        <v>63.3</v>
      </c>
      <c r="BU347" s="43">
        <v>8005.9322033898306</v>
      </c>
      <c r="BV347" s="6">
        <f>100-BT347</f>
        <v>36.700000000000003</v>
      </c>
      <c r="BW347" s="6">
        <f>BY347+CA347+CC347</f>
        <v>6.9695999999999998</v>
      </c>
      <c r="BX347" s="2">
        <v>20.3</v>
      </c>
      <c r="BY347" s="22">
        <f>BX347*AP347/100</f>
        <v>1.4616</v>
      </c>
      <c r="BZ347" s="4">
        <v>20.3</v>
      </c>
      <c r="CA347" s="22">
        <f>BZ347*AP347/100</f>
        <v>1.4616</v>
      </c>
      <c r="CB347" s="4">
        <v>56.2</v>
      </c>
      <c r="CC347" s="22">
        <f>CB347*AP347/100</f>
        <v>4.0464000000000002</v>
      </c>
      <c r="CD347" s="22">
        <v>0.82</v>
      </c>
      <c r="CE347" s="126">
        <v>97.1</v>
      </c>
      <c r="CF347" s="126">
        <v>5838</v>
      </c>
      <c r="CG347" s="126">
        <v>95</v>
      </c>
      <c r="CH347" s="126">
        <v>4922</v>
      </c>
      <c r="CI347" s="126">
        <v>83.3</v>
      </c>
      <c r="CJ347" s="126">
        <v>87.5</v>
      </c>
      <c r="CK347" s="126">
        <v>4318</v>
      </c>
      <c r="CL347" s="19">
        <f>BX347/BZ347</f>
        <v>1</v>
      </c>
      <c r="CM347" s="22"/>
      <c r="CN347" s="22"/>
      <c r="CO347" s="22"/>
      <c r="CP347" s="6"/>
      <c r="CQ347" s="19"/>
      <c r="CR347" s="19">
        <v>28.9</v>
      </c>
      <c r="CS347" s="20">
        <v>3517</v>
      </c>
      <c r="CT347" s="22"/>
      <c r="CU347" s="142"/>
      <c r="CV347" s="142"/>
      <c r="CW347" s="22"/>
      <c r="CX347" s="22"/>
      <c r="CZ347" s="22"/>
      <c r="DA347" s="16"/>
      <c r="DB347" s="129" t="s">
        <v>447</v>
      </c>
      <c r="DC347" s="130"/>
      <c r="DD347" s="131" t="s">
        <v>1267</v>
      </c>
      <c r="DI347" s="108" t="s">
        <v>434</v>
      </c>
      <c r="DJ347" s="210" t="s">
        <v>491</v>
      </c>
      <c r="DK347" s="4">
        <v>2</v>
      </c>
      <c r="DL347" s="4" t="s">
        <v>576</v>
      </c>
      <c r="DM347" s="4" t="s">
        <v>1515</v>
      </c>
      <c r="DN347" s="16" t="s">
        <v>443</v>
      </c>
      <c r="DO347" s="56">
        <v>1</v>
      </c>
      <c r="DP347" s="61">
        <v>44060</v>
      </c>
      <c r="DQ347" s="56" t="s">
        <v>1516</v>
      </c>
      <c r="DR347" s="1" t="s">
        <v>431</v>
      </c>
      <c r="DS347" s="1" t="s">
        <v>431</v>
      </c>
      <c r="DT347" s="1">
        <v>2085</v>
      </c>
      <c r="DU347" s="1">
        <v>30.5</v>
      </c>
      <c r="DV347" s="1">
        <v>69.5</v>
      </c>
      <c r="DW347" s="1" t="s">
        <v>431</v>
      </c>
      <c r="DX347" s="1" t="s">
        <v>431</v>
      </c>
      <c r="DY347" s="1" t="s">
        <v>431</v>
      </c>
      <c r="DZ347" s="1" t="s">
        <v>431</v>
      </c>
      <c r="EA347" s="1">
        <v>0</v>
      </c>
      <c r="EC347" s="36"/>
      <c r="ED347" s="36"/>
      <c r="EE347" s="4">
        <v>9</v>
      </c>
      <c r="EF347" s="4">
        <v>15</v>
      </c>
      <c r="EG347" s="4">
        <v>2</v>
      </c>
      <c r="EH347" s="4"/>
      <c r="EI347" s="4"/>
      <c r="EJ347" s="4">
        <v>184</v>
      </c>
      <c r="EK347" s="4">
        <v>123</v>
      </c>
      <c r="EL347" s="6">
        <f>EK347/(EJ347*EJ347*0.01*0.01)</f>
        <v>36.330340264650282</v>
      </c>
      <c r="EM347" s="4">
        <v>1</v>
      </c>
      <c r="EN347" s="3">
        <v>1</v>
      </c>
      <c r="EO347" s="4" t="s">
        <v>1128</v>
      </c>
      <c r="EP347" s="4" t="s">
        <v>1128</v>
      </c>
      <c r="EQ347" s="31" t="s">
        <v>1128</v>
      </c>
      <c r="ER347" s="14" t="s">
        <v>1128</v>
      </c>
      <c r="ES347" s="132">
        <v>13643</v>
      </c>
      <c r="ET347" s="133">
        <v>75</v>
      </c>
      <c r="EU347" s="133">
        <v>153603</v>
      </c>
      <c r="EV347" s="133">
        <v>6353</v>
      </c>
      <c r="EW347" s="133">
        <v>39780</v>
      </c>
      <c r="EX347" s="133">
        <v>25508</v>
      </c>
      <c r="EY347" s="134">
        <f>EX347/EV347*EW347/ET347</f>
        <v>2129.6148591216747</v>
      </c>
      <c r="EZ347" s="39">
        <f>L347*EY347</f>
        <v>19166.533732095071</v>
      </c>
      <c r="FA347" s="9"/>
      <c r="FE347" s="135"/>
      <c r="FF347" s="135"/>
      <c r="FH347" s="136"/>
      <c r="FK347" s="138"/>
      <c r="FL347" s="139"/>
      <c r="FM347" s="9"/>
      <c r="FN347" s="1"/>
      <c r="FO347" s="41">
        <f>AC347/1000</f>
        <v>1.921</v>
      </c>
      <c r="FQ347" s="121">
        <f>EX347*100/EU347</f>
        <v>16.606446488675353</v>
      </c>
      <c r="FR347" s="140">
        <f>EY347/1000</f>
        <v>2.1296148591216748</v>
      </c>
      <c r="FS347" s="143"/>
      <c r="FT347" s="43">
        <v>28</v>
      </c>
      <c r="FU347" s="214" t="s">
        <v>785</v>
      </c>
      <c r="FV347" s="130" t="s">
        <v>785</v>
      </c>
      <c r="FW347" s="214" t="s">
        <v>785</v>
      </c>
      <c r="FY347" s="224" t="s">
        <v>1116</v>
      </c>
      <c r="FZ347" s="3">
        <v>1</v>
      </c>
      <c r="GA347" s="3" t="s">
        <v>560</v>
      </c>
      <c r="GB347" s="224" t="s">
        <v>501</v>
      </c>
      <c r="GC347" s="224"/>
      <c r="GD347" s="3">
        <v>0</v>
      </c>
      <c r="GE347" s="1" t="s">
        <v>431</v>
      </c>
      <c r="GF347" s="3">
        <v>0</v>
      </c>
      <c r="GG347" s="3">
        <v>1</v>
      </c>
      <c r="GH347" s="223" t="s">
        <v>1517</v>
      </c>
      <c r="GI347" s="223"/>
      <c r="GJ347" s="223" t="s">
        <v>1518</v>
      </c>
      <c r="GK347" s="3">
        <v>0</v>
      </c>
      <c r="GL347" s="223">
        <v>0</v>
      </c>
      <c r="GM347" s="224" t="s">
        <v>1238</v>
      </c>
      <c r="GO347" s="10">
        <v>44126</v>
      </c>
      <c r="GP347" s="10"/>
      <c r="GQ347" s="20"/>
      <c r="GR347" s="141" t="s">
        <v>1108</v>
      </c>
      <c r="KE347" s="20">
        <f>FR347*AO347/100*1000</f>
        <v>1518.4153945537539</v>
      </c>
      <c r="KF347" s="20">
        <f>FR347*AP347/100*1000</f>
        <v>153.3322698567606</v>
      </c>
      <c r="KG347" s="20">
        <f>FR347*AQ347/100*1000</f>
        <v>434.44143126082156</v>
      </c>
      <c r="KH347" s="20">
        <f>FR347*AX347/100*1000</f>
        <v>45.573757985203841</v>
      </c>
      <c r="KI347" s="20">
        <f>FR347*BM347/100*1000</f>
        <v>12.990650640642215</v>
      </c>
      <c r="KJ347" s="20">
        <f>FR347*BY347/100*1000</f>
        <v>31.126450780922401</v>
      </c>
      <c r="KK347" s="20">
        <f>FR347*CA347/100*1000</f>
        <v>31.126450780922401</v>
      </c>
      <c r="KL347" s="20">
        <f>FR347*CC347/100*1000</f>
        <v>86.172735659499452</v>
      </c>
      <c r="KV347" s="224" t="s">
        <v>1238</v>
      </c>
    </row>
    <row r="348" spans="1:313">
      <c r="A348" s="1">
        <v>256</v>
      </c>
      <c r="B348" s="1">
        <f>COUNTIFS($D$3:D348,D348,$F$3:F348,F348)</f>
        <v>1</v>
      </c>
      <c r="C348" s="34">
        <v>16071</v>
      </c>
      <c r="D348" s="21" t="s">
        <v>2161</v>
      </c>
      <c r="E348" s="2" t="s">
        <v>682</v>
      </c>
      <c r="F348" s="2">
        <v>471222450</v>
      </c>
      <c r="G348" s="1">
        <f>LEFT(H348,4)-CONCATENATE(IF(LEFT(F348, 2)&lt;MID(H348, 3, 4), 20, 19),LEFT(F348,2))</f>
        <v>74</v>
      </c>
      <c r="H348" s="247" t="s">
        <v>2160</v>
      </c>
      <c r="I348" s="29" t="s">
        <v>2162</v>
      </c>
      <c r="J348" s="24" t="s">
        <v>487</v>
      </c>
      <c r="K348" s="2" t="s">
        <v>430</v>
      </c>
      <c r="L348" s="2">
        <v>8</v>
      </c>
      <c r="M348" s="2" t="s">
        <v>664</v>
      </c>
      <c r="N348" s="2" t="s">
        <v>431</v>
      </c>
      <c r="O348" s="11"/>
      <c r="P348" s="2" t="s">
        <v>2143</v>
      </c>
      <c r="Q348" s="11"/>
      <c r="R348" s="11"/>
      <c r="S348" s="11"/>
      <c r="T348" s="42"/>
      <c r="U348" s="42"/>
      <c r="V348" s="64" t="s">
        <v>1609</v>
      </c>
      <c r="W348" s="42"/>
      <c r="X348" s="42"/>
      <c r="Y348" s="66"/>
      <c r="Z348" s="11"/>
      <c r="AA348" s="1" t="s">
        <v>812</v>
      </c>
      <c r="AC348" s="115">
        <v>273</v>
      </c>
      <c r="AD348" s="115">
        <v>2100</v>
      </c>
      <c r="AE348" s="11"/>
      <c r="AF348" s="11"/>
      <c r="AG348" s="11" t="s">
        <v>483</v>
      </c>
      <c r="AH348" s="115">
        <v>150</v>
      </c>
      <c r="AI348" s="11"/>
      <c r="AJ348" s="11"/>
      <c r="AM348" s="11"/>
      <c r="AO348" s="116">
        <v>35.1</v>
      </c>
      <c r="AP348" s="117">
        <v>54.2</v>
      </c>
      <c r="AQ348" s="118">
        <v>9.4</v>
      </c>
      <c r="AR348" s="119">
        <f>AO348+AP348+AQ348</f>
        <v>98.700000000000017</v>
      </c>
      <c r="AS348" s="120">
        <f>AO348/AP348</f>
        <v>0.64760147601476015</v>
      </c>
      <c r="AT348" s="121">
        <f>AO348/AP348*AQ348</f>
        <v>6.0874538745387454</v>
      </c>
      <c r="AU348" s="122">
        <f>AO348/(AP348+AQ348)</f>
        <v>0.55188679245283023</v>
      </c>
      <c r="AV348" s="19">
        <f>AW348*AO348/100</f>
        <v>31.118000000000006</v>
      </c>
      <c r="AW348" s="19">
        <f>98-AY348-(CD348*100/AO348)</f>
        <v>88.65527065527067</v>
      </c>
      <c r="AX348" s="123">
        <v>2.56</v>
      </c>
      <c r="AY348" s="19">
        <f>AX348*100/AO348</f>
        <v>7.2934472934472936</v>
      </c>
      <c r="AZ348" s="1" t="s">
        <v>432</v>
      </c>
      <c r="BA348" s="58">
        <v>53.95</v>
      </c>
      <c r="BB348" s="1" t="s">
        <v>432</v>
      </c>
      <c r="BC348" s="6">
        <v>2.9000000000000001E-2</v>
      </c>
      <c r="BD348" s="6"/>
      <c r="BE348" s="19"/>
      <c r="BF348" s="19"/>
      <c r="BG348" s="67">
        <v>5541.5929203539827</v>
      </c>
      <c r="BH348" s="67">
        <v>472.62600000000003</v>
      </c>
      <c r="BI348" s="19">
        <v>1.1399999999999999</v>
      </c>
      <c r="BJ348" s="19">
        <v>34</v>
      </c>
      <c r="BK348" s="19">
        <f>100-BJ348</f>
        <v>66</v>
      </c>
      <c r="BL348" s="124">
        <f>BJ348/BK348</f>
        <v>0.51515151515151514</v>
      </c>
      <c r="BM348" s="125">
        <v>1.36</v>
      </c>
      <c r="BN348" s="6">
        <f>BM348*100/AO348</f>
        <v>3.8746438746438745</v>
      </c>
      <c r="BO348" s="1" t="s">
        <v>432</v>
      </c>
      <c r="BP348" s="19">
        <v>63.036999999999992</v>
      </c>
      <c r="BQ348" s="19">
        <v>52.059999999999995</v>
      </c>
      <c r="BR348" s="43">
        <v>39470.76</v>
      </c>
      <c r="BS348" s="6">
        <f>BX348+BZ348</f>
        <v>65.900000000000006</v>
      </c>
      <c r="BT348" s="4">
        <v>88.8</v>
      </c>
      <c r="BU348" s="43">
        <v>12564.699999999999</v>
      </c>
      <c r="BV348" s="6">
        <f>100-BT348</f>
        <v>11.200000000000003</v>
      </c>
      <c r="BW348" s="6">
        <f>BY348+CA348+CC348</f>
        <v>52.302999999999997</v>
      </c>
      <c r="BX348" s="22">
        <v>44.8</v>
      </c>
      <c r="BY348" s="22">
        <f>BX348*AP348/100</f>
        <v>24.281599999999997</v>
      </c>
      <c r="BZ348" s="6">
        <v>21.1</v>
      </c>
      <c r="CA348" s="22">
        <f>BZ348*AP348/100</f>
        <v>11.436200000000001</v>
      </c>
      <c r="CB348" s="6">
        <v>30.6</v>
      </c>
      <c r="CC348" s="22">
        <f>CB348*AP348/100</f>
        <v>16.5852</v>
      </c>
      <c r="CD348" s="22">
        <v>0.72</v>
      </c>
      <c r="CE348" s="126">
        <v>98.2</v>
      </c>
      <c r="CF348" s="127">
        <v>10225</v>
      </c>
      <c r="CG348" s="126">
        <v>86.9</v>
      </c>
      <c r="CH348" s="127">
        <v>5663</v>
      </c>
      <c r="CI348" s="126">
        <v>51.6</v>
      </c>
      <c r="CJ348" s="126">
        <v>81.5</v>
      </c>
      <c r="CK348" s="127">
        <v>7404</v>
      </c>
      <c r="CL348" s="19">
        <f>BX348/BZ348</f>
        <v>2.1232227488151656</v>
      </c>
      <c r="CM348" s="19"/>
      <c r="CN348" s="19"/>
      <c r="CO348" s="19"/>
      <c r="CP348" s="6"/>
      <c r="CQ348" s="19"/>
      <c r="CR348" s="19"/>
      <c r="CS348" s="20"/>
      <c r="CZ348" s="22"/>
      <c r="DA348" s="16"/>
      <c r="DB348" s="129" t="s">
        <v>441</v>
      </c>
      <c r="DC348" s="130"/>
      <c r="DD348" s="131" t="s">
        <v>2163</v>
      </c>
      <c r="DI348" s="1" t="s">
        <v>434</v>
      </c>
      <c r="DJ348" s="209" t="s">
        <v>483</v>
      </c>
      <c r="DK348" s="4">
        <v>2</v>
      </c>
      <c r="DN348" s="16">
        <v>0</v>
      </c>
      <c r="DR348" s="22" t="s">
        <v>431</v>
      </c>
      <c r="DS348" s="22" t="s">
        <v>431</v>
      </c>
      <c r="DT348" s="22">
        <v>349</v>
      </c>
      <c r="DU348" s="22">
        <v>17.5</v>
      </c>
      <c r="DV348" s="22">
        <v>82.5</v>
      </c>
      <c r="DW348" s="40" t="s">
        <v>431</v>
      </c>
      <c r="DX348" s="40" t="s">
        <v>431</v>
      </c>
      <c r="DY348" s="40" t="s">
        <v>431</v>
      </c>
      <c r="DZ348" s="40" t="s">
        <v>431</v>
      </c>
      <c r="EA348" s="2">
        <v>0</v>
      </c>
      <c r="EB348" s="2"/>
      <c r="EC348" s="36"/>
      <c r="ED348" s="36"/>
      <c r="EE348" s="4">
        <f>L348</f>
        <v>8</v>
      </c>
      <c r="EF348" s="4"/>
      <c r="EG348" s="4"/>
      <c r="EH348" s="4"/>
      <c r="EI348" s="4"/>
      <c r="EJ348" s="4"/>
      <c r="EK348" s="4"/>
      <c r="EL348" s="6" t="e">
        <f>EK348/((EJ348/100)*(EJ348/100))</f>
        <v>#DIV/0!</v>
      </c>
      <c r="EM348" s="4"/>
      <c r="EN348" s="4"/>
      <c r="EO348" s="4"/>
      <c r="EP348" s="4"/>
      <c r="EQ348" s="31"/>
      <c r="ER348" s="14"/>
      <c r="ES348" s="132">
        <f>C348</f>
        <v>16071</v>
      </c>
      <c r="ET348" s="133">
        <v>75</v>
      </c>
      <c r="EU348" s="133">
        <v>5217</v>
      </c>
      <c r="EV348" s="133">
        <v>4000</v>
      </c>
      <c r="EW348" s="133">
        <v>37440</v>
      </c>
      <c r="EX348" s="133">
        <v>2204</v>
      </c>
      <c r="EY348" s="134">
        <f>EX348/EV348*EW348/ET348</f>
        <v>275.05920000000003</v>
      </c>
      <c r="EZ348" s="39">
        <f>L348*EY348</f>
        <v>2200.4736000000003</v>
      </c>
      <c r="FA348" s="9"/>
      <c r="FE348" s="135"/>
      <c r="FF348" s="135"/>
      <c r="FH348" s="136"/>
      <c r="FK348" s="138"/>
      <c r="FL348" s="139"/>
      <c r="FM348" s="9"/>
      <c r="FN348" s="1"/>
      <c r="FO348" s="41">
        <f>AC348/1000</f>
        <v>0.27300000000000002</v>
      </c>
      <c r="FQ348" s="121">
        <f>EX348*100/EU348</f>
        <v>42.246501820969904</v>
      </c>
      <c r="FR348" s="140">
        <f>EY348/1000</f>
        <v>0.27505920000000006</v>
      </c>
      <c r="FS348" s="9"/>
      <c r="FV348" s="212"/>
      <c r="FX348" s="212"/>
      <c r="GI348" s="8"/>
      <c r="GO348" s="10"/>
      <c r="GP348" s="10"/>
      <c r="GQ348" s="20"/>
      <c r="KE348" s="20">
        <f>FR348*AO348/100*1000</f>
        <v>96.545779200000027</v>
      </c>
      <c r="KF348" s="20">
        <f>FR348*AP348/100*1000</f>
        <v>149.08208640000004</v>
      </c>
      <c r="KG348" s="20">
        <f>FR348*AQ348/100*1000</f>
        <v>25.855564800000003</v>
      </c>
      <c r="KH348" s="20">
        <f>FR348*AX348/100*1000</f>
        <v>7.0415155200000017</v>
      </c>
      <c r="KI348" s="20">
        <f>FR348*BM348/100*1000</f>
        <v>3.740805120000001</v>
      </c>
      <c r="KJ348" s="20">
        <f>FR348*BY348/100*1000</f>
        <v>66.788774707200005</v>
      </c>
      <c r="KK348" s="20">
        <f>FR348*CA348/100*1000</f>
        <v>31.456320230400006</v>
      </c>
      <c r="KL348" s="20">
        <f>FR348*CC348/100*1000</f>
        <v>45.619118438400008</v>
      </c>
    </row>
    <row r="349" spans="1:313">
      <c r="A349" s="1">
        <v>121</v>
      </c>
      <c r="B349" s="219">
        <f>COUNTIFS($D$3:D349,D349,$F$3:F349,F349)</f>
        <v>1</v>
      </c>
      <c r="C349" s="21">
        <v>8708</v>
      </c>
      <c r="D349" s="21" t="s">
        <v>2796</v>
      </c>
      <c r="E349" s="1" t="s">
        <v>496</v>
      </c>
      <c r="F349" s="12">
        <v>9103314847</v>
      </c>
      <c r="G349" s="1">
        <v>27</v>
      </c>
      <c r="H349" s="247" t="s">
        <v>2797</v>
      </c>
      <c r="DJ349" s="209" t="s">
        <v>483</v>
      </c>
      <c r="EL349" s="6" t="e">
        <f>EK349/((EJ349/100)*(EJ349/100))</f>
        <v>#DIV/0!</v>
      </c>
      <c r="FV349" s="212" t="s">
        <v>785</v>
      </c>
      <c r="FX349" s="212" t="s">
        <v>785</v>
      </c>
      <c r="GI349" s="8"/>
    </row>
    <row r="350" spans="1:313">
      <c r="A350" s="1">
        <v>80</v>
      </c>
      <c r="B350" s="219">
        <f>COUNTIFS($D$3:D350,D350,$F$3:F350,F350)</f>
        <v>1</v>
      </c>
      <c r="C350" s="21">
        <v>10376</v>
      </c>
      <c r="D350" s="21" t="s">
        <v>2866</v>
      </c>
      <c r="E350" s="1" t="s">
        <v>555</v>
      </c>
      <c r="F350" s="12">
        <v>8801065790</v>
      </c>
      <c r="G350" s="1">
        <v>31</v>
      </c>
      <c r="H350" s="247" t="s">
        <v>2867</v>
      </c>
      <c r="DJ350" s="209" t="s">
        <v>483</v>
      </c>
      <c r="EL350" s="6" t="e">
        <f>EK350/((EJ350/100)*(EJ350/100))</f>
        <v>#DIV/0!</v>
      </c>
      <c r="FV350" s="212" t="s">
        <v>785</v>
      </c>
      <c r="FX350" s="212" t="s">
        <v>785</v>
      </c>
      <c r="GI350" s="8"/>
    </row>
    <row r="351" spans="1:313">
      <c r="A351" s="1">
        <v>366</v>
      </c>
      <c r="B351" s="1">
        <f>COUNTIFS($D$3:D351,D351,$F$3:F351,F351)</f>
        <v>1</v>
      </c>
      <c r="C351" s="34">
        <v>11968</v>
      </c>
      <c r="D351" s="21" t="s">
        <v>583</v>
      </c>
      <c r="E351" s="2" t="s">
        <v>589</v>
      </c>
      <c r="F351" s="2">
        <v>6704191098</v>
      </c>
      <c r="G351" s="1">
        <f>LEFT(H351,4)-CONCATENATE(IF(LEFT(F351, 2)&lt;MID(H351, 3, 4), 20, 19),LEFT(F351,2))</f>
        <v>52</v>
      </c>
      <c r="H351" s="247" t="s">
        <v>987</v>
      </c>
      <c r="I351" s="29" t="s">
        <v>988</v>
      </c>
      <c r="J351" s="24" t="s">
        <v>487</v>
      </c>
      <c r="K351" s="2" t="s">
        <v>430</v>
      </c>
      <c r="L351" s="1">
        <v>22</v>
      </c>
      <c r="M351" s="2" t="s">
        <v>664</v>
      </c>
      <c r="N351" s="2" t="s">
        <v>431</v>
      </c>
      <c r="P351" s="1" t="s">
        <v>943</v>
      </c>
      <c r="S351" s="2"/>
      <c r="T351" s="46" t="s">
        <v>797</v>
      </c>
      <c r="U351" s="46"/>
      <c r="V351" s="50" t="s">
        <v>902</v>
      </c>
      <c r="X351" s="59"/>
      <c r="Y351" s="59"/>
      <c r="Z351" s="29"/>
      <c r="AA351" s="1" t="s">
        <v>812</v>
      </c>
      <c r="AC351" s="115">
        <v>194</v>
      </c>
      <c r="AD351" s="115">
        <v>4200</v>
      </c>
      <c r="AE351" s="11"/>
      <c r="AF351" s="11"/>
      <c r="AG351" s="11" t="s">
        <v>483</v>
      </c>
      <c r="AH351" s="115">
        <v>350</v>
      </c>
      <c r="AI351" s="11"/>
      <c r="AO351" s="116">
        <v>38.299999999999997</v>
      </c>
      <c r="AP351" s="117">
        <v>54</v>
      </c>
      <c r="AQ351" s="118">
        <v>7.32</v>
      </c>
      <c r="AR351" s="119">
        <f>AO351+AP351+AQ351</f>
        <v>99.62</v>
      </c>
      <c r="AS351" s="120">
        <f>AO351/AP351</f>
        <v>0.70925925925925926</v>
      </c>
      <c r="AT351" s="121">
        <f>AO351/AP351*AQ351</f>
        <v>5.1917777777777783</v>
      </c>
      <c r="AU351" s="122">
        <f>AO351/(AP351+AQ351)</f>
        <v>0.62459230267449439</v>
      </c>
      <c r="AV351" s="19">
        <v>34.02572</v>
      </c>
      <c r="AW351" s="19">
        <f>95-AY351</f>
        <v>88.84</v>
      </c>
      <c r="AX351" s="123">
        <v>2.35928</v>
      </c>
      <c r="AY351" s="19">
        <v>6.16</v>
      </c>
      <c r="AZ351" s="1" t="s">
        <v>432</v>
      </c>
      <c r="BA351" s="58">
        <v>5.0049999999999999</v>
      </c>
      <c r="BB351" s="1" t="s">
        <v>432</v>
      </c>
      <c r="BC351" s="6">
        <v>2.8400000000000001E-3</v>
      </c>
      <c r="BD351" s="6">
        <v>81.400000000000006</v>
      </c>
      <c r="BE351" s="19">
        <v>27.5</v>
      </c>
      <c r="BF351" s="19">
        <v>31.1</v>
      </c>
      <c r="BG351" s="2">
        <v>7116</v>
      </c>
      <c r="BH351" s="20">
        <v>307.19</v>
      </c>
      <c r="BI351" s="19">
        <v>5.8999999999999997E-2</v>
      </c>
      <c r="BJ351" s="19">
        <v>38.6</v>
      </c>
      <c r="BK351" s="1">
        <v>61.4</v>
      </c>
      <c r="BL351" s="124">
        <f>BJ351/BK351</f>
        <v>0.62866449511400657</v>
      </c>
      <c r="BM351" s="125">
        <v>0.56000000000000005</v>
      </c>
      <c r="BN351" s="6">
        <f>BM351*100/AO351</f>
        <v>1.462140992167102</v>
      </c>
      <c r="BO351" s="1" t="s">
        <v>432</v>
      </c>
      <c r="BP351" s="1">
        <v>14.7</v>
      </c>
      <c r="BQ351" s="19">
        <v>14.249999999999998</v>
      </c>
      <c r="BR351" s="43">
        <v>40151.1</v>
      </c>
      <c r="BS351" s="6">
        <f>BX351+BZ351</f>
        <v>58</v>
      </c>
      <c r="BT351" s="4">
        <v>85.9</v>
      </c>
      <c r="BU351" s="43">
        <v>9774.2400000000016</v>
      </c>
      <c r="BV351" s="6">
        <f>100-BT351</f>
        <v>14.099999999999994</v>
      </c>
      <c r="BW351" s="6">
        <f>BY351+CA351+CC351</f>
        <v>53.298000000000002</v>
      </c>
      <c r="BX351" s="4">
        <v>34.1</v>
      </c>
      <c r="BY351" s="22">
        <f>BX351*AP351/100</f>
        <v>18.414000000000001</v>
      </c>
      <c r="BZ351" s="4">
        <v>23.9</v>
      </c>
      <c r="CA351" s="22">
        <f>BZ351*AP351/100</f>
        <v>12.905999999999999</v>
      </c>
      <c r="CB351" s="4">
        <v>40.700000000000003</v>
      </c>
      <c r="CC351" s="22">
        <f>CB351*AP351/100</f>
        <v>21.978000000000002</v>
      </c>
      <c r="CD351" s="19">
        <v>2.16</v>
      </c>
      <c r="CE351" s="126">
        <v>91.2</v>
      </c>
      <c r="CF351" s="127">
        <v>7401.4</v>
      </c>
      <c r="CG351" s="126">
        <v>72.2</v>
      </c>
      <c r="CH351" s="126">
        <v>4937</v>
      </c>
      <c r="CI351" s="126">
        <v>27.3</v>
      </c>
      <c r="CJ351" s="126">
        <v>60.3</v>
      </c>
      <c r="CK351" s="127">
        <v>6412.8</v>
      </c>
      <c r="CL351" s="19">
        <f>BX351/BZ351</f>
        <v>1.4267782426778244</v>
      </c>
      <c r="CM351" s="22"/>
      <c r="CN351" s="22"/>
      <c r="CO351" s="22"/>
      <c r="CP351" s="6"/>
      <c r="CQ351" s="19"/>
      <c r="CR351" s="19"/>
      <c r="CS351" s="19"/>
      <c r="CT351" s="22"/>
      <c r="CU351" s="142"/>
      <c r="CV351" s="142"/>
      <c r="CW351" s="22"/>
      <c r="CX351" s="22"/>
      <c r="CZ351" s="22"/>
      <c r="DB351" s="129" t="s">
        <v>441</v>
      </c>
      <c r="DC351" s="130"/>
      <c r="DD351" s="131" t="s">
        <v>989</v>
      </c>
      <c r="DI351" s="1" t="s">
        <v>434</v>
      </c>
      <c r="DJ351" s="209" t="s">
        <v>483</v>
      </c>
      <c r="DK351" s="4">
        <v>2</v>
      </c>
      <c r="DN351" s="16">
        <v>0</v>
      </c>
      <c r="DR351" s="1">
        <v>1.2</v>
      </c>
      <c r="DS351" s="1" t="s">
        <v>431</v>
      </c>
      <c r="DT351" s="1" t="s">
        <v>431</v>
      </c>
      <c r="DU351" s="1" t="s">
        <v>431</v>
      </c>
      <c r="DV351" s="1" t="s">
        <v>431</v>
      </c>
      <c r="DW351" s="1" t="s">
        <v>431</v>
      </c>
      <c r="DX351" s="1" t="s">
        <v>431</v>
      </c>
      <c r="DY351" s="1" t="s">
        <v>431</v>
      </c>
      <c r="DZ351" s="1" t="s">
        <v>431</v>
      </c>
      <c r="EA351" s="1" t="s">
        <v>431</v>
      </c>
      <c r="EB351" s="1" t="s">
        <v>431</v>
      </c>
      <c r="EC351" s="36"/>
      <c r="ED351" s="36"/>
      <c r="EE351" s="4">
        <v>22</v>
      </c>
      <c r="EF351" s="4"/>
      <c r="EG351" s="4"/>
      <c r="EH351" s="4"/>
      <c r="EI351" s="4"/>
      <c r="EJ351" s="4"/>
      <c r="EK351" s="4"/>
      <c r="EL351" s="6" t="e">
        <f>EK351/(EJ351*EJ351*0.01*0.01)</f>
        <v>#DIV/0!</v>
      </c>
      <c r="EM351" s="4"/>
      <c r="EN351" s="4"/>
      <c r="EO351" s="4"/>
      <c r="EP351" s="4"/>
      <c r="EQ351" s="31"/>
      <c r="ER351" s="14"/>
      <c r="ES351" s="132">
        <v>11968</v>
      </c>
      <c r="ET351" s="133">
        <v>75</v>
      </c>
      <c r="EU351" s="133">
        <v>5326</v>
      </c>
      <c r="EV351" s="133">
        <v>8000</v>
      </c>
      <c r="EW351" s="133">
        <v>40560</v>
      </c>
      <c r="EX351" s="133">
        <v>2937</v>
      </c>
      <c r="EY351" s="134">
        <f>EX351/EV351*EW351/ET351</f>
        <v>198.54119999999998</v>
      </c>
      <c r="EZ351" s="39">
        <f>L351*EY351</f>
        <v>4367.9063999999998</v>
      </c>
      <c r="FA351" s="9"/>
      <c r="FE351" s="135"/>
      <c r="FF351" s="135"/>
      <c r="FH351" s="136"/>
      <c r="FK351" s="138"/>
      <c r="FL351" s="139"/>
      <c r="FM351" s="9"/>
      <c r="FN351" s="1"/>
      <c r="FO351" s="41">
        <f>AC351/1000</f>
        <v>0.19400000000000001</v>
      </c>
      <c r="FQ351" s="121">
        <f>EX351*100/EU351</f>
        <v>55.144573788959818</v>
      </c>
      <c r="FR351" s="140">
        <f>EY351/1000</f>
        <v>0.19854119999999997</v>
      </c>
      <c r="FS351" s="9"/>
      <c r="FV351" s="212"/>
      <c r="FX351" s="212"/>
      <c r="GI351" s="8"/>
      <c r="GO351" s="10">
        <v>43798</v>
      </c>
      <c r="GP351" s="10"/>
      <c r="GQ351" s="20"/>
      <c r="KE351" s="20">
        <f>FR351*AO351/100*1000</f>
        <v>76.041279599999982</v>
      </c>
      <c r="KF351" s="20">
        <f>FR351*AP351/100*1000</f>
        <v>107.21224799999999</v>
      </c>
      <c r="KG351" s="20">
        <f>FR351*AQ351/100*1000</f>
        <v>14.533215839999997</v>
      </c>
      <c r="KH351" s="20">
        <f>FR351*AX351/100*1000</f>
        <v>4.6841428233599993</v>
      </c>
      <c r="KI351" s="20">
        <f>FR351*BM351/100*1000</f>
        <v>1.1118307199999999</v>
      </c>
      <c r="KJ351" s="20">
        <f>FR351*BY351/100*1000</f>
        <v>36.559376567999998</v>
      </c>
      <c r="KK351" s="20">
        <f>FR351*CA351/100*1000</f>
        <v>25.623727271999989</v>
      </c>
      <c r="KL351" s="20">
        <f>FR351*CC351/100*1000</f>
        <v>43.635384936000001</v>
      </c>
    </row>
    <row r="352" spans="1:313">
      <c r="A352" s="1">
        <v>154</v>
      </c>
      <c r="B352" s="1">
        <f>COUNTIFS($D$3:D352,D352,$F$3:F352,F352)</f>
        <v>1</v>
      </c>
      <c r="C352" s="34">
        <v>17701</v>
      </c>
      <c r="D352" s="21" t="s">
        <v>2545</v>
      </c>
      <c r="E352" s="2" t="s">
        <v>589</v>
      </c>
      <c r="F352" s="2">
        <v>8202103756</v>
      </c>
      <c r="G352" s="1">
        <v>40</v>
      </c>
      <c r="H352" s="247" t="s">
        <v>2546</v>
      </c>
      <c r="I352" s="29" t="s">
        <v>2547</v>
      </c>
      <c r="J352" s="24" t="s">
        <v>487</v>
      </c>
      <c r="K352" s="2" t="s">
        <v>430</v>
      </c>
      <c r="L352" s="2">
        <v>5</v>
      </c>
      <c r="M352" s="2" t="s">
        <v>542</v>
      </c>
      <c r="N352" s="2" t="s">
        <v>431</v>
      </c>
      <c r="O352" s="11"/>
      <c r="P352" s="2" t="s">
        <v>2532</v>
      </c>
      <c r="Q352" s="11"/>
      <c r="R352" s="11"/>
      <c r="S352" s="11"/>
      <c r="T352" s="42"/>
      <c r="U352" s="42"/>
      <c r="V352" s="64" t="s">
        <v>2426</v>
      </c>
      <c r="W352" s="42"/>
      <c r="X352" s="42"/>
      <c r="Y352" s="42"/>
      <c r="Z352" s="29"/>
      <c r="AA352" s="1" t="s">
        <v>2166</v>
      </c>
      <c r="AC352" s="115">
        <v>4328</v>
      </c>
      <c r="AD352" s="115">
        <v>22000</v>
      </c>
      <c r="AE352" s="11"/>
      <c r="AF352" s="11"/>
      <c r="AG352" s="11" t="s">
        <v>483</v>
      </c>
      <c r="AH352" s="115">
        <v>1500</v>
      </c>
      <c r="AJ352" s="11"/>
      <c r="AM352" s="11"/>
      <c r="AO352" s="116">
        <v>56.5</v>
      </c>
      <c r="AP352" s="117">
        <v>9.31</v>
      </c>
      <c r="AQ352" s="118">
        <v>33.299999999999997</v>
      </c>
      <c r="AR352" s="119">
        <f>AO352+AP352+AQ352</f>
        <v>99.11</v>
      </c>
      <c r="AS352" s="120">
        <f>AO352/AP352</f>
        <v>6.0687432867883988</v>
      </c>
      <c r="AT352" s="121">
        <f>AO352/AP352*AQ352</f>
        <v>202.08915145005366</v>
      </c>
      <c r="AU352" s="122">
        <f>AO352/(AP352+AQ352)</f>
        <v>1.3259798169443793</v>
      </c>
      <c r="AV352" s="19">
        <f>AW352*AO352/100</f>
        <v>54.56</v>
      </c>
      <c r="AW352" s="19">
        <f>98-AY352</f>
        <v>96.56637168141593</v>
      </c>
      <c r="AX352" s="123">
        <v>0.81</v>
      </c>
      <c r="AY352" s="19">
        <f>AX352*100/AO352</f>
        <v>1.4336283185840708</v>
      </c>
      <c r="AZ352" s="1" t="s">
        <v>432</v>
      </c>
      <c r="BA352" s="58">
        <v>15.8</v>
      </c>
      <c r="BB352" s="1" t="s">
        <v>432</v>
      </c>
      <c r="BC352" s="6">
        <v>0.38</v>
      </c>
      <c r="BD352" s="6"/>
      <c r="BE352" s="19"/>
      <c r="BF352" s="19"/>
      <c r="BG352" s="67">
        <v>10005.384615384615</v>
      </c>
      <c r="BH352" s="67">
        <v>944</v>
      </c>
      <c r="BI352" s="19">
        <v>4.99</v>
      </c>
      <c r="BJ352" s="19">
        <v>78.900000000000006</v>
      </c>
      <c r="BK352" s="19">
        <f>100-BJ352</f>
        <v>21.099999999999994</v>
      </c>
      <c r="BL352" s="124">
        <f>BJ352/BK352</f>
        <v>3.7393364928909967</v>
      </c>
      <c r="BM352" s="125">
        <v>1.18</v>
      </c>
      <c r="BN352" s="6">
        <f>BM352*100/AO352</f>
        <v>2.0884955752212391</v>
      </c>
      <c r="BO352" s="1" t="s">
        <v>432</v>
      </c>
      <c r="BP352" s="19">
        <v>25.593220338983052</v>
      </c>
      <c r="BQ352" s="19">
        <v>42.8</v>
      </c>
      <c r="BR352" s="43">
        <v>24590.080000000002</v>
      </c>
      <c r="BS352" s="6">
        <f>BX352+BZ352</f>
        <v>61.6</v>
      </c>
      <c r="BT352" s="4">
        <v>78.599999999999994</v>
      </c>
      <c r="BU352" s="43">
        <v>16301.587301587302</v>
      </c>
      <c r="BV352" s="6">
        <f>100-BT352</f>
        <v>21.400000000000006</v>
      </c>
      <c r="BW352" s="6">
        <f>BY352+CA352+CC352</f>
        <v>9.1331100000000003</v>
      </c>
      <c r="BX352" s="22">
        <v>32.5</v>
      </c>
      <c r="BY352" s="22">
        <f>BX352*AP352/100</f>
        <v>3.0257499999999999</v>
      </c>
      <c r="BZ352" s="6">
        <v>29.1</v>
      </c>
      <c r="CA352" s="22">
        <f>BZ352*AP352/100</f>
        <v>2.7092100000000006</v>
      </c>
      <c r="CB352" s="6">
        <v>36.5</v>
      </c>
      <c r="CC352" s="22">
        <f>CB352*AP352/100</f>
        <v>3.3981499999999998</v>
      </c>
      <c r="CD352" s="22" t="s">
        <v>432</v>
      </c>
      <c r="CE352" s="126">
        <v>99.2</v>
      </c>
      <c r="CF352" s="127">
        <v>12053</v>
      </c>
      <c r="CG352" s="126">
        <v>98.2</v>
      </c>
      <c r="CH352" s="127">
        <v>8569</v>
      </c>
      <c r="CI352" s="126">
        <v>77.900000000000006</v>
      </c>
      <c r="CJ352" s="126">
        <v>89.9</v>
      </c>
      <c r="CK352" s="127">
        <v>8943</v>
      </c>
      <c r="CL352" s="19">
        <f>BX352/BZ352</f>
        <v>1.1168384879725086</v>
      </c>
      <c r="CM352" s="19"/>
      <c r="CN352" s="19"/>
      <c r="CO352" s="19"/>
      <c r="CP352" s="6"/>
      <c r="CQ352" s="19"/>
      <c r="CR352" s="19"/>
      <c r="CS352" s="20"/>
      <c r="CZ352" s="22"/>
      <c r="DA352" s="16"/>
      <c r="DC352" s="130"/>
      <c r="DD352" s="131"/>
      <c r="DI352" s="108" t="s">
        <v>434</v>
      </c>
      <c r="DJ352" s="209" t="s">
        <v>483</v>
      </c>
      <c r="DK352" s="4">
        <v>2</v>
      </c>
      <c r="DN352" s="16"/>
      <c r="DR352" s="58" t="s">
        <v>431</v>
      </c>
      <c r="DS352" s="22" t="s">
        <v>431</v>
      </c>
      <c r="DT352" s="22">
        <v>6026</v>
      </c>
      <c r="DU352" s="22">
        <v>62.4</v>
      </c>
      <c r="DV352" s="22">
        <v>37.6</v>
      </c>
      <c r="DW352" s="22" t="s">
        <v>431</v>
      </c>
      <c r="DX352" s="22" t="s">
        <v>431</v>
      </c>
      <c r="DY352" s="22" t="s">
        <v>431</v>
      </c>
      <c r="DZ352" s="22" t="s">
        <v>431</v>
      </c>
      <c r="EA352" s="2">
        <v>0</v>
      </c>
      <c r="EB352" s="2"/>
      <c r="EC352" s="36"/>
      <c r="ED352" s="36"/>
      <c r="EE352" s="4">
        <f>L352</f>
        <v>5</v>
      </c>
      <c r="EF352" s="4"/>
      <c r="EG352" s="4"/>
      <c r="EH352" s="4"/>
      <c r="EI352" s="4"/>
      <c r="EJ352" s="4"/>
      <c r="EK352" s="4"/>
      <c r="EL352" s="6" t="e">
        <f>EK352/(EJ352*EJ352*0.01*0.01)</f>
        <v>#DIV/0!</v>
      </c>
      <c r="EM352" s="4"/>
      <c r="EN352" s="4"/>
      <c r="EO352" s="4"/>
      <c r="EP352" s="4"/>
      <c r="EQ352" s="31"/>
      <c r="ER352" s="14"/>
      <c r="ES352" s="132">
        <f>C352</f>
        <v>17701</v>
      </c>
      <c r="ET352" s="133">
        <v>75</v>
      </c>
      <c r="EU352" s="133">
        <v>46339</v>
      </c>
      <c r="EV352" s="133">
        <v>4000</v>
      </c>
      <c r="EW352" s="133">
        <v>40560</v>
      </c>
      <c r="EX352" s="133">
        <v>33514</v>
      </c>
      <c r="EY352" s="134">
        <f>EX352/EV352*EW352/ET352</f>
        <v>4531.0928000000004</v>
      </c>
      <c r="EZ352" s="39">
        <f>L352*EY352</f>
        <v>22655.464</v>
      </c>
      <c r="FA352" s="9"/>
      <c r="FE352" s="135"/>
      <c r="FF352" s="135"/>
      <c r="FH352" s="136"/>
      <c r="FK352" s="138"/>
      <c r="FL352" s="139"/>
      <c r="FM352" s="9"/>
      <c r="FN352" s="1"/>
      <c r="FO352" s="41">
        <f>AC352/1000</f>
        <v>4.3280000000000003</v>
      </c>
      <c r="FQ352" s="121">
        <f>EX352*100/EU352</f>
        <v>72.32352877705604</v>
      </c>
      <c r="FR352" s="140">
        <f>EY352/1000</f>
        <v>4.5310928000000006</v>
      </c>
      <c r="FS352" s="9"/>
      <c r="FV352" s="212"/>
      <c r="FX352" s="212"/>
      <c r="GI352" s="8"/>
      <c r="GO352" s="10">
        <v>44749</v>
      </c>
      <c r="GP352" s="10"/>
      <c r="GQ352" s="20"/>
      <c r="KB352" s="22"/>
      <c r="KC352" s="22"/>
      <c r="KD352" s="22"/>
      <c r="KE352" s="20">
        <f>FR352*AO352/100*1000</f>
        <v>2560.0674320000003</v>
      </c>
      <c r="KF352" s="20">
        <f>FR352*AP352/100*1000</f>
        <v>421.84473968000009</v>
      </c>
      <c r="KG352" s="20">
        <f>FR352*AQ352/100*1000</f>
        <v>1508.8539023999999</v>
      </c>
      <c r="KH352" s="20">
        <f>FR352*AX352/100*1000</f>
        <v>36.701851680000011</v>
      </c>
      <c r="KI352" s="20">
        <f>FR352*BM352/100*1000</f>
        <v>53.466895040000004</v>
      </c>
      <c r="KJ352" s="20">
        <f>FR352*BY352/100*1000</f>
        <v>137.09954039600001</v>
      </c>
      <c r="KK352" s="20">
        <f>FR352*CA352/100*1000</f>
        <v>122.75681924688004</v>
      </c>
      <c r="KL352" s="20">
        <f>FR352*CC352/100*1000</f>
        <v>153.97332998320002</v>
      </c>
      <c r="KM352" s="1">
        <v>92.6</v>
      </c>
      <c r="KN352" s="1">
        <v>88.2</v>
      </c>
      <c r="KP352" s="22"/>
      <c r="KQ352" s="22"/>
      <c r="KR352" s="22"/>
      <c r="KS352" s="19"/>
      <c r="KY352" s="11"/>
      <c r="KZ352" s="11"/>
      <c r="LA352" s="11"/>
    </row>
    <row r="353" spans="1:313">
      <c r="A353" s="1">
        <v>217</v>
      </c>
      <c r="B353" s="1">
        <f>COUNTIFS($D$3:D353,D353,$F$3:F353,F353)</f>
        <v>1</v>
      </c>
      <c r="C353" s="34">
        <v>13377</v>
      </c>
      <c r="D353" s="75" t="s">
        <v>782</v>
      </c>
      <c r="E353" s="76" t="s">
        <v>485</v>
      </c>
      <c r="F353" s="78">
        <v>520613102</v>
      </c>
      <c r="G353" s="77">
        <f>LEFT(H353,4)-CONCATENATE(IF(LEFT(F353, 2)&lt;MID(H353, 3, 4), 20, 19),LEFT(F353,2))</f>
        <v>68</v>
      </c>
      <c r="H353" s="248" t="s">
        <v>1486</v>
      </c>
      <c r="I353" s="29" t="s">
        <v>1492</v>
      </c>
      <c r="J353" s="24" t="s">
        <v>487</v>
      </c>
      <c r="K353" s="2" t="s">
        <v>430</v>
      </c>
      <c r="L353" s="1">
        <v>12</v>
      </c>
      <c r="M353" s="2" t="s">
        <v>1493</v>
      </c>
      <c r="N353" s="2" t="s">
        <v>646</v>
      </c>
      <c r="P353" s="1" t="s">
        <v>1452</v>
      </c>
      <c r="S353" s="2"/>
      <c r="T353" s="42"/>
      <c r="U353" s="42"/>
      <c r="V353" s="60" t="s">
        <v>1482</v>
      </c>
      <c r="X353" s="59"/>
      <c r="Y353" s="59"/>
      <c r="Z353" s="29"/>
      <c r="AA353" s="1" t="s">
        <v>781</v>
      </c>
      <c r="AC353" s="115" t="s">
        <v>745</v>
      </c>
      <c r="AD353" s="115" t="s">
        <v>745</v>
      </c>
      <c r="AE353" s="11"/>
      <c r="AF353" s="11"/>
      <c r="AG353" s="11" t="s">
        <v>483</v>
      </c>
      <c r="AH353" s="115">
        <v>10000</v>
      </c>
      <c r="AI353" s="11"/>
      <c r="AJ353" s="11"/>
      <c r="AM353" s="11"/>
      <c r="AO353" s="116">
        <v>9</v>
      </c>
      <c r="AP353" s="117">
        <v>50.3</v>
      </c>
      <c r="AQ353" s="118">
        <v>40.200000000000003</v>
      </c>
      <c r="AR353" s="119">
        <f>AO353+AP353+AQ353</f>
        <v>99.5</v>
      </c>
      <c r="AS353" s="120">
        <f>AO353/AP353</f>
        <v>0.17892644135188868</v>
      </c>
      <c r="AT353" s="121">
        <f>AO353/AP353*AQ353</f>
        <v>7.1928429423459255</v>
      </c>
      <c r="AU353" s="122">
        <f>AO353/(AP353+AQ353)</f>
        <v>9.9447513812154692E-2</v>
      </c>
      <c r="AV353" s="19">
        <f>AW353*AO353/100</f>
        <v>7.5500000000000007</v>
      </c>
      <c r="AW353" s="19">
        <f>98-AY353-(CD353*100/AO353)</f>
        <v>83.8888888888889</v>
      </c>
      <c r="AX353" s="123">
        <v>0.97</v>
      </c>
      <c r="AY353" s="19">
        <f>AX353*100/AO353</f>
        <v>10.777777777777779</v>
      </c>
      <c r="AZ353" s="1" t="s">
        <v>432</v>
      </c>
      <c r="BA353" s="58">
        <v>45.7</v>
      </c>
      <c r="BB353" s="1" t="s">
        <v>432</v>
      </c>
      <c r="BC353" s="6">
        <v>1.68</v>
      </c>
      <c r="BD353" s="6"/>
      <c r="BE353" s="19"/>
      <c r="BF353" s="19"/>
      <c r="BG353" s="67">
        <v>5871.333333333333</v>
      </c>
      <c r="BH353" s="67">
        <v>508.52713178294573</v>
      </c>
      <c r="BI353" s="19">
        <v>5.0999999999999996</v>
      </c>
      <c r="BJ353" s="19">
        <v>35.6</v>
      </c>
      <c r="BK353" s="1">
        <v>64.400000000000006</v>
      </c>
      <c r="BL353" s="124">
        <f>BJ353/BK353</f>
        <v>0.55279503105590055</v>
      </c>
      <c r="BM353" s="125">
        <v>0.11</v>
      </c>
      <c r="BN353" s="6">
        <f>BM353*100/AO353</f>
        <v>1.2222222222222223</v>
      </c>
      <c r="BO353" s="1" t="s">
        <v>432</v>
      </c>
      <c r="BP353" s="19">
        <v>30.9</v>
      </c>
      <c r="BQ353" s="19">
        <v>34.033999999999999</v>
      </c>
      <c r="BR353" s="43">
        <v>33898.700000000004</v>
      </c>
      <c r="BS353" s="6">
        <f>BX353+BZ353</f>
        <v>76.850000000000009</v>
      </c>
      <c r="BT353" s="4">
        <v>88.6</v>
      </c>
      <c r="BU353" s="43">
        <v>8303.3898305084749</v>
      </c>
      <c r="BV353" s="6">
        <f>100-BT353</f>
        <v>11.400000000000006</v>
      </c>
      <c r="BW353" s="6">
        <f>BY353+CA353+CC353</f>
        <v>50.023349999999994</v>
      </c>
      <c r="BX353" s="2">
        <v>6.65</v>
      </c>
      <c r="BY353" s="22">
        <f>BX353*AP353/100</f>
        <v>3.3449499999999999</v>
      </c>
      <c r="BZ353" s="4">
        <v>70.2</v>
      </c>
      <c r="CA353" s="22">
        <f>BZ353*AP353/100</f>
        <v>35.310600000000001</v>
      </c>
      <c r="CB353" s="4">
        <v>22.6</v>
      </c>
      <c r="CC353" s="22">
        <f>CB353*AP353/100</f>
        <v>11.367799999999999</v>
      </c>
      <c r="CD353" s="22">
        <v>0.3</v>
      </c>
      <c r="CE353" s="126">
        <v>99.8</v>
      </c>
      <c r="CF353" s="126">
        <v>15473</v>
      </c>
      <c r="CG353" s="126">
        <v>98.7</v>
      </c>
      <c r="CH353" s="126">
        <v>6074</v>
      </c>
      <c r="CI353" s="126">
        <v>87.1</v>
      </c>
      <c r="CJ353" s="126">
        <v>96</v>
      </c>
      <c r="CK353" s="126">
        <v>5594</v>
      </c>
      <c r="CL353" s="146">
        <f>BX353/BZ353</f>
        <v>9.472934472934473E-2</v>
      </c>
      <c r="CM353" s="22"/>
      <c r="CN353" s="22"/>
      <c r="CO353" s="22"/>
      <c r="CP353" s="6"/>
      <c r="CQ353" s="19"/>
      <c r="CR353" s="19">
        <v>80.2</v>
      </c>
      <c r="CS353" s="20">
        <v>3760</v>
      </c>
      <c r="CT353" s="22"/>
      <c r="CU353" s="142"/>
      <c r="CV353" s="142"/>
      <c r="CW353" s="22"/>
      <c r="CX353" s="22"/>
      <c r="CZ353" s="22"/>
      <c r="DA353" s="16"/>
      <c r="DB353" s="129" t="s">
        <v>548</v>
      </c>
      <c r="DC353" s="130"/>
      <c r="DD353" s="131" t="s">
        <v>1494</v>
      </c>
      <c r="DI353" s="1" t="s">
        <v>434</v>
      </c>
      <c r="DJ353" s="209" t="s">
        <v>483</v>
      </c>
      <c r="DK353" s="4">
        <v>2</v>
      </c>
      <c r="DN353" s="16">
        <v>0</v>
      </c>
      <c r="DR353" s="1" t="s">
        <v>431</v>
      </c>
      <c r="DS353" s="1" t="s">
        <v>431</v>
      </c>
      <c r="DT353" s="1">
        <v>370</v>
      </c>
      <c r="DU353" s="1">
        <v>47</v>
      </c>
      <c r="DV353" s="1">
        <v>53</v>
      </c>
      <c r="DW353" s="22" t="s">
        <v>431</v>
      </c>
      <c r="DX353" s="22" t="s">
        <v>431</v>
      </c>
      <c r="DY353" s="22" t="s">
        <v>431</v>
      </c>
      <c r="DZ353" s="22" t="s">
        <v>431</v>
      </c>
      <c r="EA353" s="1">
        <v>0</v>
      </c>
      <c r="EC353" s="36"/>
      <c r="ED353" s="36"/>
      <c r="EE353" s="4">
        <v>12</v>
      </c>
      <c r="EF353" s="4"/>
      <c r="EG353" s="4"/>
      <c r="EH353" s="4"/>
      <c r="EI353" s="4"/>
      <c r="EJ353" s="4"/>
      <c r="EK353" s="4"/>
      <c r="EL353" s="6" t="e">
        <f>EK353/(EJ353*EJ353*0.01*0.01)</f>
        <v>#DIV/0!</v>
      </c>
      <c r="EM353" s="4"/>
      <c r="EN353" s="4"/>
      <c r="EO353" s="4"/>
      <c r="EP353" s="4"/>
      <c r="EQ353" s="31"/>
      <c r="ER353" s="14"/>
      <c r="ES353" s="132">
        <v>13377</v>
      </c>
      <c r="ET353" s="133"/>
      <c r="EU353" s="133" t="s">
        <v>432</v>
      </c>
      <c r="EV353" s="133" t="s">
        <v>432</v>
      </c>
      <c r="EW353" s="133" t="s">
        <v>432</v>
      </c>
      <c r="EX353" s="133" t="s">
        <v>432</v>
      </c>
      <c r="EY353" s="134" t="s">
        <v>432</v>
      </c>
      <c r="EZ353" s="39" t="s">
        <v>432</v>
      </c>
      <c r="FA353" s="9"/>
      <c r="FE353" s="135"/>
      <c r="FF353" s="135"/>
      <c r="FH353" s="136"/>
      <c r="FK353" s="138"/>
      <c r="FL353" s="139"/>
      <c r="FM353" s="9"/>
      <c r="FN353" s="1"/>
      <c r="FO353" s="41" t="s">
        <v>432</v>
      </c>
      <c r="FQ353" s="121">
        <v>26</v>
      </c>
      <c r="FR353" s="140">
        <f>DT353/1.9/1000</f>
        <v>0.19473684210526318</v>
      </c>
      <c r="FS353" s="9"/>
      <c r="FV353" s="212"/>
      <c r="FX353" s="212"/>
      <c r="GI353" s="8"/>
      <c r="GO353" s="10">
        <v>44083</v>
      </c>
      <c r="GP353" s="10"/>
      <c r="GQ353" s="20"/>
      <c r="KE353" s="20">
        <f>FR353*AO353/100*1000</f>
        <v>17.526315789473685</v>
      </c>
      <c r="KF353" s="20">
        <f>FR353*AP353/100*1000</f>
        <v>97.952631578947376</v>
      </c>
      <c r="KG353" s="20">
        <f>FR353*AQ353/100*1000</f>
        <v>78.284210526315803</v>
      </c>
      <c r="KH353" s="20">
        <f>FR353*AX353/100*1000</f>
        <v>1.8889473684210527</v>
      </c>
      <c r="KI353" s="20">
        <f>FR353*BM353/100*1000</f>
        <v>0.21421052631578949</v>
      </c>
      <c r="KJ353" s="20">
        <f>FR353*BY353/100*1000</f>
        <v>6.5138500000000006</v>
      </c>
      <c r="KK353" s="20">
        <f>FR353*CA353/100*1000</f>
        <v>68.76274736842106</v>
      </c>
      <c r="KL353" s="20">
        <f>FR353*CC353/100*1000</f>
        <v>22.137294736842108</v>
      </c>
    </row>
    <row r="354" spans="1:313">
      <c r="A354" s="1">
        <v>57</v>
      </c>
      <c r="B354" s="1">
        <f>COUNTIFS($D$3:D354,D354,$F$3:F354,F354)</f>
        <v>2</v>
      </c>
      <c r="C354" s="34">
        <v>17081</v>
      </c>
      <c r="D354" s="75" t="s">
        <v>782</v>
      </c>
      <c r="E354" s="76" t="s">
        <v>485</v>
      </c>
      <c r="F354" s="76">
        <v>520613102</v>
      </c>
      <c r="G354" s="77">
        <v>70</v>
      </c>
      <c r="H354" s="248" t="s">
        <v>2404</v>
      </c>
      <c r="I354" s="29" t="s">
        <v>1492</v>
      </c>
      <c r="J354" s="24" t="s">
        <v>487</v>
      </c>
      <c r="K354" s="2" t="s">
        <v>430</v>
      </c>
      <c r="L354" s="2">
        <v>12</v>
      </c>
      <c r="M354" s="2">
        <v>2</v>
      </c>
      <c r="N354" s="2" t="s">
        <v>431</v>
      </c>
      <c r="O354" s="11"/>
      <c r="P354" s="2" t="s">
        <v>2368</v>
      </c>
      <c r="Q354" s="11"/>
      <c r="R354" s="11"/>
      <c r="S354" s="11"/>
      <c r="T354" s="42"/>
      <c r="U354" s="42"/>
      <c r="V354" s="64" t="s">
        <v>1609</v>
      </c>
      <c r="W354" s="42"/>
      <c r="X354" s="42"/>
      <c r="Y354" s="66"/>
      <c r="Z354" s="11"/>
      <c r="AA354" s="1" t="s">
        <v>2166</v>
      </c>
      <c r="AC354" s="115">
        <v>275</v>
      </c>
      <c r="AD354" s="115">
        <v>3300</v>
      </c>
      <c r="AE354" s="11"/>
      <c r="AF354" s="11"/>
      <c r="AG354" s="11" t="s">
        <v>491</v>
      </c>
      <c r="AH354" s="115">
        <v>250</v>
      </c>
      <c r="AI354" s="11"/>
      <c r="AJ354" s="11"/>
      <c r="AM354" s="11"/>
      <c r="AO354" s="116">
        <v>16.100000000000001</v>
      </c>
      <c r="AP354" s="117">
        <v>45</v>
      </c>
      <c r="AQ354" s="118">
        <v>37</v>
      </c>
      <c r="AR354" s="119">
        <f>AO354+AP354+AQ354</f>
        <v>98.1</v>
      </c>
      <c r="AS354" s="120">
        <f>AO354/AP354</f>
        <v>0.35777777777777781</v>
      </c>
      <c r="AT354" s="121">
        <f>AO354/AP354*AQ354</f>
        <v>13.237777777777779</v>
      </c>
      <c r="AU354" s="122">
        <f>AO354/(AP354+AQ354)</f>
        <v>0.19634146341463415</v>
      </c>
      <c r="AV354" s="19">
        <f>AW354*AO354/100</f>
        <v>12.728000000000002</v>
      </c>
      <c r="AW354" s="19">
        <f>98-AY354-(CD354*100/AO354)</f>
        <v>79.055900621118013</v>
      </c>
      <c r="AX354" s="123">
        <v>2.79</v>
      </c>
      <c r="AY354" s="19">
        <f>AX354*100/AO354</f>
        <v>17.329192546583851</v>
      </c>
      <c r="AZ354" s="1" t="s">
        <v>432</v>
      </c>
      <c r="BA354" s="58">
        <v>24.6</v>
      </c>
      <c r="BB354" s="1" t="s">
        <v>432</v>
      </c>
      <c r="BC354" s="6">
        <v>0.5</v>
      </c>
      <c r="BD354" s="6"/>
      <c r="BE354" s="19"/>
      <c r="BF354" s="19"/>
      <c r="BG354" s="67">
        <v>5761.3</v>
      </c>
      <c r="BH354" s="67">
        <v>235.2</v>
      </c>
      <c r="BI354" s="19">
        <v>1.04</v>
      </c>
      <c r="BJ354" s="19">
        <v>28.4</v>
      </c>
      <c r="BK354" s="19">
        <f>100-BJ354</f>
        <v>71.599999999999994</v>
      </c>
      <c r="BL354" s="124">
        <f>BJ354/BK354</f>
        <v>0.39664804469273746</v>
      </c>
      <c r="BM354" s="125">
        <v>0.25</v>
      </c>
      <c r="BN354" s="6">
        <f>BM354*100/AO354</f>
        <v>1.5527950310559004</v>
      </c>
      <c r="BO354" s="1" t="s">
        <v>432</v>
      </c>
      <c r="BP354" s="19">
        <v>41.2</v>
      </c>
      <c r="BQ354" s="19">
        <v>20.91</v>
      </c>
      <c r="BR354" s="43">
        <v>33928.799999999996</v>
      </c>
      <c r="BS354" s="6">
        <f>BX354+BZ354</f>
        <v>77.099999999999994</v>
      </c>
      <c r="BT354" s="4">
        <v>88.5</v>
      </c>
      <c r="BU354" s="43">
        <v>11871</v>
      </c>
      <c r="BV354" s="6">
        <f>100-BT354</f>
        <v>11.5</v>
      </c>
      <c r="BW354" s="6">
        <f>BY354+CA354+CC354</f>
        <v>44.144999999999996</v>
      </c>
      <c r="BX354" s="22">
        <v>64.8</v>
      </c>
      <c r="BY354" s="22">
        <f>BX354*AP354/100</f>
        <v>29.16</v>
      </c>
      <c r="BZ354" s="6">
        <v>12.3</v>
      </c>
      <c r="CA354" s="22">
        <f>BZ354*AP354/100</f>
        <v>5.5350000000000001</v>
      </c>
      <c r="CB354" s="6">
        <v>21</v>
      </c>
      <c r="CC354" s="22">
        <f>CB354*AP354/100</f>
        <v>9.4499999999999993</v>
      </c>
      <c r="CD354" s="22">
        <v>0.26</v>
      </c>
      <c r="CE354" s="126">
        <v>89.5</v>
      </c>
      <c r="CF354" s="127">
        <v>6148</v>
      </c>
      <c r="CG354" s="126">
        <v>66.8</v>
      </c>
      <c r="CH354" s="127">
        <v>4492</v>
      </c>
      <c r="CI354" s="126">
        <v>21.8</v>
      </c>
      <c r="CJ354" s="126">
        <v>71.7</v>
      </c>
      <c r="CK354" s="127">
        <v>5680</v>
      </c>
      <c r="CL354" s="19">
        <f>BX354/BZ354</f>
        <v>5.2682926829268286</v>
      </c>
      <c r="CM354" s="19"/>
      <c r="CN354" s="19"/>
      <c r="CO354" s="19"/>
      <c r="CP354" s="6"/>
      <c r="CQ354" s="19"/>
      <c r="CR354" s="19"/>
      <c r="CS354" s="20"/>
      <c r="CZ354" s="22"/>
      <c r="DA354" s="16"/>
      <c r="DB354" s="129" t="s">
        <v>441</v>
      </c>
      <c r="DC354" s="130"/>
      <c r="DD354" s="131" t="s">
        <v>2408</v>
      </c>
      <c r="DI354" s="1" t="s">
        <v>434</v>
      </c>
      <c r="DJ354" s="210" t="s">
        <v>491</v>
      </c>
      <c r="DK354" s="4">
        <v>2</v>
      </c>
      <c r="DN354" s="16">
        <v>0</v>
      </c>
      <c r="DR354" s="58"/>
      <c r="DS354" s="22"/>
      <c r="DT354" s="22"/>
      <c r="DU354" s="22"/>
      <c r="DV354" s="22"/>
      <c r="DW354" s="22"/>
      <c r="DX354" s="22"/>
      <c r="DY354" s="22"/>
      <c r="DZ354" s="22"/>
      <c r="EB354" s="2"/>
      <c r="EC354" s="36"/>
      <c r="ED354" s="36"/>
      <c r="EE354" s="4">
        <f>L354</f>
        <v>12</v>
      </c>
      <c r="EF354" s="4"/>
      <c r="EG354" s="4"/>
      <c r="EH354" s="4"/>
      <c r="EI354" s="4"/>
      <c r="EJ354" s="4"/>
      <c r="EK354" s="4"/>
      <c r="EL354" s="6" t="e">
        <f>EK354/(EJ354*EJ354*0.01*0.01)</f>
        <v>#DIV/0!</v>
      </c>
      <c r="EM354" s="4"/>
      <c r="EN354" s="4"/>
      <c r="EO354" s="4"/>
      <c r="EP354" s="4"/>
      <c r="EQ354" s="31"/>
      <c r="ER354" s="14"/>
      <c r="ES354" s="132">
        <f>C354</f>
        <v>17081</v>
      </c>
      <c r="ET354" s="133">
        <v>75</v>
      </c>
      <c r="EU354" s="133">
        <v>10721</v>
      </c>
      <c r="EV354" s="133">
        <v>4000</v>
      </c>
      <c r="EW354" s="133">
        <v>37440</v>
      </c>
      <c r="EX354" s="133">
        <v>2241</v>
      </c>
      <c r="EY354" s="134">
        <f>EX354/EV354*EW354/ET354</f>
        <v>279.67680000000001</v>
      </c>
      <c r="EZ354" s="39">
        <f>L354*EY354</f>
        <v>3356.1216000000004</v>
      </c>
      <c r="FA354" s="9"/>
      <c r="FE354" s="135"/>
      <c r="FF354" s="135"/>
      <c r="FH354" s="136"/>
      <c r="FK354" s="138"/>
      <c r="FL354" s="139"/>
      <c r="FM354" s="9"/>
      <c r="FN354" s="1"/>
      <c r="FO354" s="41">
        <f>AC354/1000</f>
        <v>0.27500000000000002</v>
      </c>
      <c r="FQ354" s="121">
        <f>EX354*100/EU354</f>
        <v>20.902900848801419</v>
      </c>
      <c r="FR354" s="140">
        <f>EY354/1000</f>
        <v>0.2796768</v>
      </c>
      <c r="FS354" s="9"/>
      <c r="FU354" s="214"/>
      <c r="FW354" s="214"/>
      <c r="GI354" s="8"/>
      <c r="GO354" s="10"/>
      <c r="GP354" s="10"/>
      <c r="GQ354" s="20"/>
      <c r="KB354" s="22">
        <v>78.099999999999994</v>
      </c>
      <c r="KC354" s="22">
        <v>27.4</v>
      </c>
      <c r="KD354" s="22">
        <v>17.5</v>
      </c>
      <c r="KE354" s="20">
        <f>FR354*AO354/100*1000</f>
        <v>45.027964800000007</v>
      </c>
      <c r="KF354" s="20">
        <f>FR354*AP354/100*1000</f>
        <v>125.85456000000001</v>
      </c>
      <c r="KG354" s="20">
        <f>FR354*AQ354/100*1000</f>
        <v>103.48041600000001</v>
      </c>
      <c r="KH354" s="20">
        <f>FR354*AX354/100*1000</f>
        <v>7.8029827200000001</v>
      </c>
      <c r="KI354" s="20">
        <f>FR354*BM354/100*1000</f>
        <v>0.69919199999999992</v>
      </c>
      <c r="KJ354" s="20">
        <f>FR354*BY354/100*1000</f>
        <v>81.553754880000014</v>
      </c>
      <c r="KK354" s="20">
        <f>FR354*CA354/100*1000</f>
        <v>15.48011088</v>
      </c>
      <c r="KL354" s="20">
        <f>FR354*CC354/100*1000</f>
        <v>26.429457599999999</v>
      </c>
    </row>
    <row r="355" spans="1:313">
      <c r="A355" s="1">
        <v>142</v>
      </c>
      <c r="B355" s="1">
        <f>COUNTIFS($D$3:D355,D355,$F$3:F355,F355)</f>
        <v>1</v>
      </c>
      <c r="C355" s="34">
        <v>17576</v>
      </c>
      <c r="D355" s="21" t="s">
        <v>2531</v>
      </c>
      <c r="E355" s="2" t="s">
        <v>597</v>
      </c>
      <c r="F355" s="2">
        <v>6512141207</v>
      </c>
      <c r="G355" s="1">
        <v>57</v>
      </c>
      <c r="H355" s="247" t="s">
        <v>2529</v>
      </c>
      <c r="I355" s="29" t="s">
        <v>2454</v>
      </c>
      <c r="J355" s="24" t="s">
        <v>487</v>
      </c>
      <c r="K355" s="2" t="s">
        <v>430</v>
      </c>
      <c r="L355" s="2">
        <v>7</v>
      </c>
      <c r="M355" s="2">
        <v>2</v>
      </c>
      <c r="N355" s="2" t="s">
        <v>431</v>
      </c>
      <c r="O355" s="11"/>
      <c r="P355" s="2" t="s">
        <v>2532</v>
      </c>
      <c r="Q355" s="11"/>
      <c r="R355" s="11"/>
      <c r="S355" s="11"/>
      <c r="T355" s="42"/>
      <c r="U355" s="42" t="s">
        <v>2489</v>
      </c>
      <c r="V355" s="64" t="s">
        <v>2426</v>
      </c>
      <c r="W355" s="42"/>
      <c r="X355" s="42"/>
      <c r="Y355" s="42" t="s">
        <v>2533</v>
      </c>
      <c r="Z355" s="29"/>
      <c r="AA355" s="1" t="s">
        <v>2166</v>
      </c>
      <c r="AC355" s="115">
        <v>819</v>
      </c>
      <c r="AD355" s="115">
        <v>6200</v>
      </c>
      <c r="AE355" s="11"/>
      <c r="AF355" s="11"/>
      <c r="AG355" s="11" t="s">
        <v>491</v>
      </c>
      <c r="AH355" s="115">
        <v>450</v>
      </c>
      <c r="AJ355" s="11"/>
      <c r="AM355" s="11"/>
      <c r="AO355" s="116">
        <v>54.9</v>
      </c>
      <c r="AP355" s="117">
        <v>43.1</v>
      </c>
      <c r="AQ355" s="118">
        <v>0.3</v>
      </c>
      <c r="AR355" s="119">
        <f>AO355+AP355+AQ355</f>
        <v>98.3</v>
      </c>
      <c r="AS355" s="120">
        <f>AO355/AP355</f>
        <v>1.2737819025522041</v>
      </c>
      <c r="AT355" s="121">
        <f>AO355/AP355*AQ355</f>
        <v>0.38213457076566121</v>
      </c>
      <c r="AU355" s="122">
        <f>AO355/(AP355+AQ355)</f>
        <v>1.2649769585253456</v>
      </c>
      <c r="AV355" s="19">
        <f>AW355*AO355/100</f>
        <v>52.341999999999999</v>
      </c>
      <c r="AW355" s="19">
        <f>98-AY355</f>
        <v>95.340619307832426</v>
      </c>
      <c r="AX355" s="123">
        <v>1.46</v>
      </c>
      <c r="AY355" s="19">
        <f>AX355*100/AO355</f>
        <v>2.6593806921675776</v>
      </c>
      <c r="AZ355" s="1" t="s">
        <v>432</v>
      </c>
      <c r="BA355" s="58">
        <v>29.1</v>
      </c>
      <c r="BB355" s="1" t="s">
        <v>432</v>
      </c>
      <c r="BC355" s="6">
        <v>1.1100000000000001E-3</v>
      </c>
      <c r="BD355" s="6"/>
      <c r="BE355" s="19"/>
      <c r="BF355" s="19"/>
      <c r="BG355" s="67">
        <v>6240</v>
      </c>
      <c r="BH355" s="67">
        <v>271</v>
      </c>
      <c r="BI355" s="19">
        <v>1.02</v>
      </c>
      <c r="BJ355" s="19">
        <v>68.7</v>
      </c>
      <c r="BK355" s="19">
        <f>100-BJ355</f>
        <v>31.299999999999997</v>
      </c>
      <c r="BL355" s="124">
        <f>BJ355/BK355</f>
        <v>2.1948881789137382</v>
      </c>
      <c r="BM355" s="125">
        <v>0.77</v>
      </c>
      <c r="BN355" s="6">
        <f>BM355*100/AO355</f>
        <v>1.4025500910746813</v>
      </c>
      <c r="BO355" s="1" t="s">
        <v>432</v>
      </c>
      <c r="BP355" s="19">
        <v>18.898305084745765</v>
      </c>
      <c r="BQ355" s="19">
        <v>41</v>
      </c>
      <c r="BR355" s="43">
        <v>30488.32</v>
      </c>
      <c r="BS355" s="6">
        <f>BX355+BZ355</f>
        <v>55.4</v>
      </c>
      <c r="BT355" s="4">
        <v>89.1</v>
      </c>
      <c r="BU355" s="43">
        <v>9982.539682539682</v>
      </c>
      <c r="BV355" s="6">
        <f>100-BT355</f>
        <v>10.900000000000006</v>
      </c>
      <c r="BW355" s="6">
        <f>BY355+CA355+CC355</f>
        <v>42.927600000000005</v>
      </c>
      <c r="BX355" s="22">
        <v>25.7</v>
      </c>
      <c r="BY355" s="22">
        <f>BX355*AP355/100</f>
        <v>11.076700000000001</v>
      </c>
      <c r="BZ355" s="6">
        <v>29.7</v>
      </c>
      <c r="CA355" s="22">
        <f>BZ355*AP355/100</f>
        <v>12.800699999999999</v>
      </c>
      <c r="CB355" s="6">
        <v>44.2</v>
      </c>
      <c r="CC355" s="22">
        <f>CB355*AP355/100</f>
        <v>19.050200000000004</v>
      </c>
      <c r="CD355" s="22" t="s">
        <v>432</v>
      </c>
      <c r="CE355" s="126">
        <v>96.6</v>
      </c>
      <c r="CF355" s="127">
        <v>7160</v>
      </c>
      <c r="CG355" s="126">
        <v>87.9</v>
      </c>
      <c r="CH355" s="127">
        <v>5611</v>
      </c>
      <c r="CI355" s="126">
        <v>41.7</v>
      </c>
      <c r="CJ355" s="126">
        <v>69.7</v>
      </c>
      <c r="CK355" s="127">
        <v>5526</v>
      </c>
      <c r="CL355" s="19">
        <f>BX355/BZ355</f>
        <v>0.86531986531986527</v>
      </c>
      <c r="CM355" s="19"/>
      <c r="CN355" s="19"/>
      <c r="CO355" s="19"/>
      <c r="CP355" s="6"/>
      <c r="CQ355" s="19"/>
      <c r="CR355" s="19"/>
      <c r="CS355" s="20"/>
      <c r="CZ355" s="22"/>
      <c r="DA355" s="16"/>
      <c r="DC355" s="130"/>
      <c r="DD355" s="131"/>
      <c r="DI355" s="1" t="s">
        <v>434</v>
      </c>
      <c r="DJ355" s="210" t="s">
        <v>491</v>
      </c>
      <c r="DK355" s="4">
        <v>2</v>
      </c>
      <c r="DN355" s="16">
        <v>0</v>
      </c>
      <c r="DR355" s="58" t="s">
        <v>431</v>
      </c>
      <c r="DS355" s="22" t="s">
        <v>431</v>
      </c>
      <c r="DT355" s="22">
        <v>910</v>
      </c>
      <c r="DU355" s="22">
        <v>6.3</v>
      </c>
      <c r="DV355" s="22">
        <v>93.7</v>
      </c>
      <c r="DW355" s="22" t="s">
        <v>431</v>
      </c>
      <c r="DX355" s="22" t="s">
        <v>431</v>
      </c>
      <c r="DY355" s="22" t="s">
        <v>431</v>
      </c>
      <c r="DZ355" s="22" t="s">
        <v>431</v>
      </c>
      <c r="EA355" s="2">
        <v>0</v>
      </c>
      <c r="EB355" s="2"/>
      <c r="EC355" s="36"/>
      <c r="ED355" s="36"/>
      <c r="EE355" s="4">
        <f>L355</f>
        <v>7</v>
      </c>
      <c r="EF355" s="4"/>
      <c r="EG355" s="4"/>
      <c r="EH355" s="4"/>
      <c r="EI355" s="4"/>
      <c r="EJ355" s="4"/>
      <c r="EK355" s="4"/>
      <c r="EL355" s="6" t="e">
        <f>EK355/(EJ355*EJ355*0.01*0.01)</f>
        <v>#DIV/0!</v>
      </c>
      <c r="EM355" s="4"/>
      <c r="EN355" s="4"/>
      <c r="EO355" s="4"/>
      <c r="EP355" s="4"/>
      <c r="EQ355" s="31"/>
      <c r="ER355" s="14"/>
      <c r="ES355" s="132">
        <f>C355</f>
        <v>17576</v>
      </c>
      <c r="ET355" s="133">
        <v>75</v>
      </c>
      <c r="EU355" s="133">
        <v>29352</v>
      </c>
      <c r="EV355" s="133">
        <v>4000</v>
      </c>
      <c r="EW355" s="133">
        <v>40560</v>
      </c>
      <c r="EX355" s="133">
        <v>6600</v>
      </c>
      <c r="EY355" s="134">
        <f>EX355/EV355*EW355/ET355</f>
        <v>892.32</v>
      </c>
      <c r="EZ355" s="39">
        <f>L355*EY355</f>
        <v>6246.2400000000007</v>
      </c>
      <c r="FA355" s="9"/>
      <c r="FE355" s="135"/>
      <c r="FF355" s="135"/>
      <c r="FH355" s="136"/>
      <c r="FK355" s="138"/>
      <c r="FL355" s="139"/>
      <c r="FM355" s="9"/>
      <c r="FN355" s="1"/>
      <c r="FO355" s="41">
        <f>AC355/1000</f>
        <v>0.81899999999999995</v>
      </c>
      <c r="FQ355" s="121">
        <f>EX355*100/EU355</f>
        <v>22.485690923957481</v>
      </c>
      <c r="FR355" s="140">
        <f>EY355/1000</f>
        <v>0.89232</v>
      </c>
      <c r="FS355" s="9"/>
      <c r="FU355" s="214"/>
      <c r="FW355" s="214"/>
      <c r="GI355" s="8"/>
      <c r="GO355" s="10">
        <v>44728</v>
      </c>
      <c r="GP355" s="10"/>
      <c r="GQ355" s="20"/>
      <c r="KB355" s="22"/>
      <c r="KC355" s="22"/>
      <c r="KD355" s="22"/>
      <c r="KE355" s="20">
        <f>FR355*AO355/100*1000</f>
        <v>489.88367999999997</v>
      </c>
      <c r="KF355" s="20">
        <f>FR355*AP355/100*1000</f>
        <v>384.58992000000001</v>
      </c>
      <c r="KG355" s="20">
        <f>FR355*AQ355/100*1000</f>
        <v>2.6769599999999998</v>
      </c>
      <c r="KH355" s="20">
        <f>FR355*AX355/100*1000</f>
        <v>13.027872</v>
      </c>
      <c r="KI355" s="20">
        <f>FR355*BM355/100*1000</f>
        <v>6.8708640000000001</v>
      </c>
      <c r="KJ355" s="20">
        <f>FR355*BY355/100*1000</f>
        <v>98.839609440000004</v>
      </c>
      <c r="KK355" s="20">
        <f>FR355*CA355/100*1000</f>
        <v>114.22320623999998</v>
      </c>
      <c r="KL355" s="20">
        <f>FR355*CC355/100*1000</f>
        <v>169.98874464000002</v>
      </c>
      <c r="KM355" s="1">
        <v>82.2</v>
      </c>
      <c r="KN355" s="1">
        <v>84.6</v>
      </c>
      <c r="KP355" s="22"/>
      <c r="KQ355" s="22"/>
      <c r="KR355" s="22"/>
      <c r="KS355" s="19"/>
      <c r="KY355" s="11"/>
      <c r="KZ355" s="11"/>
      <c r="LA355" s="11"/>
    </row>
    <row r="356" spans="1:313">
      <c r="A356" s="1">
        <v>286</v>
      </c>
      <c r="B356" s="219">
        <f>COUNTIFS($D$3:D356,D356,$F$3:F356,F356)</f>
        <v>1</v>
      </c>
      <c r="C356" s="21">
        <v>9662</v>
      </c>
      <c r="D356" s="21" t="s">
        <v>2834</v>
      </c>
      <c r="E356" s="1" t="s">
        <v>2835</v>
      </c>
      <c r="F356" s="12">
        <v>6512060951</v>
      </c>
      <c r="G356" s="1">
        <v>53</v>
      </c>
      <c r="H356" s="247" t="s">
        <v>2836</v>
      </c>
      <c r="DJ356" s="210" t="s">
        <v>491</v>
      </c>
      <c r="EL356" s="6" t="e">
        <f>EK356/((EJ356/100)*(EJ356/100))</f>
        <v>#DIV/0!</v>
      </c>
      <c r="FU356" s="214" t="s">
        <v>785</v>
      </c>
      <c r="FW356" s="214" t="s">
        <v>785</v>
      </c>
      <c r="GI356" s="8"/>
    </row>
    <row r="357" spans="1:313">
      <c r="A357" s="1">
        <v>64</v>
      </c>
      <c r="B357" s="1">
        <f>COUNTIFS($D$3:D357,D357,$F$3:F357,F357)</f>
        <v>1</v>
      </c>
      <c r="C357" s="34">
        <v>14772</v>
      </c>
      <c r="D357" s="75" t="s">
        <v>1818</v>
      </c>
      <c r="E357" s="76" t="s">
        <v>480</v>
      </c>
      <c r="F357" s="78">
        <v>370128425</v>
      </c>
      <c r="G357" s="77">
        <f>LEFT(H357,4)-CONCATENATE(IF(LEFT(F357, 2)&lt;MID(H357, 3, 4), 20, 19),LEFT(F357,2))</f>
        <v>84</v>
      </c>
      <c r="H357" s="248" t="s">
        <v>1816</v>
      </c>
      <c r="I357" s="29" t="s">
        <v>1819</v>
      </c>
      <c r="J357" s="24" t="s">
        <v>487</v>
      </c>
      <c r="K357" s="2" t="s">
        <v>430</v>
      </c>
      <c r="L357" s="2">
        <v>11</v>
      </c>
      <c r="M357" s="2">
        <v>1</v>
      </c>
      <c r="N357" s="2" t="s">
        <v>431</v>
      </c>
      <c r="O357" s="11"/>
      <c r="P357" s="2" t="s">
        <v>1794</v>
      </c>
      <c r="Q357" s="11"/>
      <c r="R357" s="11"/>
      <c r="S357" s="11"/>
      <c r="T357" s="42"/>
      <c r="U357" s="42"/>
      <c r="V357" s="64" t="s">
        <v>1609</v>
      </c>
      <c r="W357" s="42"/>
      <c r="X357" s="66"/>
      <c r="Y357" s="66"/>
      <c r="Z357" s="11"/>
      <c r="AA357" s="1" t="s">
        <v>812</v>
      </c>
      <c r="AC357" s="115">
        <v>362</v>
      </c>
      <c r="AD357" s="115">
        <v>39000</v>
      </c>
      <c r="AE357" s="11"/>
      <c r="AF357" s="11"/>
      <c r="AG357" s="11" t="s">
        <v>491</v>
      </c>
      <c r="AH357" s="115">
        <v>250</v>
      </c>
      <c r="AI357" s="11"/>
      <c r="AJ357" s="11"/>
      <c r="AM357" s="11"/>
      <c r="AO357" s="116">
        <v>25.6</v>
      </c>
      <c r="AP357" s="117">
        <v>36.200000000000003</v>
      </c>
      <c r="AQ357" s="118">
        <v>35.5</v>
      </c>
      <c r="AR357" s="119">
        <f>AO357+AP357+AQ357</f>
        <v>97.300000000000011</v>
      </c>
      <c r="AS357" s="120">
        <f>AO357/AP357</f>
        <v>0.70718232044198892</v>
      </c>
      <c r="AT357" s="121">
        <f>AO357/AP357*AQ357</f>
        <v>25.104972375690608</v>
      </c>
      <c r="AU357" s="122">
        <f>AO357/(AP357+AQ357)</f>
        <v>0.35704323570432356</v>
      </c>
      <c r="AV357" s="19">
        <f>AW357*AO357/100</f>
        <v>19.708000000000002</v>
      </c>
      <c r="AW357" s="19">
        <f>98-AY357-(CD357*100/AO357)</f>
        <v>76.984375</v>
      </c>
      <c r="AX357" s="123">
        <v>5.0999999999999996</v>
      </c>
      <c r="AY357" s="19">
        <f>AX357*100/AO357</f>
        <v>19.921874999999996</v>
      </c>
      <c r="AZ357" s="1" t="s">
        <v>432</v>
      </c>
      <c r="BA357" s="58">
        <v>39.9</v>
      </c>
      <c r="BB357" s="1" t="s">
        <v>432</v>
      </c>
      <c r="BC357" s="6">
        <v>0.47</v>
      </c>
      <c r="BD357" s="6"/>
      <c r="BE357" s="19"/>
      <c r="BF357" s="19"/>
      <c r="BG357" s="2">
        <v>4240</v>
      </c>
      <c r="BH357" s="2">
        <v>239.99999999999997</v>
      </c>
      <c r="BI357" s="19">
        <v>0.99</v>
      </c>
      <c r="BJ357" s="19">
        <v>53.2</v>
      </c>
      <c r="BK357" s="1">
        <v>46.8</v>
      </c>
      <c r="BL357" s="124">
        <f>BJ357/BK357</f>
        <v>1.1367521367521369</v>
      </c>
      <c r="BM357" s="125">
        <v>0.38</v>
      </c>
      <c r="BN357" s="6">
        <f>BM357*100/AO357</f>
        <v>1.484375</v>
      </c>
      <c r="BO357" s="1" t="s">
        <v>432</v>
      </c>
      <c r="BP357" s="19">
        <v>13.8</v>
      </c>
      <c r="BQ357" s="19">
        <v>9.9499999999999993</v>
      </c>
      <c r="BR357" s="6">
        <v>18450.600000000002</v>
      </c>
      <c r="BS357" s="6">
        <f>BX357+BZ357</f>
        <v>78.900000000000006</v>
      </c>
      <c r="BT357" s="4">
        <v>75.599999999999994</v>
      </c>
      <c r="BU357" s="4">
        <v>9739</v>
      </c>
      <c r="BV357" s="6">
        <f>100-BT357</f>
        <v>24.400000000000006</v>
      </c>
      <c r="BW357" s="6">
        <f>BY357+CA357+CC357</f>
        <v>36.0914</v>
      </c>
      <c r="BX357" s="22">
        <v>52.3</v>
      </c>
      <c r="BY357" s="22">
        <f>BX357*AP357/100</f>
        <v>18.932600000000001</v>
      </c>
      <c r="BZ357" s="4">
        <v>26.6</v>
      </c>
      <c r="CA357" s="22">
        <f>BZ357*AP357/100</f>
        <v>9.6292000000000009</v>
      </c>
      <c r="CB357" s="4">
        <v>20.8</v>
      </c>
      <c r="CC357" s="22">
        <f>CB357*AP357/100</f>
        <v>7.5296000000000003</v>
      </c>
      <c r="CD357" s="22">
        <v>0.28000000000000003</v>
      </c>
      <c r="CE357" s="126">
        <v>92</v>
      </c>
      <c r="CF357" s="126">
        <v>8262</v>
      </c>
      <c r="CG357" s="126">
        <v>73.7</v>
      </c>
      <c r="CH357" s="126">
        <v>5044</v>
      </c>
      <c r="CI357" s="126">
        <v>40.5</v>
      </c>
      <c r="CJ357" s="126">
        <v>76.3</v>
      </c>
      <c r="CK357" s="126">
        <v>6635</v>
      </c>
      <c r="CL357" s="19">
        <f>BX357/BZ357</f>
        <v>1.9661654135338344</v>
      </c>
      <c r="CM357" s="19">
        <v>3.38</v>
      </c>
      <c r="CN357" s="19" t="s">
        <v>432</v>
      </c>
      <c r="CO357" s="19" t="s">
        <v>432</v>
      </c>
      <c r="CP357" s="6"/>
      <c r="CQ357" s="19"/>
      <c r="CR357" s="19"/>
      <c r="CS357" s="20"/>
      <c r="CZ357" s="22"/>
      <c r="DA357" s="16"/>
      <c r="DB357" s="129" t="s">
        <v>548</v>
      </c>
      <c r="DC357" s="130"/>
      <c r="DD357" s="131" t="s">
        <v>1820</v>
      </c>
      <c r="DI357" s="1" t="s">
        <v>434</v>
      </c>
      <c r="DJ357" s="210" t="s">
        <v>491</v>
      </c>
      <c r="DK357" s="4">
        <v>2</v>
      </c>
      <c r="DN357" s="16">
        <v>0</v>
      </c>
      <c r="DR357" s="1" t="s">
        <v>431</v>
      </c>
      <c r="DS357" s="1" t="s">
        <v>431</v>
      </c>
      <c r="DT357" s="1">
        <v>118</v>
      </c>
      <c r="DU357" s="1">
        <v>52.6</v>
      </c>
      <c r="DV357" s="1">
        <v>47.4</v>
      </c>
      <c r="DW357" s="1" t="s">
        <v>431</v>
      </c>
      <c r="DX357" s="1" t="s">
        <v>431</v>
      </c>
      <c r="DY357" s="1" t="s">
        <v>431</v>
      </c>
      <c r="DZ357" s="1" t="s">
        <v>431</v>
      </c>
      <c r="EA357" s="1">
        <v>0</v>
      </c>
      <c r="EC357" s="36"/>
      <c r="ED357" s="36"/>
      <c r="EE357" s="4">
        <f>L357</f>
        <v>11</v>
      </c>
      <c r="EF357" s="4"/>
      <c r="EG357" s="4"/>
      <c r="EH357" s="4"/>
      <c r="EI357" s="4"/>
      <c r="EJ357" s="4"/>
      <c r="EK357" s="4"/>
      <c r="EL357" s="6" t="e">
        <f>EK357/(EJ357*EJ357*0.01*0.01)</f>
        <v>#DIV/0!</v>
      </c>
      <c r="EM357" s="4"/>
      <c r="EN357" s="4"/>
      <c r="EO357" s="4"/>
      <c r="EP357" s="4"/>
      <c r="EQ357" s="31"/>
      <c r="ER357" s="14"/>
      <c r="ES357" s="132">
        <v>14772</v>
      </c>
      <c r="ET357" s="133">
        <v>75</v>
      </c>
      <c r="EU357" s="133">
        <v>16595</v>
      </c>
      <c r="EV357" s="133">
        <v>4000</v>
      </c>
      <c r="EW357" s="133">
        <v>39780</v>
      </c>
      <c r="EX357" s="133">
        <v>2375</v>
      </c>
      <c r="EY357" s="134">
        <f>EX357/EV357*EW357/ET357</f>
        <v>314.92500000000001</v>
      </c>
      <c r="EZ357" s="39">
        <f>L357*EY357</f>
        <v>3464.1750000000002</v>
      </c>
      <c r="FA357" s="9"/>
      <c r="FE357" s="135"/>
      <c r="FF357" s="135"/>
      <c r="FH357" s="136"/>
      <c r="FK357" s="138"/>
      <c r="FL357" s="139"/>
      <c r="FM357" s="9"/>
      <c r="FN357" s="1"/>
      <c r="FO357" s="41">
        <f>AC357/1000</f>
        <v>0.36199999999999999</v>
      </c>
      <c r="FQ357" s="121">
        <f>EX357*100/EU357</f>
        <v>14.311539620367581</v>
      </c>
      <c r="FR357" s="140">
        <f>EY357/1000</f>
        <v>0.31492500000000001</v>
      </c>
      <c r="FS357" s="9"/>
      <c r="FU357" s="214"/>
      <c r="FW357" s="214"/>
      <c r="GI357" s="8"/>
      <c r="GO357" s="10">
        <v>44267</v>
      </c>
      <c r="GP357" s="10"/>
      <c r="GQ357" s="20"/>
      <c r="KE357" s="20">
        <f>FR357*AO357/100*1000</f>
        <v>80.620799999999988</v>
      </c>
      <c r="KF357" s="20">
        <f>FR357*AP357/100*1000</f>
        <v>114.00285000000002</v>
      </c>
      <c r="KG357" s="20">
        <f>FR357*AQ357/100*1000</f>
        <v>111.79837499999999</v>
      </c>
      <c r="KH357" s="20">
        <f>FR357*AX357/100*1000</f>
        <v>16.061174999999999</v>
      </c>
      <c r="KI357" s="20">
        <f>FR357*BM357/100*1000</f>
        <v>1.1967150000000002</v>
      </c>
      <c r="KJ357" s="20">
        <f>FR357*BY357/100*1000</f>
        <v>59.623490550000007</v>
      </c>
      <c r="KK357" s="20">
        <f>FR357*CA357/100*1000</f>
        <v>30.3247581</v>
      </c>
      <c r="KL357" s="20">
        <f>FR357*CC357/100*1000</f>
        <v>23.712592800000003</v>
      </c>
    </row>
    <row r="358" spans="1:313">
      <c r="A358" s="1">
        <v>173</v>
      </c>
      <c r="B358" s="1">
        <f>COUNTIFS($D$3:D358,D358,$F$3:F358,F358)</f>
        <v>2</v>
      </c>
      <c r="C358" s="34">
        <v>15624</v>
      </c>
      <c r="D358" s="75" t="s">
        <v>1818</v>
      </c>
      <c r="E358" s="76" t="s">
        <v>480</v>
      </c>
      <c r="F358" s="78">
        <v>370128425</v>
      </c>
      <c r="G358" s="77">
        <v>84</v>
      </c>
      <c r="H358" s="248" t="s">
        <v>2007</v>
      </c>
      <c r="I358" s="29" t="s">
        <v>2008</v>
      </c>
      <c r="J358" s="24" t="s">
        <v>487</v>
      </c>
      <c r="K358" s="2" t="s">
        <v>430</v>
      </c>
      <c r="L358" s="2">
        <v>49</v>
      </c>
      <c r="M358" s="2">
        <v>1</v>
      </c>
      <c r="N358" s="2" t="s">
        <v>431</v>
      </c>
      <c r="O358" s="11"/>
      <c r="P358" s="2" t="s">
        <v>1994</v>
      </c>
      <c r="Q358" s="11"/>
      <c r="R358" s="11"/>
      <c r="S358" s="11"/>
      <c r="T358" s="42"/>
      <c r="U358" s="42"/>
      <c r="V358" s="64" t="s">
        <v>1609</v>
      </c>
      <c r="W358" s="66"/>
      <c r="X358" s="72" t="s">
        <v>2009</v>
      </c>
      <c r="Y358" s="66"/>
      <c r="Z358" s="11"/>
      <c r="AA358" s="1" t="s">
        <v>812</v>
      </c>
      <c r="AC358" s="115">
        <v>128</v>
      </c>
      <c r="AD358" s="115">
        <v>6000</v>
      </c>
      <c r="AE358" s="11"/>
      <c r="AF358" s="11"/>
      <c r="AG358" s="11" t="s">
        <v>491</v>
      </c>
      <c r="AH358" s="115">
        <v>450</v>
      </c>
      <c r="AI358" s="11"/>
      <c r="AJ358" s="11"/>
      <c r="AM358" s="11"/>
      <c r="AO358" s="116">
        <v>7.36</v>
      </c>
      <c r="AP358" s="117">
        <v>60.5</v>
      </c>
      <c r="AQ358" s="118">
        <v>27.7</v>
      </c>
      <c r="AR358" s="119">
        <f>AO358+AP358+AQ358</f>
        <v>95.56</v>
      </c>
      <c r="AS358" s="120">
        <f>AO358/AP358</f>
        <v>0.12165289256198347</v>
      </c>
      <c r="AT358" s="121">
        <f>AO358/AP358*AQ358</f>
        <v>3.3697851239669423</v>
      </c>
      <c r="AU358" s="122">
        <f>AO358/(AP358+AQ358)</f>
        <v>8.3446712018140592E-2</v>
      </c>
      <c r="AV358" s="19">
        <f>AW358*AO358/100</f>
        <v>6.2428000000000008</v>
      </c>
      <c r="AW358" s="19">
        <f>98-AY358-(CD358*100/AO358)</f>
        <v>84.820652173913047</v>
      </c>
      <c r="AX358" s="123">
        <v>0.68</v>
      </c>
      <c r="AY358" s="19">
        <f>AX358*100/AO358</f>
        <v>9.2391304347826075</v>
      </c>
      <c r="AZ358" s="1" t="s">
        <v>432</v>
      </c>
      <c r="BA358" s="58" t="s">
        <v>432</v>
      </c>
      <c r="BB358" s="1" t="s">
        <v>432</v>
      </c>
      <c r="BC358" s="6">
        <v>0.28999999999999998</v>
      </c>
      <c r="BD358" s="6"/>
      <c r="BE358" s="19"/>
      <c r="BF358" s="19"/>
      <c r="BG358" s="67">
        <v>6469.7072838665763</v>
      </c>
      <c r="BH358" s="67" t="s">
        <v>432</v>
      </c>
      <c r="BI358" s="19">
        <v>0</v>
      </c>
      <c r="BJ358" s="19">
        <v>72.400000000000006</v>
      </c>
      <c r="BK358" s="19">
        <f>100-BJ358</f>
        <v>27.599999999999994</v>
      </c>
      <c r="BL358" s="124">
        <f>BJ358/BK358</f>
        <v>2.623188405797102</v>
      </c>
      <c r="BM358" s="125">
        <v>0.19</v>
      </c>
      <c r="BN358" s="6">
        <f>BM358*100/AO358</f>
        <v>2.5815217391304346</v>
      </c>
      <c r="BO358" s="1" t="s">
        <v>432</v>
      </c>
      <c r="BP358" s="19" t="s">
        <v>432</v>
      </c>
      <c r="BQ358" s="19" t="s">
        <v>432</v>
      </c>
      <c r="BR358" s="43">
        <v>33196</v>
      </c>
      <c r="BS358" s="6">
        <f>BX358+BZ358</f>
        <v>39.900000000000006</v>
      </c>
      <c r="BT358" s="4">
        <v>69.599999999999994</v>
      </c>
      <c r="BU358" s="43">
        <v>18734.708333333336</v>
      </c>
      <c r="BV358" s="6">
        <f>100-BT358</f>
        <v>30.400000000000006</v>
      </c>
      <c r="BW358" s="6">
        <f>BY358+CA358+CC358</f>
        <v>50.820000000000007</v>
      </c>
      <c r="BX358" s="22">
        <v>12.8</v>
      </c>
      <c r="BY358" s="22">
        <f>BX358*AP358/100</f>
        <v>7.7440000000000007</v>
      </c>
      <c r="BZ358" s="6">
        <v>27.1</v>
      </c>
      <c r="CA358" s="22">
        <f>BZ358*AP358/100</f>
        <v>16.395500000000002</v>
      </c>
      <c r="CB358" s="6">
        <v>44.1</v>
      </c>
      <c r="CC358" s="22">
        <f>CB358*AP358/100</f>
        <v>26.680500000000002</v>
      </c>
      <c r="CD358" s="22">
        <v>0.28999999999999998</v>
      </c>
      <c r="CE358" s="126">
        <v>100</v>
      </c>
      <c r="CF358" s="127" t="s">
        <v>432</v>
      </c>
      <c r="CG358" s="126">
        <v>92.7</v>
      </c>
      <c r="CH358" s="127" t="s">
        <v>432</v>
      </c>
      <c r="CI358" s="126">
        <v>88.8</v>
      </c>
      <c r="CJ358" s="126">
        <v>92.4</v>
      </c>
      <c r="CK358" s="127" t="s">
        <v>432</v>
      </c>
      <c r="CL358" s="19">
        <f>BX358/BZ358</f>
        <v>0.47232472324723246</v>
      </c>
      <c r="CM358" s="19" t="s">
        <v>432</v>
      </c>
      <c r="CN358" s="19" t="s">
        <v>432</v>
      </c>
      <c r="CO358" s="19" t="s">
        <v>432</v>
      </c>
      <c r="CP358" s="6"/>
      <c r="CQ358" s="19"/>
      <c r="CR358" s="19"/>
      <c r="CS358" s="20"/>
      <c r="CZ358" s="22"/>
      <c r="DA358" s="16"/>
      <c r="DB358" s="129" t="s">
        <v>441</v>
      </c>
      <c r="DC358" s="130"/>
      <c r="DD358" s="131" t="s">
        <v>2010</v>
      </c>
      <c r="DI358" s="1" t="s">
        <v>434</v>
      </c>
      <c r="DJ358" s="210" t="s">
        <v>491</v>
      </c>
      <c r="DK358" s="4">
        <v>2</v>
      </c>
      <c r="DN358" s="16">
        <v>0</v>
      </c>
      <c r="DR358" s="22" t="s">
        <v>431</v>
      </c>
      <c r="DS358" s="22" t="s">
        <v>431</v>
      </c>
      <c r="DT358" s="67">
        <v>69</v>
      </c>
      <c r="DU358" s="22">
        <v>63.8</v>
      </c>
      <c r="DV358" s="22">
        <v>36.200000000000003</v>
      </c>
      <c r="DW358" s="22" t="s">
        <v>431</v>
      </c>
      <c r="DX358" s="22" t="s">
        <v>431</v>
      </c>
      <c r="DY358" s="22" t="s">
        <v>431</v>
      </c>
      <c r="DZ358" s="22" t="s">
        <v>431</v>
      </c>
      <c r="EA358" s="2">
        <v>0</v>
      </c>
      <c r="EB358" s="68"/>
      <c r="EC358" s="36"/>
      <c r="ED358" s="36"/>
      <c r="EE358" s="4">
        <f>L358</f>
        <v>49</v>
      </c>
      <c r="EF358" s="4"/>
      <c r="EG358" s="4">
        <v>3</v>
      </c>
      <c r="EH358" s="4"/>
      <c r="EI358" s="4"/>
      <c r="EJ358" s="4"/>
      <c r="EK358" s="4"/>
      <c r="EL358" s="6" t="e">
        <f>EK358/(EJ358*EJ358*0.01*0.01)</f>
        <v>#DIV/0!</v>
      </c>
      <c r="EM358" s="4"/>
      <c r="EN358" s="4"/>
      <c r="EO358" s="4"/>
      <c r="EP358" s="4"/>
      <c r="EQ358" s="31"/>
      <c r="ER358" s="14"/>
      <c r="ES358" s="132">
        <f>C358</f>
        <v>15624</v>
      </c>
      <c r="ET358" s="133">
        <v>75</v>
      </c>
      <c r="EU358" s="133">
        <v>18505</v>
      </c>
      <c r="EV358" s="133">
        <v>8000</v>
      </c>
      <c r="EW358" s="133">
        <v>39780</v>
      </c>
      <c r="EX358" s="133">
        <v>1722</v>
      </c>
      <c r="EY358" s="134">
        <f>EX358/EV358*EW358/ET358</f>
        <v>114.16860000000001</v>
      </c>
      <c r="EZ358" s="39">
        <f>L358*EY358</f>
        <v>5594.2614000000003</v>
      </c>
      <c r="FA358" s="9"/>
      <c r="FE358" s="135"/>
      <c r="FF358" s="135"/>
      <c r="FH358" s="136"/>
      <c r="FK358" s="138"/>
      <c r="FL358" s="139"/>
      <c r="FM358" s="9"/>
      <c r="FN358" s="1"/>
      <c r="FO358" s="41">
        <f>AC358/1000</f>
        <v>0.128</v>
      </c>
      <c r="FQ358" s="121">
        <f>EX358*100/EU358</f>
        <v>9.3055930829505531</v>
      </c>
      <c r="FR358" s="140">
        <f>EY358/1000</f>
        <v>0.11416860000000001</v>
      </c>
      <c r="FS358" s="9"/>
      <c r="FU358" s="214"/>
      <c r="FW358" s="214"/>
      <c r="GI358" s="8"/>
      <c r="GO358" s="10"/>
      <c r="GP358" s="10"/>
      <c r="GQ358" s="20"/>
      <c r="KE358" s="20">
        <f>FR358*AO358/100*1000</f>
        <v>8.4028089600000015</v>
      </c>
      <c r="KF358" s="20">
        <f>FR358*AP358/100*1000</f>
        <v>69.072003000000009</v>
      </c>
      <c r="KG358" s="20">
        <f>FR358*AQ358/100*1000</f>
        <v>31.624702200000002</v>
      </c>
      <c r="KH358" s="20">
        <f>FR358*AX358/100*1000</f>
        <v>0.77634648000000017</v>
      </c>
      <c r="KI358" s="20">
        <f>FR358*BM358/100*1000</f>
        <v>0.21692034000000002</v>
      </c>
      <c r="KJ358" s="20">
        <f>FR358*BY358/100*1000</f>
        <v>8.8412163840000009</v>
      </c>
      <c r="KK358" s="20">
        <f>FR358*CA358/100*1000</f>
        <v>18.718512813000004</v>
      </c>
      <c r="KL358" s="20">
        <f>FR358*CC358/100*1000</f>
        <v>30.460753323000006</v>
      </c>
    </row>
    <row r="359" spans="1:313">
      <c r="A359" s="1">
        <v>177</v>
      </c>
      <c r="B359" s="219">
        <f>COUNTIFS($D$3:D359,D359,$F$3:F359,F359)</f>
        <v>1</v>
      </c>
      <c r="C359" s="21">
        <v>10810</v>
      </c>
      <c r="D359" s="21" t="s">
        <v>2890</v>
      </c>
      <c r="E359" s="1" t="s">
        <v>626</v>
      </c>
      <c r="F359" s="12">
        <v>6754190234</v>
      </c>
      <c r="G359" s="1">
        <v>52</v>
      </c>
      <c r="H359" s="247" t="s">
        <v>2891</v>
      </c>
      <c r="DJ359" s="210" t="s">
        <v>491</v>
      </c>
      <c r="EL359" s="6" t="e">
        <f>EK359/((EJ359/100)*(EJ359/100))</f>
        <v>#DIV/0!</v>
      </c>
      <c r="FU359" s="214" t="s">
        <v>785</v>
      </c>
      <c r="FW359" s="214" t="s">
        <v>785</v>
      </c>
      <c r="GI359" s="8"/>
    </row>
    <row r="360" spans="1:313">
      <c r="A360" s="1">
        <v>26</v>
      </c>
      <c r="B360" s="1">
        <f>COUNTIFS($D$3:D360,D360,$F$3:F360,F360)</f>
        <v>1</v>
      </c>
      <c r="C360" s="34">
        <v>14510</v>
      </c>
      <c r="D360" s="75" t="s">
        <v>673</v>
      </c>
      <c r="E360" s="76" t="s">
        <v>504</v>
      </c>
      <c r="F360" s="78">
        <v>490803249</v>
      </c>
      <c r="G360" s="77">
        <f>LEFT(H360,4)-CONCATENATE(IF(LEFT(F360, 2)&lt;MID(H360, 3, 4), 20, 19),LEFT(F360,2))</f>
        <v>72</v>
      </c>
      <c r="H360" s="248" t="s">
        <v>1721</v>
      </c>
      <c r="I360" s="29" t="s">
        <v>1728</v>
      </c>
      <c r="J360" s="24" t="s">
        <v>487</v>
      </c>
      <c r="K360" s="2" t="s">
        <v>430</v>
      </c>
      <c r="L360" s="2">
        <v>19</v>
      </c>
      <c r="M360" s="2" t="s">
        <v>652</v>
      </c>
      <c r="N360" s="2" t="s">
        <v>647</v>
      </c>
      <c r="O360" s="11"/>
      <c r="P360" s="2" t="s">
        <v>1722</v>
      </c>
      <c r="Q360" s="11"/>
      <c r="R360" s="11"/>
      <c r="S360" s="11"/>
      <c r="T360" s="42"/>
      <c r="U360" s="42"/>
      <c r="V360" s="64" t="s">
        <v>1609</v>
      </c>
      <c r="W360" s="42"/>
      <c r="X360" s="66"/>
      <c r="Y360" s="66"/>
      <c r="Z360" s="11"/>
      <c r="AA360" s="1" t="s">
        <v>812</v>
      </c>
      <c r="AC360" s="115">
        <v>297</v>
      </c>
      <c r="AD360" s="115">
        <v>5600</v>
      </c>
      <c r="AE360" s="11"/>
      <c r="AF360" s="11"/>
      <c r="AG360" s="11" t="s">
        <v>491</v>
      </c>
      <c r="AH360" s="115">
        <v>350</v>
      </c>
      <c r="AI360" s="11"/>
      <c r="AJ360" s="11"/>
      <c r="AM360" s="11"/>
      <c r="AO360" s="116">
        <v>27</v>
      </c>
      <c r="AP360" s="117">
        <v>46.2</v>
      </c>
      <c r="AQ360" s="118">
        <v>23.4</v>
      </c>
      <c r="AR360" s="119">
        <f>AO360+AP360+AQ360</f>
        <v>96.6</v>
      </c>
      <c r="AS360" s="120">
        <f>AO360/AP360</f>
        <v>0.58441558441558439</v>
      </c>
      <c r="AT360" s="121">
        <f>AO360/AP360*AQ360</f>
        <v>13.675324675324674</v>
      </c>
      <c r="AU360" s="122">
        <f>AO360/(AP360+AQ360)</f>
        <v>0.38793103448275867</v>
      </c>
      <c r="AV360" s="19">
        <f>AW360*AO360/100</f>
        <v>20.92</v>
      </c>
      <c r="AW360" s="19">
        <f>98-AY360-(CD360*100/AO360)</f>
        <v>77.481481481481481</v>
      </c>
      <c r="AX360" s="123">
        <v>3.57</v>
      </c>
      <c r="AY360" s="19">
        <f>AX360*100/AO360</f>
        <v>13.222222222222221</v>
      </c>
      <c r="AZ360" s="1" t="s">
        <v>432</v>
      </c>
      <c r="BA360" s="58">
        <v>20.2</v>
      </c>
      <c r="BB360" s="1" t="s">
        <v>432</v>
      </c>
      <c r="BC360" s="6">
        <v>1.07</v>
      </c>
      <c r="BD360" s="6"/>
      <c r="BE360" s="19"/>
      <c r="BF360" s="19"/>
      <c r="BG360" s="2">
        <v>6243</v>
      </c>
      <c r="BH360" s="67">
        <v>271.18644067796612</v>
      </c>
      <c r="BI360" s="19">
        <v>2.08</v>
      </c>
      <c r="BJ360" s="19">
        <v>70.400000000000006</v>
      </c>
      <c r="BK360" s="1">
        <v>29.6</v>
      </c>
      <c r="BL360" s="124">
        <f>BJ360/BK360</f>
        <v>2.3783783783783785</v>
      </c>
      <c r="BM360" s="125">
        <v>0.36</v>
      </c>
      <c r="BN360" s="6">
        <f>BM360*100/AO360</f>
        <v>1.3333333333333333</v>
      </c>
      <c r="BO360" s="1" t="s">
        <v>432</v>
      </c>
      <c r="BP360" s="19">
        <v>37.9</v>
      </c>
      <c r="BQ360" s="19">
        <v>42.4</v>
      </c>
      <c r="BR360" s="6">
        <v>33382.65</v>
      </c>
      <c r="BS360" s="6">
        <f>BX360+BZ360</f>
        <v>59.1</v>
      </c>
      <c r="BT360" s="4">
        <v>91</v>
      </c>
      <c r="BU360" s="43">
        <v>8647.6190476190477</v>
      </c>
      <c r="BV360" s="6">
        <f>100-BT360</f>
        <v>9</v>
      </c>
      <c r="BW360" s="6">
        <f>BY360+CA360+CC360</f>
        <v>45.784199999999998</v>
      </c>
      <c r="BX360" s="22">
        <v>33.6</v>
      </c>
      <c r="BY360" s="22">
        <f>BX360*AP360/100</f>
        <v>15.523200000000001</v>
      </c>
      <c r="BZ360" s="4">
        <v>25.5</v>
      </c>
      <c r="CA360" s="22">
        <f>BZ360*AP360/100</f>
        <v>11.781000000000001</v>
      </c>
      <c r="CB360" s="4">
        <v>40</v>
      </c>
      <c r="CC360" s="22">
        <f>CB360*AP360/100</f>
        <v>18.48</v>
      </c>
      <c r="CD360" s="19">
        <v>1.97</v>
      </c>
      <c r="CE360" s="126">
        <v>98.1</v>
      </c>
      <c r="CF360" s="126">
        <v>9709</v>
      </c>
      <c r="CG360" s="126">
        <v>85.8</v>
      </c>
      <c r="CH360" s="126">
        <v>6000</v>
      </c>
      <c r="CI360" s="126">
        <v>55</v>
      </c>
      <c r="CJ360" s="126">
        <v>77.599999999999994</v>
      </c>
      <c r="CK360" s="126">
        <v>6635</v>
      </c>
      <c r="CL360" s="19">
        <f>BX360/BZ360</f>
        <v>1.3176470588235294</v>
      </c>
      <c r="CM360" s="22">
        <v>1.21</v>
      </c>
      <c r="CN360" s="22">
        <v>7.02</v>
      </c>
      <c r="CO360" s="22">
        <v>22.2</v>
      </c>
      <c r="CP360" s="6"/>
      <c r="CQ360" s="19"/>
      <c r="CR360" s="19"/>
      <c r="CS360" s="20"/>
      <c r="CT360" s="22"/>
      <c r="CU360" s="142"/>
      <c r="CV360" s="142"/>
      <c r="CW360" s="22"/>
      <c r="CX360" s="22"/>
      <c r="CZ360" s="22"/>
      <c r="DA360" s="16"/>
      <c r="DB360" s="129" t="s">
        <v>441</v>
      </c>
      <c r="DC360" s="130"/>
      <c r="DD360" s="131" t="s">
        <v>1729</v>
      </c>
      <c r="DI360" s="1" t="s">
        <v>434</v>
      </c>
      <c r="DJ360" s="210" t="s">
        <v>491</v>
      </c>
      <c r="DK360" s="4">
        <v>2</v>
      </c>
      <c r="DN360" s="16">
        <v>0</v>
      </c>
      <c r="DR360" s="1" t="s">
        <v>431</v>
      </c>
      <c r="DS360" s="1" t="s">
        <v>431</v>
      </c>
      <c r="DT360" s="1">
        <v>273</v>
      </c>
      <c r="DU360" s="1">
        <v>25.2</v>
      </c>
      <c r="DV360" s="1">
        <v>74.8</v>
      </c>
      <c r="DW360" s="1" t="s">
        <v>431</v>
      </c>
      <c r="DX360" s="1" t="s">
        <v>431</v>
      </c>
      <c r="DY360" s="1" t="s">
        <v>431</v>
      </c>
      <c r="DZ360" s="1" t="s">
        <v>431</v>
      </c>
      <c r="EA360" s="1">
        <v>0</v>
      </c>
      <c r="EC360" s="36"/>
      <c r="ED360" s="36"/>
      <c r="EE360" s="4">
        <v>19</v>
      </c>
      <c r="EF360" s="4"/>
      <c r="EG360" s="4"/>
      <c r="EH360" s="4"/>
      <c r="EI360" s="4"/>
      <c r="EJ360" s="4"/>
      <c r="EK360" s="4"/>
      <c r="EL360" s="6" t="e">
        <f>EK360/(EJ360*EJ360*0.01*0.01)</f>
        <v>#DIV/0!</v>
      </c>
      <c r="EM360" s="4"/>
      <c r="EN360" s="4"/>
      <c r="EO360" s="4"/>
      <c r="EP360" s="4"/>
      <c r="EQ360" s="31"/>
      <c r="ER360" s="14"/>
      <c r="ES360" s="132">
        <v>14510</v>
      </c>
      <c r="ET360" s="133">
        <v>75</v>
      </c>
      <c r="EU360" s="133">
        <v>92825</v>
      </c>
      <c r="EV360" s="133">
        <v>4000</v>
      </c>
      <c r="EW360" s="133">
        <v>39780</v>
      </c>
      <c r="EX360" s="133">
        <v>2353</v>
      </c>
      <c r="EY360" s="134">
        <f>EX360/EV360*EW360/ET360</f>
        <v>312.00780000000003</v>
      </c>
      <c r="EZ360" s="39">
        <f>L360*EY360</f>
        <v>5928.1482000000005</v>
      </c>
      <c r="FA360" s="9"/>
      <c r="FE360" s="135"/>
      <c r="FF360" s="135"/>
      <c r="FH360" s="136"/>
      <c r="FK360" s="138"/>
      <c r="FL360" s="139"/>
      <c r="FM360" s="9"/>
      <c r="FN360" s="1"/>
      <c r="FO360" s="41">
        <f>AC360/1000</f>
        <v>0.29699999999999999</v>
      </c>
      <c r="FQ360" s="121">
        <f>EX360*100/EU360</f>
        <v>2.5348774575814703</v>
      </c>
      <c r="FR360" s="140">
        <f>EY360/1000</f>
        <v>0.31200780000000006</v>
      </c>
      <c r="FS360" s="9"/>
      <c r="FU360" s="214"/>
      <c r="FW360" s="214"/>
      <c r="GI360" s="8"/>
      <c r="GO360" s="10">
        <v>44237</v>
      </c>
      <c r="GP360" s="10"/>
      <c r="GQ360" s="20"/>
      <c r="KE360" s="20">
        <f>FR360*AO360/100*1000</f>
        <v>84.242106000000021</v>
      </c>
      <c r="KF360" s="20">
        <f>FR360*AP360/100*1000</f>
        <v>144.14760360000002</v>
      </c>
      <c r="KG360" s="20">
        <f>FR360*AQ360/100*1000</f>
        <v>73.009825200000009</v>
      </c>
      <c r="KH360" s="20">
        <f>FR360*AX360/100*1000</f>
        <v>11.138678460000003</v>
      </c>
      <c r="KI360" s="20">
        <f>FR360*BM360/100*1000</f>
        <v>1.1232280800000001</v>
      </c>
      <c r="KJ360" s="20">
        <f>FR360*BY360/100*1000</f>
        <v>48.43359480960001</v>
      </c>
      <c r="KK360" s="20">
        <f>FR360*CA360/100*1000</f>
        <v>36.757638918000012</v>
      </c>
      <c r="KL360" s="20">
        <f>FR360*CC360/100*1000</f>
        <v>57.65904144000001</v>
      </c>
    </row>
    <row r="361" spans="1:313">
      <c r="A361" s="1">
        <v>304</v>
      </c>
      <c r="B361" s="1">
        <f>COUNTIFS($D$3:D361,D361,$F$3:F361,F361)</f>
        <v>2</v>
      </c>
      <c r="C361" s="34">
        <v>16311</v>
      </c>
      <c r="D361" s="75" t="s">
        <v>673</v>
      </c>
      <c r="E361" s="76" t="s">
        <v>504</v>
      </c>
      <c r="F361" s="76">
        <v>490803249</v>
      </c>
      <c r="G361" s="77">
        <f>LEFT(H361,4)-CONCATENATE(IF(LEFT(F361, 2)&lt;MID(H361, 3, 4), 20, 19),LEFT(F361,2))</f>
        <v>72</v>
      </c>
      <c r="H361" s="248" t="s">
        <v>2258</v>
      </c>
      <c r="I361" s="29" t="s">
        <v>1728</v>
      </c>
      <c r="J361" s="24" t="s">
        <v>487</v>
      </c>
      <c r="K361" s="2" t="s">
        <v>430</v>
      </c>
      <c r="L361" s="2">
        <v>17</v>
      </c>
      <c r="M361" s="2">
        <v>2</v>
      </c>
      <c r="N361" s="2" t="s">
        <v>431</v>
      </c>
      <c r="O361" s="11"/>
      <c r="P361" s="2" t="s">
        <v>2252</v>
      </c>
      <c r="Q361" s="11"/>
      <c r="R361" s="11"/>
      <c r="S361" s="11"/>
      <c r="T361" s="42"/>
      <c r="U361" s="42"/>
      <c r="V361" s="64" t="s">
        <v>1609</v>
      </c>
      <c r="W361" s="63" t="s">
        <v>1530</v>
      </c>
      <c r="X361" s="42"/>
      <c r="Y361" s="66"/>
      <c r="Z361" s="11"/>
      <c r="AA361" s="1" t="s">
        <v>773</v>
      </c>
      <c r="AC361" s="115">
        <v>84</v>
      </c>
      <c r="AD361" s="115">
        <v>1400</v>
      </c>
      <c r="AE361" s="11"/>
      <c r="AF361" s="11"/>
      <c r="AG361" s="11" t="s">
        <v>491</v>
      </c>
      <c r="AH361" s="115">
        <v>150</v>
      </c>
      <c r="AI361" s="11"/>
      <c r="AJ361" s="11"/>
      <c r="AM361" s="11"/>
      <c r="AO361" s="116">
        <v>31.1</v>
      </c>
      <c r="AP361" s="117">
        <v>47.9</v>
      </c>
      <c r="AQ361" s="118">
        <v>20.5</v>
      </c>
      <c r="AR361" s="119">
        <f>AO361+AP361+AQ361</f>
        <v>99.5</v>
      </c>
      <c r="AS361" s="120">
        <f>AO361/AP361</f>
        <v>0.64926931106471819</v>
      </c>
      <c r="AT361" s="121">
        <f>AO361/AP361*AQ361</f>
        <v>13.310020876826723</v>
      </c>
      <c r="AU361" s="122">
        <f>AO361/(AP361+AQ361)</f>
        <v>0.4546783625730994</v>
      </c>
      <c r="AV361" s="19">
        <f>AW361*AO361/100</f>
        <v>22.778000000000002</v>
      </c>
      <c r="AW361" s="19">
        <f>98-AY361-(CD361*100/AO361)</f>
        <v>73.241157556270096</v>
      </c>
      <c r="AX361" s="123">
        <v>6.43</v>
      </c>
      <c r="AY361" s="19">
        <f>AX361*100/AO361</f>
        <v>20.675241157556268</v>
      </c>
      <c r="AZ361" s="1" t="s">
        <v>432</v>
      </c>
      <c r="BA361" s="58">
        <v>28.21</v>
      </c>
      <c r="BB361" s="1" t="s">
        <v>432</v>
      </c>
      <c r="BC361" s="6">
        <v>0.38</v>
      </c>
      <c r="BD361" s="6"/>
      <c r="BE361" s="19"/>
      <c r="BF361" s="19"/>
      <c r="BG361" s="67">
        <v>5428.3333333333339</v>
      </c>
      <c r="BH361" s="67">
        <v>274.67</v>
      </c>
      <c r="BI361" s="19">
        <v>0.45</v>
      </c>
      <c r="BJ361" s="19">
        <v>58.8</v>
      </c>
      <c r="BK361" s="19">
        <f>100-BJ361</f>
        <v>41.2</v>
      </c>
      <c r="BL361" s="124">
        <f>BJ361/BK361</f>
        <v>1.4271844660194173</v>
      </c>
      <c r="BM361" s="125">
        <v>1.0900000000000001</v>
      </c>
      <c r="BN361" s="6">
        <f>BM361*100/AO361</f>
        <v>3.5048231511254024</v>
      </c>
      <c r="BO361" s="1" t="s">
        <v>432</v>
      </c>
      <c r="BP361" s="19">
        <v>38.675000000000004</v>
      </c>
      <c r="BQ361" s="19">
        <v>33.36</v>
      </c>
      <c r="BR361" s="43">
        <v>48448.26</v>
      </c>
      <c r="BS361" s="6">
        <f>BX361+BZ361</f>
        <v>71.2</v>
      </c>
      <c r="BT361" s="4">
        <v>88.9</v>
      </c>
      <c r="BU361" s="43">
        <v>12957.51</v>
      </c>
      <c r="BV361" s="6">
        <f>100-BT361</f>
        <v>11.099999999999994</v>
      </c>
      <c r="BW361" s="6">
        <f>BY361+CA361+CC361</f>
        <v>46.942</v>
      </c>
      <c r="BX361" s="22">
        <v>45.9</v>
      </c>
      <c r="BY361" s="22">
        <f>BX361*AP361/100</f>
        <v>21.986099999999997</v>
      </c>
      <c r="BZ361" s="6">
        <v>25.3</v>
      </c>
      <c r="CA361" s="22">
        <f>BZ361*AP361/100</f>
        <v>12.118699999999999</v>
      </c>
      <c r="CB361" s="6">
        <v>26.8</v>
      </c>
      <c r="CC361" s="22">
        <f>CB361*AP361/100</f>
        <v>12.837200000000001</v>
      </c>
      <c r="CD361" s="22">
        <v>1.27</v>
      </c>
      <c r="CE361" s="126">
        <v>98.8</v>
      </c>
      <c r="CF361" s="127">
        <v>11375</v>
      </c>
      <c r="CG361" s="126">
        <v>93.4</v>
      </c>
      <c r="CH361" s="127">
        <v>7726</v>
      </c>
      <c r="CI361" s="126">
        <v>76.7</v>
      </c>
      <c r="CJ361" s="126">
        <v>91.2</v>
      </c>
      <c r="CK361" s="127">
        <v>8543</v>
      </c>
      <c r="CL361" s="19">
        <f>BX361/BZ361</f>
        <v>1.8142292490118577</v>
      </c>
      <c r="CM361" s="19"/>
      <c r="CN361" s="19"/>
      <c r="CO361" s="19"/>
      <c r="CP361" s="6"/>
      <c r="CQ361" s="19"/>
      <c r="CR361" s="19"/>
      <c r="CS361" s="20"/>
      <c r="CZ361" s="22"/>
      <c r="DA361" s="16"/>
      <c r="DB361" s="129" t="s">
        <v>441</v>
      </c>
      <c r="DC361" s="130"/>
      <c r="DD361" s="131" t="s">
        <v>2259</v>
      </c>
      <c r="DI361" s="1" t="s">
        <v>434</v>
      </c>
      <c r="DJ361" s="210" t="s">
        <v>491</v>
      </c>
      <c r="DK361" s="4">
        <v>2</v>
      </c>
      <c r="DN361" s="16">
        <v>0</v>
      </c>
      <c r="DR361" s="22" t="s">
        <v>431</v>
      </c>
      <c r="DS361" s="22" t="s">
        <v>431</v>
      </c>
      <c r="DT361" s="22">
        <v>118</v>
      </c>
      <c r="DU361" s="22">
        <v>22.1</v>
      </c>
      <c r="DV361" s="22">
        <v>77.900000000000006</v>
      </c>
      <c r="DW361" s="40" t="s">
        <v>431</v>
      </c>
      <c r="DX361" s="40" t="s">
        <v>431</v>
      </c>
      <c r="DY361" s="40" t="s">
        <v>431</v>
      </c>
      <c r="DZ361" s="40" t="s">
        <v>431</v>
      </c>
      <c r="EA361" s="2">
        <v>0</v>
      </c>
      <c r="EB361" s="2"/>
      <c r="EC361" s="36"/>
      <c r="ED361" s="36"/>
      <c r="EE361" s="4">
        <f>L361</f>
        <v>17</v>
      </c>
      <c r="EF361" s="4"/>
      <c r="EG361" s="4"/>
      <c r="EH361" s="4"/>
      <c r="EI361" s="4"/>
      <c r="EJ361" s="4"/>
      <c r="EK361" s="4"/>
      <c r="EL361" s="6" t="e">
        <f>EK361/(EJ361*EJ361*0.01*0.01)</f>
        <v>#DIV/0!</v>
      </c>
      <c r="EM361" s="4"/>
      <c r="EN361" s="4"/>
      <c r="EO361" s="4"/>
      <c r="EP361" s="4"/>
      <c r="EQ361" s="31"/>
      <c r="ER361" s="14"/>
      <c r="ES361" s="132">
        <f>C361</f>
        <v>16311</v>
      </c>
      <c r="ET361" s="133">
        <v>75</v>
      </c>
      <c r="EU361" s="133">
        <v>24737</v>
      </c>
      <c r="EV361" s="133">
        <v>12000</v>
      </c>
      <c r="EW361" s="133">
        <v>38064</v>
      </c>
      <c r="EX361" s="133">
        <v>3107</v>
      </c>
      <c r="EY361" s="134">
        <f>EX361/EV361*EW361/ET361</f>
        <v>131.40538666666669</v>
      </c>
      <c r="EZ361" s="39">
        <f>L361*EY361</f>
        <v>2233.8915733333338</v>
      </c>
      <c r="FA361" s="9"/>
      <c r="FE361" s="135"/>
      <c r="FF361" s="135"/>
      <c r="FH361" s="136"/>
      <c r="FK361" s="138"/>
      <c r="FL361" s="139"/>
      <c r="FM361" s="9"/>
      <c r="FN361" s="1"/>
      <c r="FO361" s="41">
        <f>AC361/1000</f>
        <v>8.4000000000000005E-2</v>
      </c>
      <c r="FQ361" s="121">
        <f>EX361*100/EU361</f>
        <v>12.560132594898331</v>
      </c>
      <c r="FR361" s="140">
        <f>EY361/1000</f>
        <v>0.13140538666666668</v>
      </c>
      <c r="FS361" s="9"/>
      <c r="FU361" s="214"/>
      <c r="FW361" s="214"/>
      <c r="GI361" s="8"/>
      <c r="GO361" s="10"/>
      <c r="GP361" s="10"/>
      <c r="GQ361" s="20"/>
      <c r="KB361" s="22">
        <v>63.4</v>
      </c>
      <c r="KC361" s="22">
        <v>17.600000000000001</v>
      </c>
      <c r="KD361" s="22">
        <v>18.899999999999999</v>
      </c>
      <c r="KE361" s="20">
        <f>FR361*AO361/100*1000</f>
        <v>40.867075253333333</v>
      </c>
      <c r="KF361" s="20">
        <f>FR361*AP361/100*1000</f>
        <v>62.943180213333335</v>
      </c>
      <c r="KG361" s="20">
        <f>FR361*AQ361/100*1000</f>
        <v>26.93810426666667</v>
      </c>
      <c r="KH361" s="20">
        <f>FR361*AX361/100*1000</f>
        <v>8.4493663626666677</v>
      </c>
      <c r="KI361" s="20">
        <f>FR361*BM361/100*1000</f>
        <v>1.4323187146666669</v>
      </c>
      <c r="KJ361" s="20">
        <f>FR361*BY361/100*1000</f>
        <v>28.890919717919999</v>
      </c>
      <c r="KK361" s="20">
        <f>FR361*CA361/100*1000</f>
        <v>15.924624593973334</v>
      </c>
      <c r="KL361" s="20">
        <f>FR361*CC361/100*1000</f>
        <v>16.868772297173336</v>
      </c>
    </row>
    <row r="362" spans="1:313">
      <c r="A362" s="1">
        <v>167</v>
      </c>
      <c r="B362" s="1">
        <f>COUNTIFS($D$3:D362,D362,$F$3:F362,F362)</f>
        <v>1</v>
      </c>
      <c r="C362" s="34">
        <v>12974</v>
      </c>
      <c r="D362" s="21" t="s">
        <v>1376</v>
      </c>
      <c r="E362" s="2" t="s">
        <v>504</v>
      </c>
      <c r="F362" s="12">
        <v>6307261543</v>
      </c>
      <c r="G362" s="1">
        <f>LEFT(H362,4)-CONCATENATE(IF(LEFT(F362, 2)&lt;MID(H362, 3, 4), 20, 19),LEFT(F362,2))</f>
        <v>57</v>
      </c>
      <c r="H362" s="247" t="s">
        <v>1367</v>
      </c>
      <c r="I362" s="29" t="s">
        <v>457</v>
      </c>
      <c r="J362" s="24" t="s">
        <v>487</v>
      </c>
      <c r="K362" s="2" t="s">
        <v>430</v>
      </c>
      <c r="L362" s="1">
        <v>23</v>
      </c>
      <c r="M362" s="2" t="s">
        <v>664</v>
      </c>
      <c r="N362" s="2" t="s">
        <v>431</v>
      </c>
      <c r="P362" s="1" t="s">
        <v>1377</v>
      </c>
      <c r="S362" s="2"/>
      <c r="T362" s="42"/>
      <c r="U362" s="42"/>
      <c r="V362" s="57" t="s">
        <v>1245</v>
      </c>
      <c r="X362" s="59"/>
      <c r="Y362" s="59"/>
      <c r="Z362" s="29"/>
      <c r="AA362" s="1" t="s">
        <v>812</v>
      </c>
      <c r="AC362" s="115">
        <v>88</v>
      </c>
      <c r="AD362" s="115">
        <v>2000</v>
      </c>
      <c r="AE362" s="11"/>
      <c r="AF362" s="11"/>
      <c r="AG362" s="11" t="s">
        <v>491</v>
      </c>
      <c r="AH362" s="115">
        <v>150</v>
      </c>
      <c r="AI362" s="11"/>
      <c r="AJ362" s="11"/>
      <c r="AM362" s="11"/>
      <c r="AO362" s="116">
        <v>14.5</v>
      </c>
      <c r="AP362" s="117">
        <v>78.7</v>
      </c>
      <c r="AQ362" s="118">
        <v>5.97</v>
      </c>
      <c r="AR362" s="119">
        <f>AO362+AP362+AQ362</f>
        <v>99.17</v>
      </c>
      <c r="AS362" s="120">
        <f>AO362/AP362</f>
        <v>0.18424396442185514</v>
      </c>
      <c r="AT362" s="121">
        <f>AO362/AP362*AQ362</f>
        <v>1.0999364675984751</v>
      </c>
      <c r="AU362" s="122">
        <f>AO362/(AP362+AQ362)</f>
        <v>0.17125310027164284</v>
      </c>
      <c r="AV362" s="19">
        <f>AW362*AO362/100</f>
        <v>13.02</v>
      </c>
      <c r="AW362" s="19">
        <f>98-AY362-(CD362*100/AO362)</f>
        <v>89.793103448275858</v>
      </c>
      <c r="AX362" s="123">
        <v>0.95</v>
      </c>
      <c r="AY362" s="19">
        <f>AX362*100/AO362</f>
        <v>6.5517241379310347</v>
      </c>
      <c r="AZ362" s="1" t="s">
        <v>432</v>
      </c>
      <c r="BA362" s="58">
        <v>75</v>
      </c>
      <c r="BB362" s="1" t="s">
        <v>432</v>
      </c>
      <c r="BC362" s="6">
        <v>0.52</v>
      </c>
      <c r="BD362" s="6"/>
      <c r="BE362" s="19"/>
      <c r="BF362" s="19"/>
      <c r="BG362" s="67">
        <v>4686.1538461538457</v>
      </c>
      <c r="BH362" s="67">
        <v>469.29999999999995</v>
      </c>
      <c r="BI362" s="19">
        <v>0</v>
      </c>
      <c r="BJ362" s="19">
        <v>71.2</v>
      </c>
      <c r="BK362" s="19">
        <f>100-BJ362</f>
        <v>28.799999999999997</v>
      </c>
      <c r="BL362" s="147">
        <f>BJ362/BK362</f>
        <v>2.4722222222222228</v>
      </c>
      <c r="BM362" s="125">
        <v>0.76</v>
      </c>
      <c r="BN362" s="6">
        <f>BM362*100/AO362</f>
        <v>5.2413793103448274</v>
      </c>
      <c r="BO362" s="1" t="s">
        <v>432</v>
      </c>
      <c r="BP362" s="19">
        <v>87.2</v>
      </c>
      <c r="BQ362" s="19">
        <v>76.704999999999998</v>
      </c>
      <c r="BR362" s="4">
        <v>62589</v>
      </c>
      <c r="BS362" s="6">
        <f>BX362+BZ362</f>
        <v>70.5</v>
      </c>
      <c r="BT362" s="4">
        <v>94</v>
      </c>
      <c r="BU362" s="43">
        <v>7116.5517241379312</v>
      </c>
      <c r="BV362" s="6">
        <f>100-BT362</f>
        <v>6</v>
      </c>
      <c r="BW362" s="6">
        <f>BY362+CA362+CC362</f>
        <v>73.899300000000011</v>
      </c>
      <c r="BX362" s="2">
        <v>33.799999999999997</v>
      </c>
      <c r="BY362" s="22">
        <f>BX362*AP362/100</f>
        <v>26.6006</v>
      </c>
      <c r="BZ362" s="4">
        <v>36.700000000000003</v>
      </c>
      <c r="CA362" s="22">
        <f>BZ362*AP362/100</f>
        <v>28.882900000000003</v>
      </c>
      <c r="CB362" s="4">
        <v>23.4</v>
      </c>
      <c r="CC362" s="22">
        <f>CB362*AP362/100</f>
        <v>18.415800000000001</v>
      </c>
      <c r="CD362" s="22">
        <v>0.24</v>
      </c>
      <c r="CE362" s="126">
        <v>93.4</v>
      </c>
      <c r="CF362" s="126">
        <v>6041</v>
      </c>
      <c r="CG362" s="126">
        <v>80.8</v>
      </c>
      <c r="CH362" s="126">
        <v>3902</v>
      </c>
      <c r="CI362" s="126">
        <v>38.5</v>
      </c>
      <c r="CJ362" s="126">
        <v>75.8</v>
      </c>
      <c r="CK362" s="126">
        <v>4509</v>
      </c>
      <c r="CL362" s="19">
        <f>BX362/BZ362</f>
        <v>0.92098092643051754</v>
      </c>
      <c r="CM362" s="22"/>
      <c r="CN362" s="22"/>
      <c r="CO362" s="22"/>
      <c r="CP362" s="6">
        <v>4.3600000000000003</v>
      </c>
      <c r="CQ362" s="19"/>
      <c r="CR362" s="19"/>
      <c r="CS362" s="19"/>
      <c r="CT362" s="22"/>
      <c r="CU362" s="142"/>
      <c r="CV362" s="142"/>
      <c r="CW362" s="22"/>
      <c r="CX362" s="22"/>
      <c r="CZ362" s="22"/>
      <c r="DA362" s="16"/>
      <c r="DB362" s="129" t="s">
        <v>441</v>
      </c>
      <c r="DC362" s="130"/>
      <c r="DD362" s="131" t="s">
        <v>1378</v>
      </c>
      <c r="DI362" s="1" t="s">
        <v>434</v>
      </c>
      <c r="DJ362" s="210" t="s">
        <v>491</v>
      </c>
      <c r="DK362" s="4">
        <v>2</v>
      </c>
      <c r="DN362" s="16">
        <v>0</v>
      </c>
      <c r="DR362" s="22" t="s">
        <v>431</v>
      </c>
      <c r="DS362" s="22" t="s">
        <v>431</v>
      </c>
      <c r="DT362" s="22">
        <v>262</v>
      </c>
      <c r="DU362" s="22">
        <v>64.5</v>
      </c>
      <c r="DV362" s="22">
        <v>35.5</v>
      </c>
      <c r="DW362" s="22" t="s">
        <v>431</v>
      </c>
      <c r="DX362" s="22" t="s">
        <v>431</v>
      </c>
      <c r="DY362" s="22" t="s">
        <v>431</v>
      </c>
      <c r="DZ362" s="22" t="s">
        <v>431</v>
      </c>
      <c r="EA362" s="2">
        <v>0</v>
      </c>
      <c r="EB362" s="2"/>
      <c r="EC362" s="36"/>
      <c r="ED362" s="36"/>
      <c r="EE362" s="4">
        <v>23</v>
      </c>
      <c r="EF362" s="4"/>
      <c r="EG362" s="4"/>
      <c r="EH362" s="4"/>
      <c r="EI362" s="4"/>
      <c r="EJ362" s="4"/>
      <c r="EK362" s="4"/>
      <c r="EL362" s="6" t="e">
        <f>EK362/(EJ362*EJ362*0.01*0.01)</f>
        <v>#DIV/0!</v>
      </c>
      <c r="EM362" s="4"/>
      <c r="EN362" s="4"/>
      <c r="EO362" s="4"/>
      <c r="EP362" s="4"/>
      <c r="EQ362" s="31"/>
      <c r="ER362" s="14"/>
      <c r="ES362" s="132">
        <v>12974</v>
      </c>
      <c r="ET362" s="133">
        <v>75</v>
      </c>
      <c r="EU362" s="133">
        <v>10733</v>
      </c>
      <c r="EV362" s="133">
        <v>12000</v>
      </c>
      <c r="EW362" s="133">
        <v>40560</v>
      </c>
      <c r="EX362" s="133">
        <v>1380</v>
      </c>
      <c r="EY362" s="134">
        <f>EX362/EV362*EW362/ET362</f>
        <v>62.192000000000007</v>
      </c>
      <c r="EZ362" s="39">
        <f>L362*EY362</f>
        <v>1430.4160000000002</v>
      </c>
      <c r="FA362" s="9"/>
      <c r="FE362" s="135"/>
      <c r="FF362" s="135"/>
      <c r="FH362" s="136"/>
      <c r="FI362" s="11"/>
      <c r="FK362" s="138"/>
      <c r="FL362" s="139"/>
      <c r="FM362" s="9"/>
      <c r="FN362" s="1"/>
      <c r="FO362" s="41">
        <f>AC362/1000</f>
        <v>8.7999999999999995E-2</v>
      </c>
      <c r="FQ362" s="121">
        <f>EX362*100/EU362</f>
        <v>12.8575421596944</v>
      </c>
      <c r="FR362" s="140">
        <f>EY362/1000</f>
        <v>6.2192000000000004E-2</v>
      </c>
      <c r="FS362" s="143">
        <f>DT362/EY362</f>
        <v>4.2127604836634935</v>
      </c>
      <c r="FT362" s="143"/>
      <c r="FU362" s="214"/>
      <c r="FW362" s="214"/>
      <c r="GI362" s="8"/>
      <c r="GO362" s="10">
        <v>44000</v>
      </c>
      <c r="GP362" s="10"/>
      <c r="GQ362" s="20"/>
      <c r="KE362" s="20">
        <f>FR362*AO362/100*1000</f>
        <v>9.0178400000000014</v>
      </c>
      <c r="KF362" s="20">
        <f>FR362*AP362/100*1000</f>
        <v>48.945104000000001</v>
      </c>
      <c r="KG362" s="20">
        <f>FR362*AQ362/100*1000</f>
        <v>3.7128624000000001</v>
      </c>
      <c r="KH362" s="20">
        <f>FR362*AX362/100*1000</f>
        <v>0.59082400000000002</v>
      </c>
      <c r="KI362" s="20">
        <f>FR362*BM362/100*1000</f>
        <v>0.4726592</v>
      </c>
      <c r="KJ362" s="20">
        <f>FR362*BY362/100*1000</f>
        <v>16.543445152</v>
      </c>
      <c r="KK362" s="20">
        <f>FR362*CA362/100*1000</f>
        <v>17.962853168000002</v>
      </c>
      <c r="KL362" s="20">
        <f>FR362*CC362/100*1000</f>
        <v>11.453154336000003</v>
      </c>
    </row>
    <row r="363" spans="1:313">
      <c r="A363" s="1">
        <v>134</v>
      </c>
      <c r="B363" s="219">
        <f>COUNTIFS($D$3:D363,D363,$F$3:F363,F363)</f>
        <v>1</v>
      </c>
      <c r="C363" s="21">
        <v>10613</v>
      </c>
      <c r="D363" s="21" t="s">
        <v>771</v>
      </c>
      <c r="E363" s="1" t="s">
        <v>563</v>
      </c>
      <c r="F363" s="12">
        <v>8611135808</v>
      </c>
      <c r="G363" s="1">
        <v>33</v>
      </c>
      <c r="H363" s="247" t="s">
        <v>2881</v>
      </c>
      <c r="DJ363" s="210" t="s">
        <v>491</v>
      </c>
      <c r="EL363" s="6" t="e">
        <f>EK363/((EJ363/100)*(EJ363/100))</f>
        <v>#DIV/0!</v>
      </c>
      <c r="FU363" s="214" t="s">
        <v>785</v>
      </c>
      <c r="FW363" s="214" t="s">
        <v>785</v>
      </c>
      <c r="GI363" s="8"/>
    </row>
    <row r="364" spans="1:313">
      <c r="A364" s="1">
        <v>153</v>
      </c>
      <c r="B364" s="1">
        <f>COUNTIFS($D$3:D364,D364,$F$3:F364,F364)</f>
        <v>1</v>
      </c>
      <c r="C364" s="34">
        <v>15417</v>
      </c>
      <c r="D364" s="21" t="s">
        <v>771</v>
      </c>
      <c r="E364" s="2" t="s">
        <v>485</v>
      </c>
      <c r="F364" s="12">
        <v>500731222</v>
      </c>
      <c r="G364" s="1">
        <f>LEFT(H364,4)-CONCATENATE(IF(LEFT(F364, 2)&lt;MID(H364, 3, 4), 20, 19),LEFT(F364,2))</f>
        <v>71</v>
      </c>
      <c r="H364" s="247" t="s">
        <v>1977</v>
      </c>
      <c r="I364" s="29" t="s">
        <v>1978</v>
      </c>
      <c r="J364" s="24" t="s">
        <v>487</v>
      </c>
      <c r="K364" s="2" t="s">
        <v>430</v>
      </c>
      <c r="L364" s="2">
        <v>7</v>
      </c>
      <c r="M364" s="2" t="s">
        <v>600</v>
      </c>
      <c r="N364" s="2" t="s">
        <v>431</v>
      </c>
      <c r="O364" s="11"/>
      <c r="P364" s="2" t="s">
        <v>1955</v>
      </c>
      <c r="Q364" s="11"/>
      <c r="R364" s="11"/>
      <c r="S364" s="11"/>
      <c r="T364" s="42"/>
      <c r="U364" s="42"/>
      <c r="V364" s="64" t="s">
        <v>1609</v>
      </c>
      <c r="W364" s="42"/>
      <c r="X364" s="42"/>
      <c r="Y364" s="66"/>
      <c r="Z364" s="11"/>
      <c r="AA364" s="1" t="s">
        <v>812</v>
      </c>
      <c r="AC364" s="115">
        <v>281</v>
      </c>
      <c r="AD364" s="115">
        <v>1900</v>
      </c>
      <c r="AE364" s="11"/>
      <c r="AF364" s="11"/>
      <c r="AG364" s="11" t="s">
        <v>491</v>
      </c>
      <c r="AH364" s="115">
        <v>150</v>
      </c>
      <c r="AI364" s="11"/>
      <c r="AJ364" s="11"/>
      <c r="AM364" s="11"/>
      <c r="AO364" s="116">
        <v>47.4</v>
      </c>
      <c r="AP364" s="117">
        <v>47.5</v>
      </c>
      <c r="AQ364" s="118">
        <v>4.82</v>
      </c>
      <c r="AR364" s="119">
        <f>AO364+AP364+AQ364</f>
        <v>99.72</v>
      </c>
      <c r="AS364" s="120">
        <f>AO364/AP364</f>
        <v>0.99789473684210528</v>
      </c>
      <c r="AT364" s="121">
        <f>AO364/AP364*AQ364</f>
        <v>4.8098526315789476</v>
      </c>
      <c r="AU364" s="122">
        <f>AO364/(AP364+AQ364)</f>
        <v>0.90596330275229353</v>
      </c>
      <c r="AV364" s="19">
        <f>AW364*AO364/100</f>
        <v>39.571999999999996</v>
      </c>
      <c r="AW364" s="19">
        <f>98-AY364-(CD364*100/AO364)</f>
        <v>83.485232067510537</v>
      </c>
      <c r="AX364" s="123">
        <v>5.25</v>
      </c>
      <c r="AY364" s="19">
        <f>AX364*100/AO364</f>
        <v>11.075949367088608</v>
      </c>
      <c r="AZ364" s="1" t="s">
        <v>432</v>
      </c>
      <c r="BA364" s="58">
        <v>13.3</v>
      </c>
      <c r="BB364" s="1" t="s">
        <v>432</v>
      </c>
      <c r="BC364" s="6">
        <v>6.5000000000000002E-2</v>
      </c>
      <c r="BD364" s="6"/>
      <c r="BE364" s="19"/>
      <c r="BF364" s="19"/>
      <c r="BG364" s="67">
        <v>3637.8488767869298</v>
      </c>
      <c r="BH364" s="67">
        <v>379.73</v>
      </c>
      <c r="BI364" s="19">
        <v>0.44</v>
      </c>
      <c r="BJ364" s="19">
        <v>37.9</v>
      </c>
      <c r="BK364" s="19">
        <f>100-BJ364</f>
        <v>62.1</v>
      </c>
      <c r="BL364" s="124">
        <f>BJ364/BK364</f>
        <v>0.61030595813204502</v>
      </c>
      <c r="BM364" s="125">
        <v>1.07</v>
      </c>
      <c r="BN364" s="6">
        <f>BM364*100/AO364</f>
        <v>2.2573839662447259</v>
      </c>
      <c r="BO364" s="1" t="s">
        <v>432</v>
      </c>
      <c r="BP364" s="19">
        <v>26.857000000000003</v>
      </c>
      <c r="BQ364" s="19">
        <v>20.96</v>
      </c>
      <c r="BR364" s="43">
        <v>35592</v>
      </c>
      <c r="BS364" s="6">
        <f>BX364+BZ364</f>
        <v>39.1</v>
      </c>
      <c r="BT364" s="4">
        <v>88.4</v>
      </c>
      <c r="BU364" s="43">
        <v>7429.9679999999998</v>
      </c>
      <c r="BV364" s="6">
        <f>100-BT364</f>
        <v>11.599999999999994</v>
      </c>
      <c r="BW364" s="6">
        <f>BY364+CA364+CC364</f>
        <v>47.5</v>
      </c>
      <c r="BX364" s="22">
        <v>24.3</v>
      </c>
      <c r="BY364" s="22">
        <f>BX364*AP364/100</f>
        <v>11.5425</v>
      </c>
      <c r="BZ364" s="6">
        <v>14.8</v>
      </c>
      <c r="CA364" s="22">
        <f>BZ364*AP364/100</f>
        <v>7.03</v>
      </c>
      <c r="CB364" s="6">
        <v>60.9</v>
      </c>
      <c r="CC364" s="22">
        <f>CB364*AP364/100</f>
        <v>28.927499999999998</v>
      </c>
      <c r="CD364" s="22">
        <v>1.63</v>
      </c>
      <c r="CE364" s="126">
        <v>99.5</v>
      </c>
      <c r="CF364" s="127">
        <v>10834</v>
      </c>
      <c r="CG364" s="126">
        <v>97.1</v>
      </c>
      <c r="CH364" s="127">
        <v>7472</v>
      </c>
      <c r="CI364" s="126">
        <v>66.7</v>
      </c>
      <c r="CJ364" s="126">
        <v>79.099999999999994</v>
      </c>
      <c r="CK364" s="127">
        <v>6262</v>
      </c>
      <c r="CL364" s="19">
        <f>BX364/BZ364</f>
        <v>1.6418918918918919</v>
      </c>
      <c r="CM364" s="19">
        <v>0.61</v>
      </c>
      <c r="CN364" s="19">
        <v>3.54</v>
      </c>
      <c r="CO364" s="19">
        <v>1.83</v>
      </c>
      <c r="CP364" s="6"/>
      <c r="CQ364" s="19"/>
      <c r="CR364" s="19"/>
      <c r="CS364" s="20"/>
      <c r="CZ364" s="22"/>
      <c r="DA364" s="16"/>
      <c r="DB364" s="129" t="s">
        <v>441</v>
      </c>
      <c r="DC364" s="130"/>
      <c r="DD364" s="131" t="s">
        <v>1979</v>
      </c>
      <c r="DI364" s="1" t="s">
        <v>434</v>
      </c>
      <c r="DJ364" s="210" t="s">
        <v>491</v>
      </c>
      <c r="DK364" s="4">
        <v>2</v>
      </c>
      <c r="DN364" s="16">
        <v>0</v>
      </c>
      <c r="DR364" s="22" t="s">
        <v>431</v>
      </c>
      <c r="DS364" s="22" t="s">
        <v>431</v>
      </c>
      <c r="DT364" s="67">
        <v>227</v>
      </c>
      <c r="DU364" s="22">
        <v>19.8</v>
      </c>
      <c r="DV364" s="22">
        <v>80.2</v>
      </c>
      <c r="DW364" s="22" t="s">
        <v>431</v>
      </c>
      <c r="DX364" s="22" t="s">
        <v>431</v>
      </c>
      <c r="DY364" s="22" t="s">
        <v>431</v>
      </c>
      <c r="DZ364" s="22" t="s">
        <v>431</v>
      </c>
      <c r="EA364" s="2">
        <v>0</v>
      </c>
      <c r="EB364" s="68"/>
      <c r="EC364" s="36"/>
      <c r="ED364" s="36"/>
      <c r="EE364" s="4">
        <f>L364</f>
        <v>7</v>
      </c>
      <c r="EF364" s="4"/>
      <c r="EG364" s="4"/>
      <c r="EH364" s="4"/>
      <c r="EI364" s="4"/>
      <c r="EJ364" s="4"/>
      <c r="EK364" s="4"/>
      <c r="EL364" s="6" t="e">
        <f>EK364/(EJ364*EJ364*0.01*0.01)</f>
        <v>#DIV/0!</v>
      </c>
      <c r="EM364" s="4"/>
      <c r="EN364" s="4"/>
      <c r="EO364" s="4"/>
      <c r="EP364" s="4"/>
      <c r="EQ364" s="31"/>
      <c r="ER364" s="14"/>
      <c r="ES364" s="132">
        <f>C364</f>
        <v>15417</v>
      </c>
      <c r="ET364" s="133">
        <v>75</v>
      </c>
      <c r="EU364" s="133">
        <v>7874</v>
      </c>
      <c r="EV364" s="133">
        <v>4000</v>
      </c>
      <c r="EW364" s="133">
        <v>39780</v>
      </c>
      <c r="EX364" s="133">
        <v>2244</v>
      </c>
      <c r="EY364" s="134">
        <f>EX364/EV364*EW364/ET364</f>
        <v>297.55440000000004</v>
      </c>
      <c r="EZ364" s="39">
        <f>L364*EY364</f>
        <v>2082.8808000000004</v>
      </c>
      <c r="FA364" s="9"/>
      <c r="FE364" s="135"/>
      <c r="FF364" s="135"/>
      <c r="FH364" s="136"/>
      <c r="FK364" s="138"/>
      <c r="FL364" s="139"/>
      <c r="FM364" s="9"/>
      <c r="FN364" s="1"/>
      <c r="FO364" s="41">
        <f>AC364/1000</f>
        <v>0.28100000000000003</v>
      </c>
      <c r="FQ364" s="121">
        <f>EX364*100/EU364</f>
        <v>28.498856997713997</v>
      </c>
      <c r="FR364" s="140">
        <f>EY364/1000</f>
        <v>0.29755440000000005</v>
      </c>
      <c r="FS364" s="9"/>
      <c r="FU364" s="214"/>
      <c r="FW364" s="214"/>
      <c r="GI364" s="8"/>
      <c r="GO364" s="10"/>
      <c r="GP364" s="10"/>
      <c r="GQ364" s="20"/>
      <c r="KE364" s="20">
        <f>FR364*AO364/100*1000</f>
        <v>141.04078560000002</v>
      </c>
      <c r="KF364" s="20">
        <f>FR364*AP364/100*1000</f>
        <v>141.33834000000002</v>
      </c>
      <c r="KG364" s="20">
        <f>FR364*AQ364/100*1000</f>
        <v>14.342122080000003</v>
      </c>
      <c r="KH364" s="20">
        <f>FR364*AX364/100*1000</f>
        <v>15.621606000000003</v>
      </c>
      <c r="KI364" s="20">
        <f>FR364*BM364/100*1000</f>
        <v>3.1838320800000006</v>
      </c>
      <c r="KJ364" s="20">
        <f>FR364*BY364/100*1000</f>
        <v>34.345216620000009</v>
      </c>
      <c r="KK364" s="20">
        <f>FR364*CA364/100*1000</f>
        <v>20.918074320000002</v>
      </c>
      <c r="KL364" s="20">
        <f>FR364*CC364/100*1000</f>
        <v>86.075049060000012</v>
      </c>
    </row>
    <row r="365" spans="1:313">
      <c r="A365" s="1">
        <v>192</v>
      </c>
      <c r="B365" s="219">
        <f>COUNTIFS($D$3:D365,D365,$F$3:F365,F365)</f>
        <v>1</v>
      </c>
      <c r="C365" s="34">
        <v>13230</v>
      </c>
      <c r="D365" s="21" t="s">
        <v>1446</v>
      </c>
      <c r="E365" s="2" t="s">
        <v>593</v>
      </c>
      <c r="F365" s="12">
        <v>6462131401</v>
      </c>
      <c r="G365" s="1">
        <f>LEFT(H365,4)-CONCATENATE(IF(LEFT(F365, 2)&lt;MID(H365, 3, 4), 20, 19),LEFT(F365,2))</f>
        <v>56</v>
      </c>
      <c r="H365" s="247" t="s">
        <v>1445</v>
      </c>
      <c r="I365" s="29" t="s">
        <v>442</v>
      </c>
      <c r="J365" s="24" t="s">
        <v>487</v>
      </c>
      <c r="K365" s="2" t="s">
        <v>430</v>
      </c>
      <c r="L365" s="1">
        <v>9</v>
      </c>
      <c r="M365" s="2">
        <v>1</v>
      </c>
      <c r="N365" s="2" t="s">
        <v>431</v>
      </c>
      <c r="P365" s="1" t="s">
        <v>1377</v>
      </c>
      <c r="S365" s="2"/>
      <c r="T365" s="42"/>
      <c r="U365" s="42"/>
      <c r="V365" s="57" t="s">
        <v>1245</v>
      </c>
      <c r="X365" s="59"/>
      <c r="Y365" s="59"/>
      <c r="Z365" s="29"/>
      <c r="AA365" s="1" t="s">
        <v>773</v>
      </c>
      <c r="AC365" s="115">
        <v>35</v>
      </c>
      <c r="AD365" s="115">
        <v>313</v>
      </c>
      <c r="AE365" s="11"/>
      <c r="AF365" s="11"/>
      <c r="AG365" s="11" t="s">
        <v>491</v>
      </c>
      <c r="AH365" s="115">
        <v>50</v>
      </c>
      <c r="AI365" s="11"/>
      <c r="AJ365" s="11"/>
      <c r="AM365" s="11"/>
      <c r="AO365" s="116">
        <v>68.099999999999994</v>
      </c>
      <c r="AP365" s="117">
        <v>28.5</v>
      </c>
      <c r="AQ365" s="118">
        <v>1.73</v>
      </c>
      <c r="AR365" s="119">
        <f>AO365+AP365+AQ365</f>
        <v>98.33</v>
      </c>
      <c r="AS365" s="120">
        <f>AO365/AP365</f>
        <v>2.3894736842105262</v>
      </c>
      <c r="AT365" s="121">
        <f>AO365/AP365*AQ365</f>
        <v>4.1337894736842102</v>
      </c>
      <c r="AU365" s="122">
        <f>AO365/(AP365+AQ365)</f>
        <v>2.2527290770757524</v>
      </c>
      <c r="AV365" s="19">
        <f>AW365*AO365/100</f>
        <v>56.238</v>
      </c>
      <c r="AW365" s="19">
        <f>98-AY365-(CD365*100/AO365)</f>
        <v>82.581497797356832</v>
      </c>
      <c r="AX365" s="151">
        <v>10.199999999999999</v>
      </c>
      <c r="AY365" s="19">
        <f>AX365*100/AO365</f>
        <v>14.977973568281937</v>
      </c>
      <c r="AZ365" s="1" t="s">
        <v>432</v>
      </c>
      <c r="BA365" s="58">
        <v>26.3</v>
      </c>
      <c r="BB365" s="1" t="s">
        <v>432</v>
      </c>
      <c r="BC365" s="6">
        <v>4.1000000000000002E-2</v>
      </c>
      <c r="BD365" s="6"/>
      <c r="BE365" s="19"/>
      <c r="BF365" s="19"/>
      <c r="BG365" s="67">
        <v>5391.538461538461</v>
      </c>
      <c r="BH365" s="2">
        <v>284</v>
      </c>
      <c r="BI365" s="19">
        <v>15.6</v>
      </c>
      <c r="BJ365" s="19">
        <v>48.2</v>
      </c>
      <c r="BK365" s="19">
        <v>51.8</v>
      </c>
      <c r="BL365" s="124">
        <f>BJ365/BK365</f>
        <v>0.93050193050193064</v>
      </c>
      <c r="BM365" s="125">
        <v>1.41</v>
      </c>
      <c r="BN365" s="6">
        <f>BM365*100/AO365</f>
        <v>2.0704845814977975</v>
      </c>
      <c r="BO365" s="1" t="s">
        <v>432</v>
      </c>
      <c r="BP365" s="19">
        <v>28.6</v>
      </c>
      <c r="BQ365" s="19">
        <v>58.765000000000001</v>
      </c>
      <c r="BR365" s="43">
        <v>61404.200000000004</v>
      </c>
      <c r="BS365" s="6">
        <f>BX365+BZ365</f>
        <v>37.200000000000003</v>
      </c>
      <c r="BT365" s="4">
        <v>83.1</v>
      </c>
      <c r="BU365" s="43">
        <v>7601.6949152542375</v>
      </c>
      <c r="BV365" s="6">
        <f>100-BT365</f>
        <v>16.900000000000006</v>
      </c>
      <c r="BW365" s="6">
        <f>BY365+CA365+CC365</f>
        <v>28.471499999999999</v>
      </c>
      <c r="BX365" s="2">
        <v>16</v>
      </c>
      <c r="BY365" s="22">
        <f>BX365*AP365/100</f>
        <v>4.5599999999999996</v>
      </c>
      <c r="BZ365" s="4">
        <v>21.2</v>
      </c>
      <c r="CA365" s="22">
        <f>BZ365*AP365/100</f>
        <v>6.0419999999999989</v>
      </c>
      <c r="CB365" s="4">
        <v>62.7</v>
      </c>
      <c r="CC365" s="22">
        <f>CB365*AP365/100</f>
        <v>17.869500000000002</v>
      </c>
      <c r="CD365" s="22">
        <v>0.3</v>
      </c>
      <c r="CE365" s="126">
        <v>99.5</v>
      </c>
      <c r="CF365" s="126">
        <v>7633</v>
      </c>
      <c r="CG365" s="126">
        <v>98.3</v>
      </c>
      <c r="CH365" s="126">
        <v>5802</v>
      </c>
      <c r="CI365" s="126">
        <v>91.2</v>
      </c>
      <c r="CJ365" s="126">
        <v>94</v>
      </c>
      <c r="CK365" s="126">
        <v>4125</v>
      </c>
      <c r="CL365" s="19">
        <f>BX365/BZ365</f>
        <v>0.75471698113207553</v>
      </c>
      <c r="CM365" s="22"/>
      <c r="CN365" s="22"/>
      <c r="CO365" s="22"/>
      <c r="CP365" s="6">
        <v>0.83</v>
      </c>
      <c r="CQ365" s="19"/>
      <c r="CR365" s="19"/>
      <c r="CS365" s="19"/>
      <c r="CT365" s="22"/>
      <c r="CU365" s="142"/>
      <c r="CV365" s="142"/>
      <c r="CW365" s="22"/>
      <c r="CX365" s="22"/>
      <c r="CZ365" s="22"/>
      <c r="DA365" s="16"/>
      <c r="DB365" s="129" t="s">
        <v>258</v>
      </c>
      <c r="DC365" s="130"/>
      <c r="DD365" s="131" t="s">
        <v>1447</v>
      </c>
      <c r="DI365" s="1" t="s">
        <v>436</v>
      </c>
      <c r="DJ365" s="210" t="s">
        <v>491</v>
      </c>
      <c r="DK365" s="4">
        <v>2</v>
      </c>
      <c r="DN365" s="16">
        <v>0</v>
      </c>
      <c r="DR365" s="22" t="s">
        <v>431</v>
      </c>
      <c r="DS365" s="22" t="s">
        <v>431</v>
      </c>
      <c r="DT365" s="22">
        <v>95</v>
      </c>
      <c r="DU365" s="22">
        <v>28.4</v>
      </c>
      <c r="DV365" s="22">
        <v>71.599999999999994</v>
      </c>
      <c r="DW365" s="22" t="s">
        <v>431</v>
      </c>
      <c r="DX365" s="22" t="s">
        <v>431</v>
      </c>
      <c r="DY365" s="22" t="s">
        <v>431</v>
      </c>
      <c r="DZ365" s="22" t="s">
        <v>431</v>
      </c>
      <c r="EA365" s="2">
        <v>0</v>
      </c>
      <c r="EB365" s="2"/>
      <c r="EC365" s="36"/>
      <c r="ED365" s="36"/>
      <c r="EE365" s="4">
        <v>9</v>
      </c>
      <c r="EF365" s="4"/>
      <c r="EG365" s="4"/>
      <c r="EH365" s="4"/>
      <c r="EI365" s="4"/>
      <c r="EJ365" s="4"/>
      <c r="EK365" s="4"/>
      <c r="EL365" s="6" t="e">
        <f>EK365/(EJ365*EJ365*0.01*0.01)</f>
        <v>#DIV/0!</v>
      </c>
      <c r="EM365" s="4"/>
      <c r="EN365" s="4"/>
      <c r="EO365" s="4"/>
      <c r="EP365" s="4"/>
      <c r="EQ365" s="31"/>
      <c r="ER365" s="14"/>
      <c r="ES365" s="132">
        <v>13230</v>
      </c>
      <c r="ET365" s="133">
        <v>75</v>
      </c>
      <c r="EU365" s="133">
        <v>12799</v>
      </c>
      <c r="EV365" s="133">
        <v>22000</v>
      </c>
      <c r="EW365" s="133">
        <v>39780</v>
      </c>
      <c r="EX365" s="133">
        <v>2815</v>
      </c>
      <c r="EY365" s="134">
        <f>EX365/EV365*EW365/ET365</f>
        <v>67.867090909090905</v>
      </c>
      <c r="EZ365" s="39">
        <f>L365*EY365</f>
        <v>610.80381818181809</v>
      </c>
      <c r="FA365" s="9"/>
      <c r="FE365" s="135"/>
      <c r="FF365" s="135"/>
      <c r="FH365" s="136"/>
      <c r="FI365" s="11"/>
      <c r="FK365" s="138"/>
      <c r="FL365" s="139"/>
      <c r="FM365" s="9"/>
      <c r="FN365" s="1"/>
      <c r="FO365" s="41">
        <f>AC365/1000</f>
        <v>3.5000000000000003E-2</v>
      </c>
      <c r="FQ365" s="121">
        <f>EX365*100/EU365</f>
        <v>21.993905773888585</v>
      </c>
      <c r="FR365" s="140">
        <f>EY365/1000</f>
        <v>6.7867090909090905E-2</v>
      </c>
      <c r="FS365" s="143">
        <f>DT365/EY365</f>
        <v>1.3997947860658133</v>
      </c>
      <c r="FT365" s="143"/>
      <c r="FU365" s="214"/>
      <c r="FW365" s="214"/>
      <c r="GI365" s="8"/>
      <c r="GO365" s="10">
        <v>44053</v>
      </c>
      <c r="GP365" s="10"/>
      <c r="GQ365" s="20"/>
      <c r="KE365" s="20">
        <f>FR365*AO365/100*1000</f>
        <v>46.217488909090903</v>
      </c>
      <c r="KF365" s="20">
        <f>FR365*AP365/100*1000</f>
        <v>19.342120909090909</v>
      </c>
      <c r="KG365" s="20">
        <f>FR365*AQ365/100*1000</f>
        <v>1.1741006727272727</v>
      </c>
      <c r="KH365" s="20">
        <f>FR365*AX365/100*1000</f>
        <v>6.9224432727272722</v>
      </c>
      <c r="KI365" s="20">
        <f>FR365*BM365/100*1000</f>
        <v>0.95692598181818178</v>
      </c>
      <c r="KJ365" s="20">
        <f>FR365*BY365/100*1000</f>
        <v>3.0947393454545451</v>
      </c>
      <c r="KK365" s="20">
        <f>FR365*CA365/100*1000</f>
        <v>4.1005296327272722</v>
      </c>
      <c r="KL365" s="20">
        <f>FR365*CC365/100*1000</f>
        <v>12.127509810000001</v>
      </c>
    </row>
    <row r="366" spans="1:313">
      <c r="A366" s="1">
        <v>94</v>
      </c>
      <c r="B366" s="1">
        <f>COUNTIFS($D$3:D366,D366,$F$3:F366,F366)</f>
        <v>1</v>
      </c>
      <c r="C366" s="34">
        <v>12509</v>
      </c>
      <c r="D366" s="21" t="s">
        <v>1221</v>
      </c>
      <c r="E366" s="2" t="s">
        <v>521</v>
      </c>
      <c r="F366" s="12">
        <v>6604061090</v>
      </c>
      <c r="G366" s="1">
        <f>LEFT(H366,4)-CONCATENATE(IF(LEFT(F366, 2)&lt;MID(H366, 3, 4), 20, 19),LEFT(F366,2))</f>
        <v>54</v>
      </c>
      <c r="H366" s="247" t="s">
        <v>1220</v>
      </c>
      <c r="I366" s="29" t="s">
        <v>867</v>
      </c>
      <c r="J366" s="24" t="s">
        <v>487</v>
      </c>
      <c r="K366" s="2" t="s">
        <v>430</v>
      </c>
      <c r="L366" s="1">
        <v>36</v>
      </c>
      <c r="M366" s="2">
        <v>1</v>
      </c>
      <c r="N366" s="2" t="s">
        <v>431</v>
      </c>
      <c r="P366" s="1" t="s">
        <v>1195</v>
      </c>
      <c r="S366" s="2"/>
      <c r="T366" s="42"/>
      <c r="U366" s="42"/>
      <c r="V366" s="53" t="s">
        <v>1104</v>
      </c>
      <c r="X366" s="59"/>
      <c r="Y366" s="59"/>
      <c r="Z366" s="29" t="s">
        <v>1086</v>
      </c>
      <c r="AA366" s="1" t="s">
        <v>812</v>
      </c>
      <c r="AC366" s="115">
        <v>92</v>
      </c>
      <c r="AD366" s="115">
        <v>3300</v>
      </c>
      <c r="AE366" s="11"/>
      <c r="AF366" s="11"/>
      <c r="AG366" s="11" t="s">
        <v>491</v>
      </c>
      <c r="AH366" s="115">
        <v>250</v>
      </c>
      <c r="AI366" s="11"/>
      <c r="AJ366" s="11"/>
      <c r="AM366" s="11"/>
      <c r="AO366" s="116">
        <v>54.3</v>
      </c>
      <c r="AP366" s="117">
        <v>42.1</v>
      </c>
      <c r="AQ366" s="118">
        <v>2.14</v>
      </c>
      <c r="AR366" s="119">
        <f>AO366+AP366+AQ366</f>
        <v>98.54</v>
      </c>
      <c r="AS366" s="120">
        <f>AO366/AP366</f>
        <v>1.2897862232779096</v>
      </c>
      <c r="AT366" s="121">
        <f>AO366/AP366*AQ366</f>
        <v>2.7601425178147267</v>
      </c>
      <c r="AU366" s="122">
        <f>AO366/(AP366+AQ366)</f>
        <v>1.227396021699819</v>
      </c>
      <c r="AV366" s="19">
        <f>AW366*AO366/100</f>
        <v>45.160760000000003</v>
      </c>
      <c r="AW366" s="19">
        <f>97-AY366-(CD366*100/AO366)</f>
        <v>83.168987108655614</v>
      </c>
      <c r="AX366" s="123">
        <v>4.1702399999999997</v>
      </c>
      <c r="AY366" s="19">
        <v>7.68</v>
      </c>
      <c r="AZ366" s="1" t="s">
        <v>432</v>
      </c>
      <c r="BA366" s="58">
        <v>20.9</v>
      </c>
      <c r="BB366" s="1" t="s">
        <v>432</v>
      </c>
      <c r="BC366" s="6">
        <v>0.19</v>
      </c>
      <c r="BD366" s="6"/>
      <c r="BE366" s="22"/>
      <c r="BF366" s="19"/>
      <c r="BG366" s="2">
        <v>4848</v>
      </c>
      <c r="BH366" s="67">
        <v>310.3</v>
      </c>
      <c r="BI366" s="19">
        <v>0.46</v>
      </c>
      <c r="BJ366" s="19">
        <v>25.9</v>
      </c>
      <c r="BK366" s="1">
        <v>74.099999999999994</v>
      </c>
      <c r="BL366" s="147">
        <f>BJ366/BK366</f>
        <v>0.34952766531713902</v>
      </c>
      <c r="BM366" s="125">
        <v>0.26</v>
      </c>
      <c r="BN366" s="6">
        <f>BM366*100/AO366</f>
        <v>0.47882136279926335</v>
      </c>
      <c r="BO366" s="1" t="s">
        <v>432</v>
      </c>
      <c r="BP366" s="19">
        <v>44.769999999999996</v>
      </c>
      <c r="BQ366" s="19">
        <v>67.234999999999999</v>
      </c>
      <c r="BR366" s="43"/>
      <c r="BS366" s="6">
        <f>BX366+BZ366</f>
        <v>39.1</v>
      </c>
      <c r="BT366" s="4">
        <v>93.2</v>
      </c>
      <c r="BU366" s="43">
        <v>7110.3549999999996</v>
      </c>
      <c r="BV366" s="6">
        <f>100-BT366</f>
        <v>6.7999999999999972</v>
      </c>
      <c r="BW366" s="6">
        <f>BY366+CA366+CC366</f>
        <v>41.973700000000008</v>
      </c>
      <c r="BX366" s="4">
        <v>17.100000000000001</v>
      </c>
      <c r="BY366" s="22">
        <f>BX366*AP366/100</f>
        <v>7.1991000000000005</v>
      </c>
      <c r="BZ366" s="4">
        <v>22</v>
      </c>
      <c r="CA366" s="22">
        <f>BZ366*AP366/100</f>
        <v>9.2620000000000005</v>
      </c>
      <c r="CB366" s="4">
        <v>60.6</v>
      </c>
      <c r="CC366" s="22">
        <f>CB366*AP366/100</f>
        <v>25.512600000000003</v>
      </c>
      <c r="CD366" s="144">
        <v>3.34</v>
      </c>
      <c r="CE366" s="126">
        <v>96.8</v>
      </c>
      <c r="CF366" s="127">
        <v>6679.3</v>
      </c>
      <c r="CG366" s="126">
        <v>94.1</v>
      </c>
      <c r="CH366" s="127">
        <v>5094.4000000000005</v>
      </c>
      <c r="CI366" s="126">
        <v>57.8</v>
      </c>
      <c r="CJ366" s="126">
        <v>72.599999999999994</v>
      </c>
      <c r="CK366" s="127">
        <v>3967.7999999999997</v>
      </c>
      <c r="CL366" s="19">
        <f>BX366/BZ366</f>
        <v>0.77727272727272734</v>
      </c>
      <c r="CM366" s="22"/>
      <c r="CN366" s="22"/>
      <c r="CO366" s="22"/>
      <c r="CP366" s="6"/>
      <c r="CQ366" s="22">
        <v>8.2799999999999994</v>
      </c>
      <c r="CR366" s="19"/>
      <c r="CS366" s="19"/>
      <c r="CT366" s="22"/>
      <c r="CU366" s="142"/>
      <c r="CV366" s="142"/>
      <c r="CW366" s="22"/>
      <c r="CX366" s="22"/>
      <c r="CZ366" s="22"/>
      <c r="DB366" s="129" t="s">
        <v>447</v>
      </c>
      <c r="DC366" s="130"/>
      <c r="DD366" s="131" t="s">
        <v>1222</v>
      </c>
      <c r="DI366" s="1" t="s">
        <v>434</v>
      </c>
      <c r="DJ366" s="210" t="s">
        <v>491</v>
      </c>
      <c r="DK366" s="4">
        <v>2</v>
      </c>
      <c r="DL366" s="4" t="s">
        <v>457</v>
      </c>
      <c r="DM366" s="4" t="s">
        <v>538</v>
      </c>
      <c r="DN366" s="16">
        <v>0</v>
      </c>
      <c r="DO366" s="13">
        <v>0</v>
      </c>
      <c r="DP366" s="13">
        <v>0</v>
      </c>
      <c r="DQ366" s="4" t="s">
        <v>431</v>
      </c>
      <c r="DR366" s="1" t="s">
        <v>431</v>
      </c>
      <c r="DS366" s="1" t="s">
        <v>431</v>
      </c>
      <c r="DT366" s="1">
        <v>272</v>
      </c>
      <c r="DU366" s="1">
        <v>28.7</v>
      </c>
      <c r="DV366" s="1">
        <v>71.3</v>
      </c>
      <c r="DW366" s="1" t="s">
        <v>431</v>
      </c>
      <c r="DX366" s="1" t="s">
        <v>431</v>
      </c>
      <c r="DY366" s="1" t="s">
        <v>431</v>
      </c>
      <c r="DZ366" s="1" t="s">
        <v>431</v>
      </c>
      <c r="EA366" s="1">
        <v>0</v>
      </c>
      <c r="EC366" s="36"/>
      <c r="ED366" s="36"/>
      <c r="EE366" s="4">
        <v>36</v>
      </c>
      <c r="EF366" s="4" t="s">
        <v>431</v>
      </c>
      <c r="EG366" s="5">
        <v>3</v>
      </c>
      <c r="EH366" s="4"/>
      <c r="EI366" s="4"/>
      <c r="EJ366" s="4" t="s">
        <v>431</v>
      </c>
      <c r="EK366" s="4" t="s">
        <v>431</v>
      </c>
      <c r="EL366" s="6" t="s">
        <v>431</v>
      </c>
      <c r="EM366" s="4">
        <v>1</v>
      </c>
      <c r="EN366" s="3">
        <v>1</v>
      </c>
      <c r="EO366" s="4">
        <v>2</v>
      </c>
      <c r="EP366" s="4">
        <v>3</v>
      </c>
      <c r="EQ366" s="31" t="s">
        <v>1223</v>
      </c>
      <c r="ER366" s="14">
        <v>43770</v>
      </c>
      <c r="ES366" s="132">
        <v>12509</v>
      </c>
      <c r="ET366" s="133">
        <v>75</v>
      </c>
      <c r="EU366" s="133">
        <v>11365</v>
      </c>
      <c r="EV366" s="133">
        <v>16000</v>
      </c>
      <c r="EW366" s="133">
        <v>40560</v>
      </c>
      <c r="EX366" s="133">
        <v>2796</v>
      </c>
      <c r="EY366" s="134">
        <f>EX366/EV366*EW366/ET366</f>
        <v>94.504799999999989</v>
      </c>
      <c r="EZ366" s="39">
        <f>L366*EY366</f>
        <v>3402.1727999999994</v>
      </c>
      <c r="FA366" s="9"/>
      <c r="FE366" s="135"/>
      <c r="FF366" s="135"/>
      <c r="FH366" s="136"/>
      <c r="FI366" s="11"/>
      <c r="FK366" s="138"/>
      <c r="FL366" s="139"/>
      <c r="FM366" s="9"/>
      <c r="FN366" s="1"/>
      <c r="FO366" s="41">
        <f>AC366/1000</f>
        <v>9.1999999999999998E-2</v>
      </c>
      <c r="FQ366" s="121">
        <f>EX366*100/EU366</f>
        <v>24.60184777826661</v>
      </c>
      <c r="FR366" s="140">
        <f>EY366/1000</f>
        <v>9.4504799999999986E-2</v>
      </c>
      <c r="FS366" s="143">
        <f>DT366/EY366</f>
        <v>2.8781606860180649</v>
      </c>
      <c r="FT366" s="43">
        <v>12</v>
      </c>
      <c r="FU366" s="214" t="s">
        <v>560</v>
      </c>
      <c r="FW366" s="214" t="s">
        <v>560</v>
      </c>
      <c r="FY366" s="224" t="s">
        <v>1206</v>
      </c>
      <c r="FZ366" s="3">
        <v>0</v>
      </c>
      <c r="GA366" s="3" t="s">
        <v>560</v>
      </c>
      <c r="GB366" s="224" t="s">
        <v>1224</v>
      </c>
      <c r="GC366" s="224"/>
      <c r="GD366" s="3">
        <v>0</v>
      </c>
      <c r="GE366" s="1" t="s">
        <v>431</v>
      </c>
      <c r="GF366" s="3">
        <v>0</v>
      </c>
      <c r="GG366" s="3">
        <v>0</v>
      </c>
      <c r="GH366" s="8" t="s">
        <v>431</v>
      </c>
      <c r="GI366" s="8"/>
      <c r="GJ366" s="8" t="s">
        <v>431</v>
      </c>
      <c r="GK366" s="3">
        <v>0</v>
      </c>
      <c r="GL366" s="223">
        <v>0</v>
      </c>
      <c r="GM366" s="224" t="s">
        <v>1225</v>
      </c>
      <c r="GO366" s="10">
        <v>43895</v>
      </c>
      <c r="GP366" s="14" t="s">
        <v>523</v>
      </c>
      <c r="GQ366" s="20">
        <f>DATEDIF(ER366,GO366,"m")</f>
        <v>4</v>
      </c>
      <c r="KE366" s="20">
        <f>FR366*AO366/100*1000</f>
        <v>51.316106399999988</v>
      </c>
      <c r="KF366" s="20">
        <f>FR366*AP366/100*1000</f>
        <v>39.786520799999998</v>
      </c>
      <c r="KG366" s="20">
        <f>FR366*AQ366/100*1000</f>
        <v>2.0224027199999997</v>
      </c>
      <c r="KH366" s="20">
        <f>FR366*AX366/100*1000</f>
        <v>3.9410769715199989</v>
      </c>
      <c r="KI366" s="20">
        <f>FR366*BM366/100*1000</f>
        <v>0.24571247999999996</v>
      </c>
      <c r="KJ366" s="20">
        <f>FR366*BY366/100*1000</f>
        <v>6.8034950567999992</v>
      </c>
      <c r="KK366" s="20">
        <f>FR366*CA366/100*1000</f>
        <v>8.7530345759999992</v>
      </c>
      <c r="KL366" s="20">
        <f>FR366*CC366/100*1000</f>
        <v>24.110631604799998</v>
      </c>
      <c r="KV366" s="224" t="s">
        <v>1225</v>
      </c>
    </row>
    <row r="367" spans="1:313">
      <c r="A367" s="1">
        <v>293</v>
      </c>
      <c r="B367" s="1">
        <f>COUNTIFS($D$3:D367,D367,$F$3:F367,F367)</f>
        <v>1</v>
      </c>
      <c r="C367" s="34">
        <v>11750</v>
      </c>
      <c r="D367" s="21" t="s">
        <v>863</v>
      </c>
      <c r="E367" s="2" t="s">
        <v>512</v>
      </c>
      <c r="F367" s="2">
        <v>5757191759</v>
      </c>
      <c r="G367" s="1">
        <f>LEFT(H367,4)-CONCATENATE(IF(LEFT(F367, 2)&lt;MID(H367, 3, 4), 20, 19),LEFT(F367,2))</f>
        <v>62</v>
      </c>
      <c r="H367" s="247" t="s">
        <v>858</v>
      </c>
      <c r="I367" s="29" t="s">
        <v>457</v>
      </c>
      <c r="J367" s="30" t="s">
        <v>516</v>
      </c>
      <c r="K367" s="2" t="s">
        <v>430</v>
      </c>
      <c r="L367" s="1">
        <v>5</v>
      </c>
      <c r="M367" s="2">
        <v>2</v>
      </c>
      <c r="N367" s="2" t="s">
        <v>646</v>
      </c>
      <c r="P367" s="1" t="s">
        <v>836</v>
      </c>
      <c r="S367" s="2"/>
      <c r="T367" s="46" t="s">
        <v>797</v>
      </c>
      <c r="U367" s="46"/>
      <c r="V367" s="47" t="s">
        <v>824</v>
      </c>
      <c r="X367" s="59"/>
      <c r="Y367" s="59"/>
      <c r="Z367" s="29"/>
      <c r="AA367" s="1" t="s">
        <v>817</v>
      </c>
      <c r="AC367" s="115">
        <v>139</v>
      </c>
      <c r="AD367" s="115">
        <v>700</v>
      </c>
      <c r="AE367" s="11"/>
      <c r="AF367" s="11"/>
      <c r="AG367" s="11" t="s">
        <v>483</v>
      </c>
      <c r="AH367" s="115">
        <v>50</v>
      </c>
      <c r="AI367" s="11"/>
      <c r="AO367" s="116">
        <v>9.1</v>
      </c>
      <c r="AP367" s="117">
        <v>89.9</v>
      </c>
      <c r="AQ367" s="118">
        <v>0.6</v>
      </c>
      <c r="AR367" s="119">
        <f>AO367+AP367+AQ367</f>
        <v>99.6</v>
      </c>
      <c r="AS367" s="120">
        <f>AO367/AP367</f>
        <v>0.10122358175750833</v>
      </c>
      <c r="AT367" s="121">
        <f>AO367/AP367*AQ367</f>
        <v>6.0734149054504992E-2</v>
      </c>
      <c r="AU367" s="122">
        <f>AO367/(AP367+AQ367)</f>
        <v>0.10055248618784531</v>
      </c>
      <c r="AV367" s="19">
        <v>8.0808</v>
      </c>
      <c r="AW367" s="19">
        <f>95-AY367</f>
        <v>88.8</v>
      </c>
      <c r="AX367" s="123">
        <v>0.56420000000000003</v>
      </c>
      <c r="AY367" s="19">
        <v>6.2</v>
      </c>
      <c r="AZ367" s="1" t="s">
        <v>432</v>
      </c>
      <c r="BA367" s="145">
        <v>72.28</v>
      </c>
      <c r="BB367" s="1" t="s">
        <v>432</v>
      </c>
      <c r="BC367" s="6">
        <v>0.02</v>
      </c>
      <c r="BD367" s="6"/>
      <c r="BE367" s="19">
        <v>59.6</v>
      </c>
      <c r="BF367" s="19">
        <v>44.1</v>
      </c>
      <c r="BG367" s="67">
        <v>4220.7142857142862</v>
      </c>
      <c r="BH367" s="20" t="s">
        <v>432</v>
      </c>
      <c r="BI367" s="19" t="s">
        <v>432</v>
      </c>
      <c r="BJ367" s="19">
        <v>40.6</v>
      </c>
      <c r="BK367" s="1">
        <v>59.4</v>
      </c>
      <c r="BL367" s="124">
        <f>BJ367/BK367</f>
        <v>0.6835016835016835</v>
      </c>
      <c r="BM367" s="125">
        <v>0.3</v>
      </c>
      <c r="BN367" s="6">
        <f>BM367*100/AO367</f>
        <v>3.296703296703297</v>
      </c>
      <c r="BO367" s="1" t="s">
        <v>432</v>
      </c>
      <c r="BP367" s="1">
        <v>36.799999999999997</v>
      </c>
      <c r="BQ367" s="19">
        <v>57.569999999999993</v>
      </c>
      <c r="BR367" s="43">
        <v>57400.892857142855</v>
      </c>
      <c r="BS367" s="6">
        <f>BX367+BZ367</f>
        <v>58.9</v>
      </c>
      <c r="BT367" s="4">
        <v>92.6</v>
      </c>
      <c r="BU367" s="43">
        <v>12171.04</v>
      </c>
      <c r="BV367" s="6">
        <f>100-BT367</f>
        <v>7.4000000000000057</v>
      </c>
      <c r="BW367" s="6">
        <f>BY367+CA367+CC367</f>
        <v>88.102000000000004</v>
      </c>
      <c r="BX367" s="4">
        <v>44</v>
      </c>
      <c r="BY367" s="22">
        <f>BX367*AP367/100</f>
        <v>39.556000000000004</v>
      </c>
      <c r="BZ367" s="4">
        <v>14.9</v>
      </c>
      <c r="CA367" s="22">
        <f>BZ367*AP367/100</f>
        <v>13.395100000000003</v>
      </c>
      <c r="CB367" s="4">
        <v>39.1</v>
      </c>
      <c r="CC367" s="22">
        <f>CB367*AP367/100</f>
        <v>35.1509</v>
      </c>
      <c r="CD367" s="6">
        <v>0.1</v>
      </c>
      <c r="CE367" s="126">
        <v>90.7</v>
      </c>
      <c r="CF367" s="127">
        <v>7005.7999999999993</v>
      </c>
      <c r="CG367" s="126">
        <v>65.7</v>
      </c>
      <c r="CH367" s="126">
        <v>4384</v>
      </c>
      <c r="CI367" s="126">
        <v>27.3</v>
      </c>
      <c r="CJ367" s="126">
        <v>62</v>
      </c>
      <c r="CK367" s="127">
        <v>6259.2</v>
      </c>
      <c r="CL367" s="146">
        <f>BX367/BZ367</f>
        <v>2.9530201342281877</v>
      </c>
      <c r="CM367" s="22"/>
      <c r="CN367" s="22"/>
      <c r="CO367" s="22"/>
      <c r="CP367" s="6"/>
      <c r="CQ367" s="19"/>
      <c r="CR367" s="19"/>
      <c r="CS367" s="19"/>
      <c r="CT367" s="6">
        <v>61.8</v>
      </c>
      <c r="CU367" s="6">
        <v>15.9</v>
      </c>
      <c r="CV367" s="6"/>
      <c r="CW367" s="22"/>
      <c r="CX367" s="22"/>
      <c r="CY367" s="2"/>
      <c r="CZ367" s="22">
        <v>0</v>
      </c>
      <c r="DA367" s="16">
        <v>3</v>
      </c>
      <c r="DB367" s="129" t="s">
        <v>257</v>
      </c>
      <c r="DC367" s="130"/>
      <c r="DD367" s="131"/>
      <c r="DI367" s="1" t="s">
        <v>436</v>
      </c>
      <c r="DJ367" s="209" t="s">
        <v>483</v>
      </c>
      <c r="DK367" s="4">
        <v>2</v>
      </c>
      <c r="DM367" s="4" t="s">
        <v>457</v>
      </c>
      <c r="DN367" s="16">
        <v>0</v>
      </c>
      <c r="DO367" s="4">
        <v>0</v>
      </c>
      <c r="DP367" s="14">
        <v>43752</v>
      </c>
      <c r="DR367" s="1" t="s">
        <v>431</v>
      </c>
      <c r="DS367" s="1" t="s">
        <v>431</v>
      </c>
      <c r="DT367" s="1" t="s">
        <v>431</v>
      </c>
      <c r="DU367" s="1" t="s">
        <v>431</v>
      </c>
      <c r="DV367" s="1" t="s">
        <v>431</v>
      </c>
      <c r="DW367" s="1" t="s">
        <v>431</v>
      </c>
      <c r="DX367" s="1" t="s">
        <v>431</v>
      </c>
      <c r="DY367" s="1" t="s">
        <v>431</v>
      </c>
      <c r="DZ367" s="1" t="s">
        <v>431</v>
      </c>
      <c r="EA367" s="1" t="s">
        <v>431</v>
      </c>
      <c r="EB367" s="1" t="s">
        <v>431</v>
      </c>
      <c r="EC367" s="4"/>
      <c r="ED367" s="4"/>
      <c r="EE367" s="4">
        <v>5</v>
      </c>
      <c r="EF367" s="4">
        <v>10</v>
      </c>
      <c r="EG367" s="4">
        <v>2</v>
      </c>
      <c r="EH367" s="4">
        <v>0</v>
      </c>
      <c r="EI367" s="4"/>
      <c r="EJ367" s="4">
        <v>168</v>
      </c>
      <c r="EK367" s="4">
        <v>72</v>
      </c>
      <c r="EL367" s="6">
        <f>EK367/(EJ367*EJ367*0.01*0.01)</f>
        <v>25.510204081632654</v>
      </c>
      <c r="EM367" s="17">
        <v>2</v>
      </c>
      <c r="EN367" s="1">
        <v>0</v>
      </c>
      <c r="EO367" s="4">
        <v>3</v>
      </c>
      <c r="EP367" s="4">
        <v>2</v>
      </c>
      <c r="EQ367" s="31"/>
      <c r="ER367" s="14"/>
      <c r="ES367" s="132">
        <v>11750</v>
      </c>
      <c r="ET367" s="133">
        <v>75</v>
      </c>
      <c r="EU367" s="133">
        <v>6241</v>
      </c>
      <c r="EV367" s="133">
        <v>6000</v>
      </c>
      <c r="EW367" s="133">
        <v>42120</v>
      </c>
      <c r="EX367" s="133">
        <v>950</v>
      </c>
      <c r="EY367" s="134">
        <f>EX367/EV367*EW367/ET367</f>
        <v>88.92</v>
      </c>
      <c r="EZ367" s="39">
        <f>L367*EY367</f>
        <v>444.6</v>
      </c>
      <c r="FA367" s="9"/>
      <c r="FE367" s="135"/>
      <c r="FF367" s="135"/>
      <c r="FH367" s="136"/>
      <c r="FK367" s="138"/>
      <c r="FL367" s="139"/>
      <c r="FM367" s="9"/>
      <c r="FN367" s="1"/>
      <c r="FO367" s="41">
        <f>AC367/1000</f>
        <v>0.13900000000000001</v>
      </c>
      <c r="FQ367" s="121">
        <f>EX367*100/EU367</f>
        <v>15.221919564172408</v>
      </c>
      <c r="FR367" s="140">
        <f>EY367/1000</f>
        <v>8.8919999999999999E-2</v>
      </c>
      <c r="FS367" s="9"/>
      <c r="FT367" s="43">
        <v>30</v>
      </c>
      <c r="FU367" s="16" t="s">
        <v>864</v>
      </c>
      <c r="FV367" s="212" t="s">
        <v>431</v>
      </c>
      <c r="FX367" s="212" t="s">
        <v>431</v>
      </c>
      <c r="FY367" s="9" t="s">
        <v>865</v>
      </c>
      <c r="FZ367" s="1">
        <v>0</v>
      </c>
      <c r="GA367" s="1">
        <v>6</v>
      </c>
      <c r="GB367" s="9" t="s">
        <v>866</v>
      </c>
      <c r="GG367" s="1">
        <v>1</v>
      </c>
      <c r="GH367" s="28">
        <v>43752</v>
      </c>
      <c r="GI367" s="28"/>
      <c r="GJ367" s="8" t="s">
        <v>446</v>
      </c>
      <c r="GK367" s="1">
        <v>0</v>
      </c>
      <c r="GL367" s="8">
        <v>0</v>
      </c>
      <c r="GM367" s="9" t="s">
        <v>639</v>
      </c>
      <c r="GN367" s="1">
        <f>DATEDIF(DP367,GO367,"m")</f>
        <v>0</v>
      </c>
      <c r="GO367" s="10">
        <v>43752</v>
      </c>
      <c r="GP367" s="10" t="s">
        <v>444</v>
      </c>
      <c r="GQ367" s="20"/>
      <c r="GT367" s="22">
        <v>0.20382727625000002</v>
      </c>
      <c r="GY367" s="1"/>
      <c r="GZ367" s="1"/>
      <c r="KB367" s="1"/>
      <c r="KC367" s="1"/>
      <c r="KD367" s="1"/>
      <c r="KE367" s="20">
        <f>FR367*AO367/100*1000</f>
        <v>8.0917200000000005</v>
      </c>
      <c r="KF367" s="20">
        <f>FR367*AP367/100*1000</f>
        <v>79.93907999999999</v>
      </c>
      <c r="KG367" s="20">
        <f>FR367*AQ367/100*1000</f>
        <v>0.53351999999999999</v>
      </c>
      <c r="KH367" s="20">
        <f>FR367*AX367/100*1000</f>
        <v>0.50168664000000007</v>
      </c>
      <c r="KI367" s="20">
        <f>FR367*BM367/100*1000</f>
        <v>0.26676</v>
      </c>
      <c r="KJ367" s="20">
        <f>FR367*BY367/100*1000</f>
        <v>35.173195200000009</v>
      </c>
      <c r="KK367" s="20">
        <f>FR367*CA367/100*1000</f>
        <v>11.910922920000003</v>
      </c>
      <c r="KL367" s="20">
        <f>FR367*CC367/100*1000</f>
        <v>31.256180279999995</v>
      </c>
      <c r="KM367" s="1"/>
      <c r="KN367" s="1"/>
      <c r="KO367" s="1"/>
      <c r="KV367" s="9" t="s">
        <v>639</v>
      </c>
    </row>
    <row r="368" spans="1:313">
      <c r="A368" s="1">
        <v>29</v>
      </c>
      <c r="B368" s="1">
        <f>COUNTIFS($D$3:D368,D368,$F$3:F368,F368)</f>
        <v>1</v>
      </c>
      <c r="C368" s="34">
        <v>14531</v>
      </c>
      <c r="D368" s="21" t="s">
        <v>481</v>
      </c>
      <c r="E368" s="2" t="s">
        <v>536</v>
      </c>
      <c r="F368" s="12">
        <v>6755151634</v>
      </c>
      <c r="G368" s="1">
        <f>LEFT(H368,4)-CONCATENATE(IF(LEFT(F368, 2)&lt;MID(H368, 3, 4), 20, 19),LEFT(F368,2))</f>
        <v>54</v>
      </c>
      <c r="H368" s="247" t="s">
        <v>1738</v>
      </c>
      <c r="I368" s="29" t="s">
        <v>451</v>
      </c>
      <c r="J368" s="24" t="s">
        <v>487</v>
      </c>
      <c r="K368" s="2" t="s">
        <v>430</v>
      </c>
      <c r="L368" s="2">
        <v>9</v>
      </c>
      <c r="M368" s="2" t="s">
        <v>664</v>
      </c>
      <c r="N368" s="2" t="s">
        <v>431</v>
      </c>
      <c r="O368" s="11"/>
      <c r="P368" s="2" t="s">
        <v>1722</v>
      </c>
      <c r="Q368" s="11"/>
      <c r="R368" s="11"/>
      <c r="S368" s="11"/>
      <c r="T368" s="52" t="s">
        <v>1103</v>
      </c>
      <c r="U368" s="52"/>
      <c r="V368" s="64" t="s">
        <v>1609</v>
      </c>
      <c r="W368" s="62" t="s">
        <v>1530</v>
      </c>
      <c r="X368" s="63"/>
      <c r="Y368" s="63"/>
      <c r="Z368" s="11"/>
      <c r="AA368" s="1" t="s">
        <v>812</v>
      </c>
      <c r="AC368" s="115">
        <v>691</v>
      </c>
      <c r="AD368" s="115">
        <v>6000</v>
      </c>
      <c r="AE368" s="11"/>
      <c r="AF368" s="11"/>
      <c r="AG368" s="11" t="s">
        <v>483</v>
      </c>
      <c r="AH368" s="115">
        <v>350</v>
      </c>
      <c r="AI368" s="11"/>
      <c r="AJ368" s="11"/>
      <c r="AM368" s="11"/>
      <c r="AO368" s="116">
        <v>64.8</v>
      </c>
      <c r="AP368" s="117">
        <v>31.8</v>
      </c>
      <c r="AQ368" s="118">
        <v>2.52</v>
      </c>
      <c r="AR368" s="119">
        <f>AO368+AP368+AQ368</f>
        <v>99.11999999999999</v>
      </c>
      <c r="AS368" s="120">
        <f>AO368/AP368</f>
        <v>2.0377358490566038</v>
      </c>
      <c r="AT368" s="121">
        <f>AO368/AP368*AQ368</f>
        <v>5.1350943396226416</v>
      </c>
      <c r="AU368" s="122">
        <f>AO368/(AP368+AQ368)</f>
        <v>1.8881118881118879</v>
      </c>
      <c r="AV368" s="19">
        <f>AW368*AO368/100</f>
        <v>47.72399999999999</v>
      </c>
      <c r="AW368" s="19">
        <f>98-AY368-(CD368*100/AO368)</f>
        <v>73.648148148148138</v>
      </c>
      <c r="AX368" s="123">
        <v>14.1</v>
      </c>
      <c r="AY368" s="19">
        <f>AX368*100/AO368</f>
        <v>21.75925925925926</v>
      </c>
      <c r="AZ368" s="1" t="s">
        <v>432</v>
      </c>
      <c r="BA368" s="58">
        <v>8.32</v>
      </c>
      <c r="BB368" s="1" t="s">
        <v>432</v>
      </c>
      <c r="BC368" s="6">
        <v>0.11</v>
      </c>
      <c r="BD368" s="6"/>
      <c r="BE368" s="19"/>
      <c r="BF368" s="19"/>
      <c r="BG368" s="2">
        <v>5715</v>
      </c>
      <c r="BH368" s="67">
        <v>674.57627118644075</v>
      </c>
      <c r="BI368" s="19">
        <v>3.1</v>
      </c>
      <c r="BJ368" s="19">
        <v>46.8</v>
      </c>
      <c r="BK368" s="1">
        <v>53.2</v>
      </c>
      <c r="BL368" s="124">
        <f>BJ368/BK368</f>
        <v>0.87969924812030065</v>
      </c>
      <c r="BM368" s="125">
        <v>1.39</v>
      </c>
      <c r="BN368" s="6">
        <f>BM368*100/AO368</f>
        <v>2.1450617283950617</v>
      </c>
      <c r="BO368" s="1" t="s">
        <v>432</v>
      </c>
      <c r="BP368" s="19">
        <v>39.200000000000003</v>
      </c>
      <c r="BQ368" s="19">
        <v>56.3</v>
      </c>
      <c r="BR368" s="6">
        <v>32748.45</v>
      </c>
      <c r="BS368" s="6">
        <f>BX368+BZ368</f>
        <v>24.9</v>
      </c>
      <c r="BT368" s="4">
        <v>84.8</v>
      </c>
      <c r="BU368" s="43">
        <v>7336.1904761904761</v>
      </c>
      <c r="BV368" s="6">
        <f>100-BT368</f>
        <v>15.200000000000003</v>
      </c>
      <c r="BW368" s="6">
        <f>BY368+CA368+CC368</f>
        <v>31.672799999999999</v>
      </c>
      <c r="BX368" s="22">
        <v>12.7</v>
      </c>
      <c r="BY368" s="22">
        <f>BX368*AP368/100</f>
        <v>4.0385999999999997</v>
      </c>
      <c r="BZ368" s="4">
        <v>12.2</v>
      </c>
      <c r="CA368" s="22">
        <f>BZ368*AP368/100</f>
        <v>3.8795999999999999</v>
      </c>
      <c r="CB368" s="4">
        <v>74.7</v>
      </c>
      <c r="CC368" s="22">
        <f>CB368*AP368/100</f>
        <v>23.7546</v>
      </c>
      <c r="CD368" s="22">
        <v>1.68</v>
      </c>
      <c r="CE368" s="126">
        <v>99.7</v>
      </c>
      <c r="CF368" s="126">
        <v>8943</v>
      </c>
      <c r="CG368" s="126">
        <v>97.7</v>
      </c>
      <c r="CH368" s="126">
        <v>7404</v>
      </c>
      <c r="CI368" s="126">
        <v>67.5</v>
      </c>
      <c r="CJ368" s="126">
        <v>75.3</v>
      </c>
      <c r="CK368" s="126">
        <v>5410</v>
      </c>
      <c r="CL368" s="19">
        <f>BX368/BZ368</f>
        <v>1.040983606557377</v>
      </c>
      <c r="CM368" s="22">
        <v>0.53</v>
      </c>
      <c r="CN368" s="22">
        <v>2.7</v>
      </c>
      <c r="CO368" s="22">
        <v>3.8</v>
      </c>
      <c r="CP368" s="6"/>
      <c r="CQ368" s="19"/>
      <c r="CR368" s="19"/>
      <c r="CS368" s="20"/>
      <c r="CT368" s="22"/>
      <c r="CU368" s="142"/>
      <c r="CV368" s="142"/>
      <c r="CW368" s="22"/>
      <c r="CX368" s="22"/>
      <c r="CZ368" s="22"/>
      <c r="DA368" s="16"/>
      <c r="DB368" s="129" t="s">
        <v>258</v>
      </c>
      <c r="DC368" s="130"/>
      <c r="DD368" s="131" t="s">
        <v>1739</v>
      </c>
      <c r="DI368" s="1" t="s">
        <v>436</v>
      </c>
      <c r="DJ368" s="209" t="s">
        <v>483</v>
      </c>
      <c r="DK368" s="4">
        <v>2</v>
      </c>
      <c r="DL368" s="4" t="s">
        <v>451</v>
      </c>
      <c r="DM368" s="4" t="s">
        <v>442</v>
      </c>
      <c r="DN368" s="16">
        <v>0</v>
      </c>
      <c r="DO368" s="4">
        <v>0</v>
      </c>
      <c r="DP368" s="4">
        <v>0</v>
      </c>
      <c r="DQ368" s="4" t="s">
        <v>431</v>
      </c>
      <c r="DR368" s="1" t="s">
        <v>431</v>
      </c>
      <c r="DS368" s="1" t="s">
        <v>431</v>
      </c>
      <c r="DT368" s="1">
        <v>334</v>
      </c>
      <c r="DU368" s="1">
        <v>6.9</v>
      </c>
      <c r="DV368" s="1">
        <v>93.1</v>
      </c>
      <c r="DW368" s="1" t="s">
        <v>431</v>
      </c>
      <c r="DX368" s="1" t="s">
        <v>431</v>
      </c>
      <c r="DY368" s="1" t="s">
        <v>431</v>
      </c>
      <c r="DZ368" s="1" t="s">
        <v>431</v>
      </c>
      <c r="EA368" s="1">
        <v>0</v>
      </c>
      <c r="EC368" s="36"/>
      <c r="ED368" s="36"/>
      <c r="EE368" s="4">
        <v>9</v>
      </c>
      <c r="EF368" s="4">
        <v>12</v>
      </c>
      <c r="EG368" s="4">
        <v>2</v>
      </c>
      <c r="EH368" s="4"/>
      <c r="EI368" s="4"/>
      <c r="EJ368" s="4">
        <v>161</v>
      </c>
      <c r="EK368" s="4">
        <v>77</v>
      </c>
      <c r="EL368" s="6">
        <f>EK368/(EJ368*EJ368*0.01*0.01)</f>
        <v>29.705644072373754</v>
      </c>
      <c r="EM368" s="4">
        <v>1</v>
      </c>
      <c r="EN368" s="1">
        <v>1</v>
      </c>
      <c r="EO368" s="4">
        <v>2</v>
      </c>
      <c r="EP368" s="4">
        <v>1</v>
      </c>
      <c r="EQ368" s="31" t="s">
        <v>1740</v>
      </c>
      <c r="ER368" s="14"/>
      <c r="ES368" s="132">
        <v>14531</v>
      </c>
      <c r="ET368" s="133">
        <v>75</v>
      </c>
      <c r="EU368" s="133">
        <v>48350</v>
      </c>
      <c r="EV368" s="133">
        <v>4000</v>
      </c>
      <c r="EW368" s="133">
        <v>39780</v>
      </c>
      <c r="EX368" s="133">
        <v>5016</v>
      </c>
      <c r="EY368" s="134">
        <f>EX368/EV368*EW368/ET368</f>
        <v>665.12160000000006</v>
      </c>
      <c r="EZ368" s="39">
        <f>L368*EY368</f>
        <v>5986.0944000000009</v>
      </c>
      <c r="FA368" s="9"/>
      <c r="FE368" s="135"/>
      <c r="FF368" s="135"/>
      <c r="FH368" s="136"/>
      <c r="FK368" s="138"/>
      <c r="FL368" s="139"/>
      <c r="FM368" s="9"/>
      <c r="FN368" s="1"/>
      <c r="FO368" s="41">
        <f>AC368/1000</f>
        <v>0.69099999999999995</v>
      </c>
      <c r="FQ368" s="121">
        <f>EX368*100/EU368</f>
        <v>10.37435367114788</v>
      </c>
      <c r="FR368" s="140">
        <f>EY368/1000</f>
        <v>0.66512160000000009</v>
      </c>
      <c r="FS368" s="9"/>
      <c r="FT368" s="1">
        <v>5</v>
      </c>
      <c r="FU368" s="16">
        <v>5</v>
      </c>
      <c r="FV368" s="212"/>
      <c r="FX368" s="212"/>
      <c r="FY368" s="9" t="s">
        <v>494</v>
      </c>
      <c r="FZ368" s="1">
        <v>0</v>
      </c>
      <c r="GA368" s="1">
        <v>1</v>
      </c>
      <c r="GB368" s="9" t="s">
        <v>1741</v>
      </c>
      <c r="GD368" s="1">
        <v>1</v>
      </c>
      <c r="GE368" s="1">
        <v>1</v>
      </c>
      <c r="GF368" s="1" t="s">
        <v>523</v>
      </c>
      <c r="GG368" s="1">
        <v>1</v>
      </c>
      <c r="GI368" s="8"/>
      <c r="GJ368" s="8" t="s">
        <v>1742</v>
      </c>
      <c r="GK368" s="1">
        <v>0</v>
      </c>
      <c r="GL368" s="8">
        <v>0</v>
      </c>
      <c r="GM368" s="9" t="s">
        <v>529</v>
      </c>
      <c r="GO368" s="10">
        <v>44242</v>
      </c>
      <c r="GP368" s="10"/>
      <c r="GQ368" s="20"/>
      <c r="GR368" s="141" t="s">
        <v>1108</v>
      </c>
      <c r="KE368" s="20">
        <f>FR368*AO368/100*1000</f>
        <v>430.99879680000004</v>
      </c>
      <c r="KF368" s="20">
        <f>FR368*AP368/100*1000</f>
        <v>211.50866880000001</v>
      </c>
      <c r="KG368" s="20">
        <f>FR368*AQ368/100*1000</f>
        <v>16.761064320000006</v>
      </c>
      <c r="KH368" s="20">
        <f>FR368*AX368/100*1000</f>
        <v>93.782145600000021</v>
      </c>
      <c r="KI368" s="20">
        <f>FR368*BM368/100*1000</f>
        <v>9.2451902400000012</v>
      </c>
      <c r="KJ368" s="20">
        <f>FR368*BY368/100*1000</f>
        <v>26.861600937600002</v>
      </c>
      <c r="KK368" s="20">
        <f>FR368*CA368/100*1000</f>
        <v>25.804057593600003</v>
      </c>
      <c r="KL368" s="20">
        <f>FR368*CC368/100*1000</f>
        <v>157.99697559360001</v>
      </c>
      <c r="KV368" s="9" t="s">
        <v>529</v>
      </c>
    </row>
    <row r="369" spans="1:313">
      <c r="A369" s="1">
        <v>32</v>
      </c>
      <c r="B369" s="1">
        <f>COUNTIFS($D$3:D369,D369,$F$3:F369,F369)</f>
        <v>1</v>
      </c>
      <c r="C369" s="34">
        <v>16949</v>
      </c>
      <c r="D369" s="21" t="s">
        <v>2370</v>
      </c>
      <c r="E369" s="2" t="s">
        <v>608</v>
      </c>
      <c r="F369" s="2">
        <v>7009225520</v>
      </c>
      <c r="G369" s="1">
        <v>52</v>
      </c>
      <c r="H369" s="247" t="s">
        <v>2371</v>
      </c>
      <c r="I369" s="29" t="s">
        <v>457</v>
      </c>
      <c r="J369" s="24" t="s">
        <v>487</v>
      </c>
      <c r="K369" s="2" t="s">
        <v>430</v>
      </c>
      <c r="L369" s="2">
        <v>12</v>
      </c>
      <c r="M369" s="2">
        <v>2</v>
      </c>
      <c r="N369" s="2" t="s">
        <v>431</v>
      </c>
      <c r="O369" s="11"/>
      <c r="P369" s="2" t="s">
        <v>2368</v>
      </c>
      <c r="Q369" s="11"/>
      <c r="R369" s="11"/>
      <c r="S369" s="11"/>
      <c r="T369" s="42"/>
      <c r="U369" s="42"/>
      <c r="V369" s="64" t="s">
        <v>1609</v>
      </c>
      <c r="W369" s="42"/>
      <c r="X369" s="42"/>
      <c r="Y369" s="66"/>
      <c r="Z369" s="11"/>
      <c r="AA369" s="1" t="s">
        <v>2166</v>
      </c>
      <c r="AC369" s="115">
        <v>123</v>
      </c>
      <c r="AD369" s="115">
        <v>1400</v>
      </c>
      <c r="AE369" s="11"/>
      <c r="AF369" s="11"/>
      <c r="AG369" s="11" t="s">
        <v>491</v>
      </c>
      <c r="AH369" s="115">
        <v>150</v>
      </c>
      <c r="AI369" s="11"/>
      <c r="AJ369" s="11"/>
      <c r="AM369" s="11"/>
      <c r="AO369" s="116">
        <v>23.8</v>
      </c>
      <c r="AP369" s="117">
        <v>66.099999999999994</v>
      </c>
      <c r="AQ369" s="118">
        <v>8.98</v>
      </c>
      <c r="AR369" s="119">
        <f>AO369+AP369+AQ369</f>
        <v>98.88</v>
      </c>
      <c r="AS369" s="120">
        <f>AO369/AP369</f>
        <v>0.36006051437216341</v>
      </c>
      <c r="AT369" s="121">
        <f>AO369/AP369*AQ369</f>
        <v>3.2333434190620274</v>
      </c>
      <c r="AU369" s="122">
        <f>AO369/(AP369+AQ369)</f>
        <v>0.31699520511454449</v>
      </c>
      <c r="AV369" s="19">
        <f>AW369*AO369/100</f>
        <v>21.634</v>
      </c>
      <c r="AW369" s="19">
        <f>98-AY369-(CD369*100/AO369)</f>
        <v>90.899159663865547</v>
      </c>
      <c r="AX369" s="123">
        <v>1.07</v>
      </c>
      <c r="AY369" s="19">
        <f>AX369*100/AO369</f>
        <v>4.4957983193277311</v>
      </c>
      <c r="AZ369" s="1" t="s">
        <v>432</v>
      </c>
      <c r="BA369" s="58">
        <v>26.64</v>
      </c>
      <c r="BB369" s="1" t="s">
        <v>432</v>
      </c>
      <c r="BC369" s="6">
        <v>8.4000000000000005E-2</v>
      </c>
      <c r="BD369" s="6"/>
      <c r="BE369" s="19"/>
      <c r="BF369" s="19"/>
      <c r="BG369" s="67">
        <v>4577.391304347826</v>
      </c>
      <c r="BH369" s="67">
        <v>180</v>
      </c>
      <c r="BI369" s="19">
        <v>0.42</v>
      </c>
      <c r="BJ369" s="19">
        <v>19.2</v>
      </c>
      <c r="BK369" s="19">
        <f>100-BJ369</f>
        <v>80.8</v>
      </c>
      <c r="BL369" s="124">
        <f>BJ369/BK369</f>
        <v>0.23762376237623761</v>
      </c>
      <c r="BM369" s="125">
        <v>0.21</v>
      </c>
      <c r="BN369" s="6">
        <f>BM369*100/AO369</f>
        <v>0.88235294117647056</v>
      </c>
      <c r="BO369" s="1" t="s">
        <v>432</v>
      </c>
      <c r="BP369" s="19">
        <v>36.99</v>
      </c>
      <c r="BQ369" s="19">
        <v>7.52</v>
      </c>
      <c r="BR369" s="43">
        <v>53692.799999999996</v>
      </c>
      <c r="BS369" s="6">
        <f>BX369+BZ369</f>
        <v>55.1</v>
      </c>
      <c r="BT369" s="4">
        <v>77.2</v>
      </c>
      <c r="BU369" s="43">
        <v>12694</v>
      </c>
      <c r="BV369" s="6">
        <f>100-BT369</f>
        <v>22.799999999999997</v>
      </c>
      <c r="BW369" s="6">
        <f>BY369+CA369+CC369</f>
        <v>63.191599999999994</v>
      </c>
      <c r="BX369" s="22">
        <v>33</v>
      </c>
      <c r="BY369" s="22">
        <f>BX369*AP369/100</f>
        <v>21.812999999999999</v>
      </c>
      <c r="BZ369" s="6">
        <v>22.1</v>
      </c>
      <c r="CA369" s="22">
        <f>BZ369*AP369/100</f>
        <v>14.6081</v>
      </c>
      <c r="CB369" s="6">
        <v>40.5</v>
      </c>
      <c r="CC369" s="22">
        <f>CB369*AP369/100</f>
        <v>26.770499999999998</v>
      </c>
      <c r="CD369" s="22">
        <v>0.62</v>
      </c>
      <c r="CE369" s="126">
        <v>93.9</v>
      </c>
      <c r="CF369" s="127">
        <v>8211</v>
      </c>
      <c r="CG369" s="126">
        <v>79.3</v>
      </c>
      <c r="CH369" s="127">
        <v>5838</v>
      </c>
      <c r="CI369" s="126">
        <v>66.099999999999994</v>
      </c>
      <c r="CJ369" s="126">
        <v>78.8</v>
      </c>
      <c r="CK369" s="127">
        <v>5750</v>
      </c>
      <c r="CL369" s="19">
        <f>BX369/BZ369</f>
        <v>1.4932126696832577</v>
      </c>
      <c r="CM369" s="19"/>
      <c r="CN369" s="19"/>
      <c r="CO369" s="19"/>
      <c r="CP369" s="6"/>
      <c r="CQ369" s="19"/>
      <c r="CR369" s="19"/>
      <c r="CS369" s="20"/>
      <c r="CZ369" s="22"/>
      <c r="DA369" s="16"/>
      <c r="DB369" s="129" t="s">
        <v>441</v>
      </c>
      <c r="DC369" s="130"/>
      <c r="DD369" s="131" t="s">
        <v>2372</v>
      </c>
      <c r="DI369" s="1" t="s">
        <v>434</v>
      </c>
      <c r="DJ369" s="210" t="s">
        <v>491</v>
      </c>
      <c r="DK369" s="4">
        <v>2</v>
      </c>
      <c r="DN369" s="16">
        <v>0</v>
      </c>
      <c r="DR369" s="58" t="s">
        <v>431</v>
      </c>
      <c r="DS369" s="22" t="s">
        <v>431</v>
      </c>
      <c r="DT369" s="22">
        <v>50</v>
      </c>
      <c r="DU369" s="22">
        <v>36</v>
      </c>
      <c r="DV369" s="22">
        <v>64</v>
      </c>
      <c r="DW369" s="22" t="s">
        <v>431</v>
      </c>
      <c r="DX369" s="22" t="s">
        <v>431</v>
      </c>
      <c r="DY369" s="22" t="s">
        <v>431</v>
      </c>
      <c r="DZ369" s="22" t="s">
        <v>431</v>
      </c>
      <c r="EA369" s="2">
        <v>0</v>
      </c>
      <c r="EB369" s="2"/>
      <c r="EC369" s="36"/>
      <c r="ED369" s="36"/>
      <c r="EE369" s="4">
        <f>L369</f>
        <v>12</v>
      </c>
      <c r="EF369" s="4"/>
      <c r="EG369" s="4"/>
      <c r="EH369" s="4"/>
      <c r="EI369" s="4"/>
      <c r="EJ369" s="4"/>
      <c r="EK369" s="4"/>
      <c r="EL369" s="6" t="e">
        <f>EK369/(EJ369*EJ369*0.01*0.01)</f>
        <v>#DIV/0!</v>
      </c>
      <c r="EM369" s="4"/>
      <c r="EN369" s="4"/>
      <c r="EO369" s="4"/>
      <c r="EP369" s="4"/>
      <c r="EQ369" s="31"/>
      <c r="ER369" s="14"/>
      <c r="ES369" s="132">
        <f>C369</f>
        <v>16949</v>
      </c>
      <c r="ET369" s="133">
        <v>75</v>
      </c>
      <c r="EU369" s="133">
        <v>11750</v>
      </c>
      <c r="EV369" s="133">
        <v>9764</v>
      </c>
      <c r="EW369" s="133">
        <v>37440</v>
      </c>
      <c r="EX369" s="133">
        <v>2175</v>
      </c>
      <c r="EY369" s="134">
        <f>EX369/EV369*EW369/ET369</f>
        <v>111.20032773453502</v>
      </c>
      <c r="EZ369" s="39">
        <f>L369*EY369</f>
        <v>1334.4039328144204</v>
      </c>
      <c r="FA369" s="9"/>
      <c r="FE369" s="135"/>
      <c r="FF369" s="135"/>
      <c r="FH369" s="136"/>
      <c r="FK369" s="138"/>
      <c r="FL369" s="139"/>
      <c r="FM369" s="9"/>
      <c r="FN369" s="1"/>
      <c r="FO369" s="41">
        <f>AC369/1000</f>
        <v>0.123</v>
      </c>
      <c r="FQ369" s="121">
        <f>EX369*100/EU369</f>
        <v>18.51063829787234</v>
      </c>
      <c r="FR369" s="140">
        <f>EY369/1000</f>
        <v>0.11120032773453502</v>
      </c>
      <c r="FS369" s="9"/>
      <c r="FU369" s="214"/>
      <c r="FW369" s="214"/>
      <c r="GI369" s="8"/>
      <c r="GO369" s="10"/>
      <c r="GP369" s="10"/>
      <c r="GQ369" s="20"/>
      <c r="KB369" s="22">
        <v>75.7</v>
      </c>
      <c r="KC369" s="22">
        <v>45.6</v>
      </c>
      <c r="KD369" s="22">
        <v>30.4</v>
      </c>
      <c r="KE369" s="20">
        <f>FR369*AO369/100*1000</f>
        <v>26.465678000819338</v>
      </c>
      <c r="KF369" s="20">
        <f>FR369*AP369/100*1000</f>
        <v>73.503416632527646</v>
      </c>
      <c r="KG369" s="20">
        <f>FR369*AQ369/100*1000</f>
        <v>9.985789430561244</v>
      </c>
      <c r="KH369" s="20">
        <f>FR369*AX369/100*1000</f>
        <v>1.1898435067595248</v>
      </c>
      <c r="KI369" s="20">
        <f>FR369*BM369/100*1000</f>
        <v>0.23352068824252353</v>
      </c>
      <c r="KJ369" s="20">
        <f>FR369*BY369/100*1000</f>
        <v>24.256127488734123</v>
      </c>
      <c r="KK369" s="20">
        <f>FR369*CA369/100*1000</f>
        <v>16.244255075788612</v>
      </c>
      <c r="KL369" s="20">
        <f>FR369*CC369/100*1000</f>
        <v>29.768883736173699</v>
      </c>
    </row>
    <row r="370" spans="1:313">
      <c r="A370" s="1">
        <v>65</v>
      </c>
      <c r="B370" s="1">
        <f>COUNTIFS($D$3:D370,D370,$F$3:F370,F370)</f>
        <v>1</v>
      </c>
      <c r="C370" s="34">
        <v>12421</v>
      </c>
      <c r="D370" s="21" t="s">
        <v>1159</v>
      </c>
      <c r="E370" s="2" t="s">
        <v>504</v>
      </c>
      <c r="F370" s="12">
        <v>360703450</v>
      </c>
      <c r="G370" s="1">
        <f>LEFT(H370,4)-CONCATENATE(IF(LEFT(F370, 2)&lt;MID(H370, 3, 4), 20, 19),LEFT(F370,2))</f>
        <v>84</v>
      </c>
      <c r="H370" s="247" t="s">
        <v>1158</v>
      </c>
      <c r="I370" s="29" t="s">
        <v>1160</v>
      </c>
      <c r="J370" s="30" t="s">
        <v>516</v>
      </c>
      <c r="K370" s="2" t="s">
        <v>430</v>
      </c>
      <c r="L370" s="1">
        <v>10</v>
      </c>
      <c r="M370" s="2">
        <v>2</v>
      </c>
      <c r="N370" s="2" t="s">
        <v>431</v>
      </c>
      <c r="P370" s="1" t="s">
        <v>1134</v>
      </c>
      <c r="S370" s="2"/>
      <c r="T370" s="42"/>
      <c r="U370" s="42"/>
      <c r="V370" s="53" t="s">
        <v>1104</v>
      </c>
      <c r="X370" s="59"/>
      <c r="Y370" s="59"/>
      <c r="Z370" s="29"/>
      <c r="AA370" s="1" t="s">
        <v>817</v>
      </c>
      <c r="AC370" s="115">
        <v>283</v>
      </c>
      <c r="AD370" s="115">
        <v>2800</v>
      </c>
      <c r="AE370" s="11"/>
      <c r="AF370" s="11"/>
      <c r="AG370" s="11" t="s">
        <v>483</v>
      </c>
      <c r="AH370" s="115">
        <v>250</v>
      </c>
      <c r="AI370" s="11"/>
      <c r="AJ370" s="11"/>
      <c r="AM370" s="11"/>
      <c r="AO370" s="116">
        <v>54.9</v>
      </c>
      <c r="AP370" s="117">
        <v>32.799999999999997</v>
      </c>
      <c r="AQ370" s="118">
        <v>11.4</v>
      </c>
      <c r="AR370" s="119">
        <f>AO370+AP370+AQ370</f>
        <v>99.1</v>
      </c>
      <c r="AS370" s="120">
        <f>AO370/AP370</f>
        <v>1.6737804878048781</v>
      </c>
      <c r="AT370" s="121">
        <f>AO370/AP370*AQ370</f>
        <v>19.081097560975611</v>
      </c>
      <c r="AU370" s="122">
        <f>AO370/(AP370+AQ370)</f>
        <v>1.2420814479638009</v>
      </c>
      <c r="AV370" s="19">
        <f>AW370*AO370/100</f>
        <v>44.301009999999998</v>
      </c>
      <c r="AW370" s="19">
        <f>97-AY370-(CD370*100/AO370)</f>
        <v>80.694007285974493</v>
      </c>
      <c r="AX370" s="123">
        <v>4.6719899999999992</v>
      </c>
      <c r="AY370" s="19">
        <v>8.51</v>
      </c>
      <c r="AZ370" s="1" t="s">
        <v>432</v>
      </c>
      <c r="BA370" s="58">
        <v>29.7</v>
      </c>
      <c r="BB370" s="1" t="s">
        <v>432</v>
      </c>
      <c r="BC370" s="6">
        <v>0.31</v>
      </c>
      <c r="BD370" s="6"/>
      <c r="BE370" s="22"/>
      <c r="BF370" s="19"/>
      <c r="BG370" s="2">
        <v>6148</v>
      </c>
      <c r="BH370" s="67">
        <v>459</v>
      </c>
      <c r="BI370" s="19">
        <v>0.42</v>
      </c>
      <c r="BJ370" s="19">
        <v>64.900000000000006</v>
      </c>
      <c r="BK370" s="1">
        <v>35.1</v>
      </c>
      <c r="BL370" s="124">
        <f>BJ370/BK370</f>
        <v>1.8490028490028492</v>
      </c>
      <c r="BM370" s="125">
        <v>2.54</v>
      </c>
      <c r="BN370" s="6">
        <f>BM370*100/AO370</f>
        <v>4.6265938069216759</v>
      </c>
      <c r="BO370" s="1" t="s">
        <v>432</v>
      </c>
      <c r="BP370" s="19">
        <v>43.802</v>
      </c>
      <c r="BQ370" s="19">
        <v>44.183</v>
      </c>
      <c r="BR370" s="43">
        <v>26358</v>
      </c>
      <c r="BS370" s="6">
        <f>BX370+BZ370</f>
        <v>68</v>
      </c>
      <c r="BT370" s="4">
        <v>82.6</v>
      </c>
      <c r="BU370" s="43">
        <v>8055.875</v>
      </c>
      <c r="BV370" s="6">
        <f>100-BT370</f>
        <v>17.400000000000006</v>
      </c>
      <c r="BW370" s="6">
        <f>BY370+CA370+CC370</f>
        <v>32.504799999999996</v>
      </c>
      <c r="BX370" s="4">
        <v>22.6</v>
      </c>
      <c r="BY370" s="22">
        <f>BX370*AP370/100</f>
        <v>7.4127999999999998</v>
      </c>
      <c r="BZ370" s="4">
        <v>45.4</v>
      </c>
      <c r="CA370" s="22">
        <f>BZ370*AP370/100</f>
        <v>14.8912</v>
      </c>
      <c r="CB370" s="4">
        <v>31.1</v>
      </c>
      <c r="CC370" s="22">
        <f>CB370*AP370/100</f>
        <v>10.200799999999999</v>
      </c>
      <c r="CD370" s="144">
        <v>4.28</v>
      </c>
      <c r="CE370" s="126">
        <v>99.9</v>
      </c>
      <c r="CF370" s="127">
        <v>9374.4</v>
      </c>
      <c r="CG370" s="126">
        <v>98.2</v>
      </c>
      <c r="CH370" s="127">
        <v>6228.8</v>
      </c>
      <c r="CI370" s="126">
        <v>83</v>
      </c>
      <c r="CJ370" s="126">
        <v>93.6</v>
      </c>
      <c r="CK370" s="127">
        <v>6618.0999999999995</v>
      </c>
      <c r="CL370" s="19">
        <f>BX370/BZ370</f>
        <v>0.49779735682819387</v>
      </c>
      <c r="CM370" s="22"/>
      <c r="CN370" s="22"/>
      <c r="CO370" s="22"/>
      <c r="CP370" s="6"/>
      <c r="CQ370" s="22">
        <v>3.55</v>
      </c>
      <c r="CR370" s="19"/>
      <c r="CS370" s="19"/>
      <c r="CT370" s="22"/>
      <c r="CU370" s="142"/>
      <c r="CV370" s="142"/>
      <c r="CW370" s="22"/>
      <c r="CX370" s="22"/>
      <c r="CZ370" s="22"/>
      <c r="DB370" s="129" t="s">
        <v>447</v>
      </c>
      <c r="DC370" s="130"/>
      <c r="DD370" s="131"/>
      <c r="DI370" s="1" t="s">
        <v>434</v>
      </c>
      <c r="DJ370" s="209" t="s">
        <v>483</v>
      </c>
      <c r="DK370" s="4">
        <v>2</v>
      </c>
      <c r="DM370" s="4" t="s">
        <v>442</v>
      </c>
      <c r="DN370" s="16">
        <v>0</v>
      </c>
      <c r="DO370" s="4">
        <v>0</v>
      </c>
      <c r="DP370" s="14">
        <v>43885</v>
      </c>
      <c r="DR370" s="1" t="s">
        <v>431</v>
      </c>
      <c r="DS370" s="1" t="s">
        <v>431</v>
      </c>
      <c r="DT370" s="1" t="s">
        <v>431</v>
      </c>
      <c r="DU370" s="1" t="s">
        <v>431</v>
      </c>
      <c r="DV370" s="1" t="s">
        <v>431</v>
      </c>
      <c r="DW370" s="1" t="s">
        <v>431</v>
      </c>
      <c r="DX370" s="1" t="s">
        <v>431</v>
      </c>
      <c r="DY370" s="1" t="s">
        <v>431</v>
      </c>
      <c r="DZ370" s="1" t="s">
        <v>431</v>
      </c>
      <c r="EA370" s="1" t="s">
        <v>514</v>
      </c>
      <c r="EB370" s="1" t="s">
        <v>514</v>
      </c>
      <c r="EC370" s="36"/>
      <c r="ED370" s="36"/>
      <c r="EE370" s="4">
        <v>10</v>
      </c>
      <c r="EF370" s="4">
        <v>10</v>
      </c>
      <c r="EG370" s="4">
        <v>2</v>
      </c>
      <c r="EH370" s="4">
        <v>0</v>
      </c>
      <c r="EI370" s="4"/>
      <c r="EJ370" s="4">
        <v>174</v>
      </c>
      <c r="EK370" s="4">
        <v>98</v>
      </c>
      <c r="EL370" s="6">
        <f>EK370/(EJ370*EJ370*0.01*0.01)</f>
        <v>32.368873034746997</v>
      </c>
      <c r="EM370" s="17">
        <v>3</v>
      </c>
      <c r="EN370" s="1">
        <v>0</v>
      </c>
      <c r="EO370" s="4">
        <v>3</v>
      </c>
      <c r="EP370" s="4">
        <v>2</v>
      </c>
      <c r="EQ370" s="31"/>
      <c r="ER370" s="14"/>
      <c r="ES370" s="132">
        <v>12421</v>
      </c>
      <c r="ET370" s="133">
        <v>75</v>
      </c>
      <c r="EU370" s="133">
        <v>7478</v>
      </c>
      <c r="EV370" s="133">
        <v>4000</v>
      </c>
      <c r="EW370" s="133">
        <v>40560</v>
      </c>
      <c r="EX370" s="133">
        <v>2039</v>
      </c>
      <c r="EY370" s="134">
        <f>EX370/EV370*EW370/ET370</f>
        <v>275.67280000000005</v>
      </c>
      <c r="EZ370" s="39">
        <f>L370*EY370</f>
        <v>2756.7280000000005</v>
      </c>
      <c r="FA370" s="9"/>
      <c r="FE370" s="135"/>
      <c r="FF370" s="135"/>
      <c r="FH370" s="136"/>
      <c r="FI370" s="11"/>
      <c r="FK370" s="138"/>
      <c r="FL370" s="139"/>
      <c r="FM370" s="9"/>
      <c r="FN370" s="1"/>
      <c r="FO370" s="41">
        <f>AC370/1000</f>
        <v>0.28299999999999997</v>
      </c>
      <c r="FQ370" s="121">
        <f>EX370*100/EU370</f>
        <v>27.266648836587322</v>
      </c>
      <c r="FR370" s="140">
        <f>EY370/1000</f>
        <v>0.27567280000000005</v>
      </c>
      <c r="FS370" s="143"/>
      <c r="FT370" s="143"/>
      <c r="FV370" s="212"/>
      <c r="FX370" s="212"/>
      <c r="FZ370" s="1">
        <v>0</v>
      </c>
      <c r="GA370" s="1">
        <v>7</v>
      </c>
      <c r="GG370" s="1">
        <v>1</v>
      </c>
      <c r="GH370" s="28">
        <v>43885</v>
      </c>
      <c r="GI370" s="28"/>
      <c r="GJ370" s="29" t="s">
        <v>528</v>
      </c>
      <c r="GM370" s="11" t="s">
        <v>566</v>
      </c>
      <c r="GN370" s="1">
        <f>DATEDIF(DP370,GO370,"m")</f>
        <v>0</v>
      </c>
      <c r="GO370" s="10">
        <v>43885</v>
      </c>
      <c r="GP370" s="10" t="s">
        <v>444</v>
      </c>
      <c r="GQ370" s="20"/>
      <c r="GT370" s="22">
        <v>1.5029530922852354</v>
      </c>
      <c r="KE370" s="20">
        <f>FR370*AO370/100*1000</f>
        <v>151.34436720000002</v>
      </c>
      <c r="KF370" s="20">
        <f>FR370*AP370/100*1000</f>
        <v>90.420678400000014</v>
      </c>
      <c r="KG370" s="20">
        <f>FR370*AQ370/100*1000</f>
        <v>31.426699200000005</v>
      </c>
      <c r="KH370" s="20">
        <f>FR370*AX370/100*1000</f>
        <v>12.879405648719999</v>
      </c>
      <c r="KI370" s="20">
        <f>FR370*BM370/100*1000</f>
        <v>7.0020891200000017</v>
      </c>
      <c r="KJ370" s="20">
        <f>FR370*BY370/100*1000</f>
        <v>20.435073318400001</v>
      </c>
      <c r="KK370" s="20">
        <f>FR370*CA370/100*1000</f>
        <v>41.050987993600003</v>
      </c>
      <c r="KL370" s="20">
        <f>FR370*CC370/100*1000</f>
        <v>28.120830982400005</v>
      </c>
      <c r="KV370" s="11" t="s">
        <v>566</v>
      </c>
    </row>
    <row r="371" spans="1:313">
      <c r="A371" s="1">
        <v>222</v>
      </c>
      <c r="B371" s="219">
        <f>COUNTIFS($D$3:D371,D371,$F$3:F371,F371)</f>
        <v>1</v>
      </c>
      <c r="C371" s="21">
        <v>9362</v>
      </c>
      <c r="D371" s="21" t="s">
        <v>2822</v>
      </c>
      <c r="E371" s="1" t="s">
        <v>589</v>
      </c>
      <c r="F371" s="12">
        <v>9101176150</v>
      </c>
      <c r="G371" s="1">
        <v>27</v>
      </c>
      <c r="H371" s="247" t="s">
        <v>2823</v>
      </c>
      <c r="DJ371" s="209" t="s">
        <v>483</v>
      </c>
      <c r="EL371" s="6" t="e">
        <f>EK371/((EJ371/100)*(EJ371/100))</f>
        <v>#DIV/0!</v>
      </c>
      <c r="FV371" s="212" t="s">
        <v>785</v>
      </c>
      <c r="FX371" s="212" t="s">
        <v>785</v>
      </c>
      <c r="GI371" s="8"/>
    </row>
    <row r="372" spans="1:313">
      <c r="A372" s="1">
        <v>234</v>
      </c>
      <c r="B372" s="219">
        <f>COUNTIFS($D$3:D372,D372,$F$3:F372,F372)</f>
        <v>1</v>
      </c>
      <c r="C372" s="34">
        <v>15982</v>
      </c>
      <c r="D372" s="21" t="s">
        <v>2117</v>
      </c>
      <c r="E372" s="2" t="s">
        <v>498</v>
      </c>
      <c r="F372" s="2">
        <v>5610311080</v>
      </c>
      <c r="G372" s="1">
        <f>LEFT(H372,4)-CONCATENATE(IF(LEFT(F372, 2)&lt;MID(H372, 3, 4), 20, 19),LEFT(F372,2))</f>
        <v>65</v>
      </c>
      <c r="H372" s="247" t="s">
        <v>2118</v>
      </c>
      <c r="I372" s="29" t="s">
        <v>442</v>
      </c>
      <c r="J372" s="24" t="s">
        <v>487</v>
      </c>
      <c r="K372" s="2" t="s">
        <v>430</v>
      </c>
      <c r="L372" s="2">
        <v>16</v>
      </c>
      <c r="M372" s="2" t="s">
        <v>600</v>
      </c>
      <c r="N372" s="2" t="s">
        <v>431</v>
      </c>
      <c r="O372" s="11"/>
      <c r="P372" s="2" t="s">
        <v>2098</v>
      </c>
      <c r="Q372" s="11"/>
      <c r="R372" s="11"/>
      <c r="S372" s="11"/>
      <c r="T372" s="42"/>
      <c r="U372" s="42"/>
      <c r="V372" s="64" t="s">
        <v>1609</v>
      </c>
      <c r="W372" s="42"/>
      <c r="X372" s="42"/>
      <c r="Y372" s="66"/>
      <c r="Z372" s="11"/>
      <c r="AA372" s="1" t="s">
        <v>773</v>
      </c>
      <c r="AC372" s="115">
        <v>146</v>
      </c>
      <c r="AD372" s="115">
        <v>2300</v>
      </c>
      <c r="AE372" s="11"/>
      <c r="AF372" s="11"/>
      <c r="AG372" s="11" t="s">
        <v>483</v>
      </c>
      <c r="AH372" s="115">
        <v>150</v>
      </c>
      <c r="AI372" s="11"/>
      <c r="AJ372" s="11"/>
      <c r="AM372" s="11"/>
      <c r="AO372" s="116">
        <v>60.6</v>
      </c>
      <c r="AP372" s="117">
        <v>32</v>
      </c>
      <c r="AQ372" s="118">
        <v>6.66</v>
      </c>
      <c r="AR372" s="119">
        <f>AO372+AP372+AQ372</f>
        <v>99.259999999999991</v>
      </c>
      <c r="AS372" s="120">
        <f>AO372/AP372</f>
        <v>1.89375</v>
      </c>
      <c r="AT372" s="121">
        <f>AO372/AP372*AQ372</f>
        <v>12.612375</v>
      </c>
      <c r="AU372" s="122">
        <f>AO372/(AP372+AQ372)</f>
        <v>1.5675116399379205</v>
      </c>
      <c r="AV372" s="19">
        <f>AW372*AO372/100</f>
        <v>46.158000000000001</v>
      </c>
      <c r="AW372" s="19">
        <f>98-AY372-(CD372*100/AO372)</f>
        <v>76.168316831683171</v>
      </c>
      <c r="AX372" s="123">
        <v>10</v>
      </c>
      <c r="AY372" s="19">
        <f>AX372*100/AO372</f>
        <v>16.5016501650165</v>
      </c>
      <c r="AZ372" s="1" t="s">
        <v>432</v>
      </c>
      <c r="BA372" s="58">
        <v>12.688000000000001</v>
      </c>
      <c r="BB372" s="1" t="s">
        <v>432</v>
      </c>
      <c r="BC372" s="6">
        <v>2.3E-2</v>
      </c>
      <c r="BD372" s="6"/>
      <c r="BE372" s="19"/>
      <c r="BF372" s="19"/>
      <c r="BG372" s="67">
        <v>5395.8333333333339</v>
      </c>
      <c r="BH372" s="67">
        <v>221.43</v>
      </c>
      <c r="BI372" s="19">
        <v>0</v>
      </c>
      <c r="BJ372" s="19">
        <v>24</v>
      </c>
      <c r="BK372" s="19">
        <f>100-BJ372</f>
        <v>76</v>
      </c>
      <c r="BL372" s="124">
        <f>BJ372/BK372</f>
        <v>0.31578947368421051</v>
      </c>
      <c r="BM372" s="125">
        <v>0.94</v>
      </c>
      <c r="BN372" s="6">
        <f>BM372*100/AO372</f>
        <v>1.5511551155115511</v>
      </c>
      <c r="BO372" s="1" t="s">
        <v>432</v>
      </c>
      <c r="BP372" s="19">
        <v>21.4</v>
      </c>
      <c r="BQ372" s="19">
        <v>13.88</v>
      </c>
      <c r="BR372" s="43">
        <v>42644.880000000005</v>
      </c>
      <c r="BS372" s="6">
        <f>BX372+BZ372</f>
        <v>47</v>
      </c>
      <c r="BT372" s="4">
        <v>79.2</v>
      </c>
      <c r="BU372" s="43">
        <v>8638.5499999999993</v>
      </c>
      <c r="BV372" s="6">
        <f>100-BT372</f>
        <v>20.799999999999997</v>
      </c>
      <c r="BW372" s="6">
        <f>BY372+CA372+CC372</f>
        <v>31.968</v>
      </c>
      <c r="BX372" s="22">
        <v>25.2</v>
      </c>
      <c r="BY372" s="22">
        <f>BX372*AP372/100</f>
        <v>8.0640000000000001</v>
      </c>
      <c r="BZ372" s="6">
        <v>21.8</v>
      </c>
      <c r="CA372" s="22">
        <f>BZ372*AP372/100</f>
        <v>6.976</v>
      </c>
      <c r="CB372" s="6">
        <v>52.9</v>
      </c>
      <c r="CC372" s="22">
        <f>CB372*AP372/100</f>
        <v>16.928000000000001</v>
      </c>
      <c r="CD372" s="22">
        <v>3.23</v>
      </c>
      <c r="CE372" s="126">
        <v>92.8</v>
      </c>
      <c r="CF372" s="127">
        <v>6416</v>
      </c>
      <c r="CG372" s="126">
        <v>73.400000000000006</v>
      </c>
      <c r="CH372" s="127">
        <v>5013</v>
      </c>
      <c r="CI372" s="126">
        <v>20.7</v>
      </c>
      <c r="CJ372" s="126">
        <v>50.3</v>
      </c>
      <c r="CK372" s="127">
        <v>5200</v>
      </c>
      <c r="CL372" s="19">
        <f>BX372/BZ372</f>
        <v>1.1559633027522935</v>
      </c>
      <c r="CM372" s="19"/>
      <c r="CN372" s="19"/>
      <c r="CO372" s="19"/>
      <c r="CP372" s="6"/>
      <c r="CQ372" s="19"/>
      <c r="CR372" s="19"/>
      <c r="CS372" s="20"/>
      <c r="CZ372" s="22"/>
      <c r="DA372" s="16"/>
      <c r="DB372" s="129" t="s">
        <v>447</v>
      </c>
      <c r="DC372" s="130"/>
      <c r="DD372" s="131" t="s">
        <v>2119</v>
      </c>
      <c r="DI372" s="1" t="s">
        <v>434</v>
      </c>
      <c r="DJ372" s="209" t="s">
        <v>483</v>
      </c>
      <c r="DK372" s="4">
        <v>2</v>
      </c>
      <c r="DN372" s="16">
        <v>0</v>
      </c>
      <c r="DR372" s="22" t="s">
        <v>431</v>
      </c>
      <c r="DS372" s="22" t="s">
        <v>431</v>
      </c>
      <c r="DT372" s="22">
        <v>159</v>
      </c>
      <c r="DU372" s="22">
        <v>10.1</v>
      </c>
      <c r="DV372" s="22">
        <v>89.9</v>
      </c>
      <c r="DW372" s="40" t="s">
        <v>431</v>
      </c>
      <c r="DX372" s="40" t="s">
        <v>431</v>
      </c>
      <c r="DY372" s="40" t="s">
        <v>431</v>
      </c>
      <c r="DZ372" s="40" t="s">
        <v>431</v>
      </c>
      <c r="EA372" s="2">
        <v>0</v>
      </c>
      <c r="EB372" s="2"/>
      <c r="EC372" s="36"/>
      <c r="ED372" s="36"/>
      <c r="EE372" s="4">
        <f>L372</f>
        <v>16</v>
      </c>
      <c r="EF372" s="4"/>
      <c r="EG372" s="4"/>
      <c r="EH372" s="4"/>
      <c r="EI372" s="4"/>
      <c r="EJ372" s="4"/>
      <c r="EK372" s="4"/>
      <c r="EL372" s="6" t="e">
        <f>EK372/(EJ372*EJ372*0.01*0.01)</f>
        <v>#DIV/0!</v>
      </c>
      <c r="EM372" s="4"/>
      <c r="EN372" s="4"/>
      <c r="EO372" s="4"/>
      <c r="EP372" s="4"/>
      <c r="EQ372" s="31"/>
      <c r="ER372" s="14"/>
      <c r="ES372" s="132">
        <v>15982</v>
      </c>
      <c r="ET372" s="133">
        <v>75</v>
      </c>
      <c r="EU372" s="133">
        <v>45647</v>
      </c>
      <c r="EV372" s="133">
        <v>8000</v>
      </c>
      <c r="EW372" s="133">
        <v>37440</v>
      </c>
      <c r="EX372" s="133">
        <v>2205</v>
      </c>
      <c r="EY372" s="134">
        <f>EX372/EV372*EW372/ET372</f>
        <v>137.59199999999998</v>
      </c>
      <c r="EZ372" s="39">
        <f>L372*EY372</f>
        <v>2201.4719999999998</v>
      </c>
      <c r="FA372" s="9"/>
      <c r="FE372" s="135"/>
      <c r="FF372" s="135"/>
      <c r="FH372" s="136"/>
      <c r="FK372" s="138"/>
      <c r="FL372" s="139"/>
      <c r="FM372" s="9"/>
      <c r="FN372" s="1"/>
      <c r="FO372" s="41">
        <f>AC372/1000</f>
        <v>0.14599999999999999</v>
      </c>
      <c r="FQ372" s="121">
        <f>EX372*100/EU372</f>
        <v>4.8305474620456987</v>
      </c>
      <c r="FR372" s="140">
        <f>EY372/1000</f>
        <v>0.13759199999999999</v>
      </c>
      <c r="FS372" s="9"/>
      <c r="FV372" s="212"/>
      <c r="FX372" s="212"/>
      <c r="GI372" s="8"/>
      <c r="GO372" s="10"/>
      <c r="GP372" s="10"/>
      <c r="GQ372" s="20"/>
      <c r="KE372" s="20">
        <f>FR372*AO372/100*1000</f>
        <v>83.380752000000001</v>
      </c>
      <c r="KF372" s="20">
        <f>FR372*AP372/100*1000</f>
        <v>44.029439999999994</v>
      </c>
      <c r="KG372" s="20">
        <f>FR372*AQ372/100*1000</f>
        <v>9.1636272000000005</v>
      </c>
      <c r="KH372" s="20">
        <f>FR372*AX372/100*1000</f>
        <v>13.759199999999998</v>
      </c>
      <c r="KI372" s="20">
        <f>FR372*BM372/100*1000</f>
        <v>1.2933647999999998</v>
      </c>
      <c r="KJ372" s="20">
        <f>FR372*BY372/100*1000</f>
        <v>11.095418879999999</v>
      </c>
      <c r="KK372" s="20">
        <f>FR372*CA372/100*1000</f>
        <v>9.5984179199999993</v>
      </c>
      <c r="KL372" s="20">
        <f>FR372*CC372/100*1000</f>
        <v>23.291573759999999</v>
      </c>
    </row>
    <row r="373" spans="1:313">
      <c r="A373" s="1">
        <v>204</v>
      </c>
      <c r="B373" s="1">
        <f>COUNTIFS($D$3:D373,D373,$F$3:F373,F373)</f>
        <v>1</v>
      </c>
      <c r="C373" s="34">
        <v>13277</v>
      </c>
      <c r="D373" s="21" t="s">
        <v>772</v>
      </c>
      <c r="E373" s="2" t="s">
        <v>1469</v>
      </c>
      <c r="F373" s="12">
        <v>7754184493</v>
      </c>
      <c r="G373" s="1">
        <f>LEFT(H373,4)-CONCATENATE(IF(LEFT(F373, 2)&lt;MID(H373, 3, 4), 20, 19),LEFT(F373,2))</f>
        <v>43</v>
      </c>
      <c r="H373" s="247" t="s">
        <v>1470</v>
      </c>
      <c r="I373" s="29" t="s">
        <v>1471</v>
      </c>
      <c r="J373" s="24" t="s">
        <v>487</v>
      </c>
      <c r="K373" s="2" t="s">
        <v>430</v>
      </c>
      <c r="L373" s="1">
        <v>13</v>
      </c>
      <c r="M373" s="2" t="s">
        <v>664</v>
      </c>
      <c r="N373" s="2" t="s">
        <v>431</v>
      </c>
      <c r="P373" s="1" t="s">
        <v>1452</v>
      </c>
      <c r="S373" s="2"/>
      <c r="T373" s="42"/>
      <c r="U373" s="42"/>
      <c r="V373" s="57" t="s">
        <v>1245</v>
      </c>
      <c r="X373" s="59"/>
      <c r="Y373" s="59"/>
      <c r="Z373" s="29"/>
      <c r="AA373" s="1" t="s">
        <v>812</v>
      </c>
      <c r="AC373" s="115">
        <v>481</v>
      </c>
      <c r="AD373" s="115">
        <v>6000</v>
      </c>
      <c r="AE373" s="11"/>
      <c r="AF373" s="11"/>
      <c r="AG373" s="11" t="s">
        <v>491</v>
      </c>
      <c r="AH373" s="115">
        <v>450</v>
      </c>
      <c r="AI373" s="11"/>
      <c r="AJ373" s="11"/>
      <c r="AM373" s="11"/>
      <c r="AO373" s="116">
        <v>5</v>
      </c>
      <c r="AP373" s="117">
        <v>36.799999999999997</v>
      </c>
      <c r="AQ373" s="118">
        <v>57.3</v>
      </c>
      <c r="AR373" s="119">
        <f>AO373+AP373+AQ373</f>
        <v>99.1</v>
      </c>
      <c r="AS373" s="120">
        <f>AO373/AP373</f>
        <v>0.13586956521739132</v>
      </c>
      <c r="AT373" s="121">
        <f>AO373/AP373*AQ373</f>
        <v>7.7853260869565224</v>
      </c>
      <c r="AU373" s="122">
        <f>AO373/(AP373+AQ373)</f>
        <v>5.3134962805526043E-2</v>
      </c>
      <c r="AV373" s="19">
        <f>AW373*AO373/100</f>
        <v>4.54</v>
      </c>
      <c r="AW373" s="19">
        <f>98-AY373-(CD373*100/AO373)</f>
        <v>90.8</v>
      </c>
      <c r="AX373" s="123">
        <v>0.25</v>
      </c>
      <c r="AY373" s="19">
        <f>AX373*100/AO373</f>
        <v>5</v>
      </c>
      <c r="AZ373" s="1" t="s">
        <v>432</v>
      </c>
      <c r="BA373" s="58">
        <v>44.1</v>
      </c>
      <c r="BB373" s="1" t="s">
        <v>432</v>
      </c>
      <c r="BC373" s="6">
        <v>1.1100000000000001</v>
      </c>
      <c r="BD373" s="6"/>
      <c r="BE373" s="19"/>
      <c r="BF373" s="19"/>
      <c r="BG373" s="2">
        <v>6594</v>
      </c>
      <c r="BH373" s="2">
        <v>262</v>
      </c>
      <c r="BI373" s="19">
        <v>0.96</v>
      </c>
      <c r="BJ373" s="19">
        <v>24.5</v>
      </c>
      <c r="BK373" s="19">
        <v>75.5</v>
      </c>
      <c r="BL373" s="147">
        <f>BJ373/BK373</f>
        <v>0.32450331125827814</v>
      </c>
      <c r="BM373" s="125">
        <v>5.6000000000000001E-2</v>
      </c>
      <c r="BN373" s="6">
        <f>BM373*100/AO373</f>
        <v>1.1200000000000001</v>
      </c>
      <c r="BO373" s="1" t="s">
        <v>432</v>
      </c>
      <c r="BP373" s="19">
        <v>59.9</v>
      </c>
      <c r="BQ373" s="19">
        <v>84.064999999999984</v>
      </c>
      <c r="BR373" s="43">
        <v>19786.800000000003</v>
      </c>
      <c r="BS373" s="6">
        <f>BX373+BZ373</f>
        <v>91.9</v>
      </c>
      <c r="BT373" s="4">
        <v>97</v>
      </c>
      <c r="BU373" s="43">
        <v>15694.915254237289</v>
      </c>
      <c r="BV373" s="6">
        <f>100-BT373</f>
        <v>3</v>
      </c>
      <c r="BW373" s="6">
        <f>BY373+CA373+CC373</f>
        <v>36.601279999999996</v>
      </c>
      <c r="BX373" s="2">
        <v>50.7</v>
      </c>
      <c r="BY373" s="22">
        <f>BX373*AP373/100</f>
        <v>18.657599999999999</v>
      </c>
      <c r="BZ373" s="4">
        <v>41.2</v>
      </c>
      <c r="CA373" s="22">
        <f>BZ373*AP373/100</f>
        <v>15.1616</v>
      </c>
      <c r="CB373" s="4">
        <v>7.56</v>
      </c>
      <c r="CC373" s="22">
        <f>CB373*AP373/100</f>
        <v>2.7820799999999997</v>
      </c>
      <c r="CD373" s="22">
        <v>0.11</v>
      </c>
      <c r="CE373" s="126">
        <v>100</v>
      </c>
      <c r="CF373" s="126">
        <v>9533</v>
      </c>
      <c r="CG373" s="126">
        <v>99.7</v>
      </c>
      <c r="CH373" s="126">
        <v>6987</v>
      </c>
      <c r="CI373" s="126">
        <v>93.8</v>
      </c>
      <c r="CJ373" s="126">
        <v>99.1</v>
      </c>
      <c r="CK373" s="126">
        <v>8112</v>
      </c>
      <c r="CL373" s="19">
        <f>BX373/BZ373</f>
        <v>1.2305825242718447</v>
      </c>
      <c r="CM373" s="22"/>
      <c r="CN373" s="22"/>
      <c r="CO373" s="22"/>
      <c r="CP373" s="6">
        <v>0.44</v>
      </c>
      <c r="CQ373" s="19"/>
      <c r="CR373" s="19"/>
      <c r="CS373" s="19"/>
      <c r="CT373" s="22"/>
      <c r="CU373" s="142"/>
      <c r="CV373" s="142"/>
      <c r="CW373" s="22"/>
      <c r="CX373" s="22"/>
      <c r="CZ373" s="22"/>
      <c r="DA373" s="16"/>
      <c r="DB373" s="129" t="s">
        <v>464</v>
      </c>
      <c r="DC373" s="130"/>
      <c r="DD373" s="131" t="s">
        <v>1472</v>
      </c>
      <c r="DI373" s="1" t="s">
        <v>436</v>
      </c>
      <c r="DJ373" s="210" t="s">
        <v>491</v>
      </c>
      <c r="DK373" s="4">
        <v>2</v>
      </c>
      <c r="DN373" s="16" t="s">
        <v>467</v>
      </c>
      <c r="DR373" s="1" t="s">
        <v>431</v>
      </c>
      <c r="DS373" s="1" t="s">
        <v>431</v>
      </c>
      <c r="DT373" s="1">
        <v>371</v>
      </c>
      <c r="DU373" s="1">
        <v>46.6</v>
      </c>
      <c r="DV373" s="1">
        <v>53.4</v>
      </c>
      <c r="DW373" s="1" t="s">
        <v>431</v>
      </c>
      <c r="DX373" s="1" t="s">
        <v>431</v>
      </c>
      <c r="DY373" s="1" t="s">
        <v>431</v>
      </c>
      <c r="DZ373" s="1" t="s">
        <v>431</v>
      </c>
      <c r="EA373" s="1">
        <v>0</v>
      </c>
      <c r="EC373" s="36"/>
      <c r="ED373" s="36"/>
      <c r="EE373" s="4">
        <v>13</v>
      </c>
      <c r="EF373" s="4"/>
      <c r="EG373" s="4"/>
      <c r="EH373" s="4"/>
      <c r="EI373" s="4"/>
      <c r="EJ373" s="4"/>
      <c r="EK373" s="4"/>
      <c r="EL373" s="6" t="e">
        <f>EK373/(EJ373*EJ373*0.01*0.01)</f>
        <v>#DIV/0!</v>
      </c>
      <c r="EM373" s="4"/>
      <c r="EN373" s="4"/>
      <c r="EO373" s="4"/>
      <c r="EP373" s="4"/>
      <c r="EQ373" s="31"/>
      <c r="ER373" s="14"/>
      <c r="ES373" s="132">
        <v>13277</v>
      </c>
      <c r="ET373" s="133">
        <v>75</v>
      </c>
      <c r="EU373" s="133">
        <v>8385</v>
      </c>
      <c r="EV373" s="133">
        <v>4000</v>
      </c>
      <c r="EW373" s="133">
        <v>39780</v>
      </c>
      <c r="EX373" s="133">
        <v>3561</v>
      </c>
      <c r="EY373" s="134">
        <f>EX373/EV373*EW373/ET373</f>
        <v>472.18859999999995</v>
      </c>
      <c r="EZ373" s="39">
        <f>L373*EY373</f>
        <v>6138.4517999999989</v>
      </c>
      <c r="FA373" s="9"/>
      <c r="FE373" s="135"/>
      <c r="FF373" s="135"/>
      <c r="FH373" s="136"/>
      <c r="FI373" s="143"/>
      <c r="FK373" s="138"/>
      <c r="FL373" s="139"/>
      <c r="FM373" s="9"/>
      <c r="FN373" s="1"/>
      <c r="FO373" s="41">
        <f>AC373/1000</f>
        <v>0.48099999999999998</v>
      </c>
      <c r="FQ373" s="121">
        <f>EX373*100/EU373</f>
        <v>42.468694096601077</v>
      </c>
      <c r="FR373" s="140">
        <f>EY373/1000</f>
        <v>0.47218859999999996</v>
      </c>
      <c r="FS373" s="9"/>
      <c r="FU373" s="214"/>
      <c r="FW373" s="214"/>
      <c r="GI373" s="8"/>
      <c r="GO373" s="10">
        <v>44061</v>
      </c>
      <c r="GP373" s="10"/>
      <c r="GQ373" s="20"/>
      <c r="KE373" s="20">
        <f>FR373*AO373/100*1000</f>
        <v>23.609429999999996</v>
      </c>
      <c r="KF373" s="20">
        <f>FR373*AP373/100*1000</f>
        <v>173.76540479999997</v>
      </c>
      <c r="KG373" s="20">
        <f>FR373*AQ373/100*1000</f>
        <v>270.56406779999998</v>
      </c>
      <c r="KH373" s="20">
        <f>FR373*AX373/100*1000</f>
        <v>1.1804714999999999</v>
      </c>
      <c r="KI373" s="20">
        <f>FR373*BM373/100*1000</f>
        <v>0.26442561599999997</v>
      </c>
      <c r="KJ373" s="20">
        <f>FR373*BY373/100*1000</f>
        <v>88.099060233599985</v>
      </c>
      <c r="KK373" s="20">
        <f>FR373*CA373/100*1000</f>
        <v>71.591346777599981</v>
      </c>
      <c r="KL373" s="20">
        <f>FR373*CC373/100*1000</f>
        <v>13.136664602879996</v>
      </c>
    </row>
    <row r="374" spans="1:313">
      <c r="A374" s="1">
        <v>234</v>
      </c>
      <c r="B374" s="219">
        <f>COUNTIFS($D$3:D374,D374,$F$3:F374,F374)</f>
        <v>1</v>
      </c>
      <c r="C374" s="21">
        <v>9411</v>
      </c>
      <c r="D374" s="21" t="s">
        <v>706</v>
      </c>
      <c r="E374" s="1" t="s">
        <v>513</v>
      </c>
      <c r="F374" s="12">
        <v>5652061283</v>
      </c>
      <c r="G374" s="1">
        <v>62</v>
      </c>
      <c r="H374" s="247" t="s">
        <v>2824</v>
      </c>
      <c r="DJ374" s="209" t="s">
        <v>483</v>
      </c>
      <c r="EL374" s="6" t="e">
        <f>EK374/((EJ374/100)*(EJ374/100))</f>
        <v>#DIV/0!</v>
      </c>
      <c r="FV374" s="212" t="s">
        <v>785</v>
      </c>
      <c r="FX374" s="212" t="s">
        <v>785</v>
      </c>
      <c r="GI374" s="8"/>
    </row>
    <row r="375" spans="1:313">
      <c r="A375" s="1">
        <v>74</v>
      </c>
      <c r="B375" s="1">
        <f>COUNTIFS($D$3:D375,D375,$F$3:F375,F375)</f>
        <v>1</v>
      </c>
      <c r="C375" s="34">
        <v>17155</v>
      </c>
      <c r="D375" s="21" t="s">
        <v>706</v>
      </c>
      <c r="E375" s="2" t="s">
        <v>2124</v>
      </c>
      <c r="F375" s="2">
        <v>7156205694</v>
      </c>
      <c r="G375" s="1">
        <v>51</v>
      </c>
      <c r="H375" s="247" t="s">
        <v>2429</v>
      </c>
      <c r="I375" s="29" t="s">
        <v>2430</v>
      </c>
      <c r="J375" s="24" t="s">
        <v>487</v>
      </c>
      <c r="K375" s="2" t="s">
        <v>430</v>
      </c>
      <c r="L375" s="2">
        <v>5</v>
      </c>
      <c r="M375" s="2">
        <v>2</v>
      </c>
      <c r="N375" s="2" t="s">
        <v>431</v>
      </c>
      <c r="O375" s="11"/>
      <c r="P375" s="2" t="s">
        <v>2415</v>
      </c>
      <c r="Q375" s="11"/>
      <c r="R375" s="11"/>
      <c r="S375" s="11"/>
      <c r="T375" s="42"/>
      <c r="U375" s="42"/>
      <c r="V375" s="64" t="s">
        <v>2426</v>
      </c>
      <c r="W375" s="42"/>
      <c r="X375" s="42"/>
      <c r="Y375" s="66"/>
      <c r="Z375" s="11"/>
      <c r="AA375" s="1" t="s">
        <v>2166</v>
      </c>
      <c r="AC375" s="115">
        <v>177</v>
      </c>
      <c r="AD375" s="115">
        <v>800</v>
      </c>
      <c r="AE375" s="11"/>
      <c r="AF375" s="11"/>
      <c r="AG375" s="11" t="s">
        <v>483</v>
      </c>
      <c r="AH375" s="115">
        <v>50</v>
      </c>
      <c r="AI375" s="11"/>
      <c r="AJ375" s="11"/>
      <c r="AM375" s="11"/>
      <c r="AO375" s="116">
        <v>45.8</v>
      </c>
      <c r="AP375" s="117">
        <v>51.3</v>
      </c>
      <c r="AQ375" s="118">
        <v>1.65</v>
      </c>
      <c r="AR375" s="119">
        <f>AO375+AP375+AQ375</f>
        <v>98.75</v>
      </c>
      <c r="AS375" s="120">
        <f>AO375/AP375</f>
        <v>0.89278752436647169</v>
      </c>
      <c r="AT375" s="121">
        <f>AO375/AP375*AQ375</f>
        <v>1.4730994152046781</v>
      </c>
      <c r="AU375" s="122">
        <f>AO375/(AP375+AQ375)</f>
        <v>0.86496694995278567</v>
      </c>
      <c r="AV375" s="19">
        <f>AW375*AO375/100</f>
        <v>41.543999999999997</v>
      </c>
      <c r="AW375" s="19">
        <f>98-AY375</f>
        <v>90.707423580786028</v>
      </c>
      <c r="AX375" s="123">
        <v>3.34</v>
      </c>
      <c r="AY375" s="19">
        <f>AX375*100/AO375</f>
        <v>7.2925764192139741</v>
      </c>
      <c r="AZ375" s="1" t="s">
        <v>432</v>
      </c>
      <c r="BA375" s="58">
        <v>17.88</v>
      </c>
      <c r="BB375" s="1" t="s">
        <v>432</v>
      </c>
      <c r="BC375" s="6">
        <v>2.4199999999999998E-3</v>
      </c>
      <c r="BD375" s="6"/>
      <c r="BE375" s="19"/>
      <c r="BF375" s="19"/>
      <c r="BG375" s="67">
        <v>6120.7142857142862</v>
      </c>
      <c r="BH375" s="67">
        <v>337.5</v>
      </c>
      <c r="BI375" s="19">
        <v>0.93</v>
      </c>
      <c r="BJ375" s="19">
        <v>41.8</v>
      </c>
      <c r="BK375" s="19">
        <f>100-BJ375</f>
        <v>58.2</v>
      </c>
      <c r="BL375" s="124">
        <f>BJ375/BK375</f>
        <v>0.71821305841924388</v>
      </c>
      <c r="BM375" s="125">
        <v>0.12</v>
      </c>
      <c r="BN375" s="6">
        <f>BM375*100/AO375</f>
        <v>0.26200873362445415</v>
      </c>
      <c r="BO375" s="1" t="s">
        <v>432</v>
      </c>
      <c r="BP375" s="19">
        <v>31.159999999999997</v>
      </c>
      <c r="BQ375" s="19">
        <v>41.6</v>
      </c>
      <c r="BR375" s="43">
        <v>57897</v>
      </c>
      <c r="BS375" s="6">
        <f>BX375+BZ375</f>
        <v>15.42</v>
      </c>
      <c r="BT375" s="4">
        <v>90.8</v>
      </c>
      <c r="BU375" s="43">
        <v>6736</v>
      </c>
      <c r="BV375" s="6">
        <f>100-BT375</f>
        <v>9.2000000000000028</v>
      </c>
      <c r="BW375" s="6">
        <f>BY375+CA375+CC375</f>
        <v>50.951159999999994</v>
      </c>
      <c r="BX375" s="22">
        <v>6.18</v>
      </c>
      <c r="BY375" s="22">
        <f>BX375*AP375/100</f>
        <v>3.1703399999999999</v>
      </c>
      <c r="BZ375" s="6">
        <v>9.24</v>
      </c>
      <c r="CA375" s="22">
        <f>BZ375*AP375/100</f>
        <v>4.7401200000000001</v>
      </c>
      <c r="CB375" s="6">
        <v>83.9</v>
      </c>
      <c r="CC375" s="22">
        <f>CB375*AP375/100</f>
        <v>43.040699999999994</v>
      </c>
      <c r="CD375" s="22" t="s">
        <v>432</v>
      </c>
      <c r="CE375" s="126">
        <v>88.4</v>
      </c>
      <c r="CF375" s="127">
        <v>6186</v>
      </c>
      <c r="CG375" s="126">
        <v>75.8</v>
      </c>
      <c r="CH375" s="127">
        <v>5510</v>
      </c>
      <c r="CI375" s="126">
        <v>18.5</v>
      </c>
      <c r="CJ375" s="126">
        <v>28.4</v>
      </c>
      <c r="CK375" s="127">
        <v>4411</v>
      </c>
      <c r="CL375" s="19">
        <f>BX375/BZ375</f>
        <v>0.66883116883116878</v>
      </c>
      <c r="CM375" s="19"/>
      <c r="CN375" s="19"/>
      <c r="CO375" s="19"/>
      <c r="CP375" s="6"/>
      <c r="CQ375" s="19"/>
      <c r="CR375" s="19"/>
      <c r="CS375" s="20"/>
      <c r="CZ375" s="22"/>
      <c r="DA375" s="16"/>
      <c r="DB375" s="129" t="s">
        <v>257</v>
      </c>
      <c r="DC375" s="130"/>
      <c r="DD375" s="131"/>
      <c r="DI375" s="1" t="s">
        <v>436</v>
      </c>
      <c r="DJ375" s="209" t="s">
        <v>483</v>
      </c>
      <c r="DK375" s="4">
        <v>2</v>
      </c>
      <c r="DN375" s="16"/>
      <c r="DR375" s="58"/>
      <c r="DS375" s="22"/>
      <c r="DT375" s="22"/>
      <c r="DU375" s="22"/>
      <c r="DV375" s="22"/>
      <c r="DW375" s="22"/>
      <c r="DX375" s="22"/>
      <c r="DY375" s="22"/>
      <c r="DZ375" s="22"/>
      <c r="EB375" s="2"/>
      <c r="EC375" s="36"/>
      <c r="ED375" s="36"/>
      <c r="EE375" s="4">
        <f>L375</f>
        <v>5</v>
      </c>
      <c r="EF375" s="4"/>
      <c r="EG375" s="4"/>
      <c r="EH375" s="4"/>
      <c r="EI375" s="4"/>
      <c r="EJ375" s="4"/>
      <c r="EK375" s="4"/>
      <c r="EL375" s="6" t="e">
        <f>EK375/(EJ375*EJ375*0.01*0.01)</f>
        <v>#DIV/0!</v>
      </c>
      <c r="EM375" s="4"/>
      <c r="EN375" s="4"/>
      <c r="EO375" s="4"/>
      <c r="EP375" s="4"/>
      <c r="EQ375" s="31"/>
      <c r="ER375" s="14"/>
      <c r="ES375" s="132">
        <f>C375</f>
        <v>17155</v>
      </c>
      <c r="ET375" s="133">
        <v>75</v>
      </c>
      <c r="EU375" s="133">
        <v>7231</v>
      </c>
      <c r="EV375" s="133">
        <v>5726</v>
      </c>
      <c r="EW375" s="133">
        <v>37440</v>
      </c>
      <c r="EX375" s="133">
        <v>2244</v>
      </c>
      <c r="EY375" s="134">
        <f>EX375/EV375*EW375/ET375</f>
        <v>195.63478868319945</v>
      </c>
      <c r="EZ375" s="39">
        <f>L375*EY375</f>
        <v>978.1739434159972</v>
      </c>
      <c r="FA375" s="9"/>
      <c r="FE375" s="135"/>
      <c r="FF375" s="135"/>
      <c r="FH375" s="136"/>
      <c r="FK375" s="138"/>
      <c r="FL375" s="139"/>
      <c r="FM375" s="9"/>
      <c r="FN375" s="1"/>
      <c r="FO375" s="41">
        <f>AC375/1000</f>
        <v>0.17699999999999999</v>
      </c>
      <c r="FQ375" s="121">
        <f>EX375*100/EU375</f>
        <v>31.033052136633938</v>
      </c>
      <c r="FR375" s="140">
        <f>EY375/1000</f>
        <v>0.19563478868319945</v>
      </c>
      <c r="FS375" s="9"/>
      <c r="FV375" s="212"/>
      <c r="FX375" s="212"/>
      <c r="GI375" s="8"/>
      <c r="GO375" s="10"/>
      <c r="GP375" s="10"/>
      <c r="GQ375" s="20"/>
      <c r="KB375" s="22"/>
      <c r="KC375" s="22"/>
      <c r="KD375" s="22"/>
      <c r="KE375" s="20">
        <f>FR375*AO375/100*1000</f>
        <v>89.600733216905326</v>
      </c>
      <c r="KF375" s="20">
        <f>FR375*AP375/100*1000</f>
        <v>100.36064659448131</v>
      </c>
      <c r="KG375" s="20">
        <f>FR375*AQ375/100*1000</f>
        <v>3.2279740132727905</v>
      </c>
      <c r="KH375" s="20">
        <f>FR375*AX375/100*1000</f>
        <v>6.5342019420188615</v>
      </c>
      <c r="KI375" s="20">
        <f>FR375*BM375/100*1000</f>
        <v>0.23476174641983935</v>
      </c>
      <c r="KJ375" s="20">
        <f>FR375*BY375/100*1000</f>
        <v>6.2022879595389444</v>
      </c>
      <c r="KK375" s="20">
        <f>FR375*CA375/100*1000</f>
        <v>9.2733237453300745</v>
      </c>
      <c r="KL375" s="20">
        <f>FR375*CC375/100*1000</f>
        <v>84.202582492769821</v>
      </c>
      <c r="KM375" s="19">
        <v>44</v>
      </c>
      <c r="KN375" s="19">
        <v>82.7</v>
      </c>
      <c r="KO375" s="9">
        <v>1</v>
      </c>
    </row>
    <row r="376" spans="1:313">
      <c r="A376" s="1">
        <v>178</v>
      </c>
      <c r="B376" s="219">
        <f>COUNTIFS($D$3:D376,D376,$F$3:F376,F376)</f>
        <v>1</v>
      </c>
      <c r="C376" s="34">
        <v>15660</v>
      </c>
      <c r="D376" s="75" t="s">
        <v>2018</v>
      </c>
      <c r="E376" s="76" t="s">
        <v>496</v>
      </c>
      <c r="F376" s="76">
        <v>6301061173</v>
      </c>
      <c r="G376" s="77">
        <v>58</v>
      </c>
      <c r="H376" s="248" t="s">
        <v>2015</v>
      </c>
      <c r="I376" s="29" t="s">
        <v>442</v>
      </c>
      <c r="J376" s="24" t="s">
        <v>487</v>
      </c>
      <c r="K376" s="2" t="s">
        <v>430</v>
      </c>
      <c r="L376" s="2">
        <v>24</v>
      </c>
      <c r="M376" s="2" t="s">
        <v>2019</v>
      </c>
      <c r="N376" s="2" t="s">
        <v>431</v>
      </c>
      <c r="O376" s="11"/>
      <c r="P376" s="2" t="s">
        <v>1994</v>
      </c>
      <c r="Q376" s="11"/>
      <c r="R376" s="11"/>
      <c r="S376" s="11"/>
      <c r="T376" s="42"/>
      <c r="U376" s="42"/>
      <c r="V376" s="64" t="s">
        <v>1609</v>
      </c>
      <c r="W376" s="11"/>
      <c r="X376" s="72" t="s">
        <v>2009</v>
      </c>
      <c r="Y376" s="66"/>
      <c r="Z376" s="11"/>
      <c r="AA376" s="1" t="s">
        <v>773</v>
      </c>
      <c r="AC376" s="115">
        <v>241</v>
      </c>
      <c r="AD376" s="115">
        <v>5700</v>
      </c>
      <c r="AE376" s="11"/>
      <c r="AF376" s="11"/>
      <c r="AG376" s="11" t="s">
        <v>491</v>
      </c>
      <c r="AH376" s="115">
        <v>450</v>
      </c>
      <c r="AI376" s="11"/>
      <c r="AJ376" s="11"/>
      <c r="AM376" s="11"/>
      <c r="AO376" s="116">
        <v>47.1</v>
      </c>
      <c r="AP376" s="117">
        <v>41.4</v>
      </c>
      <c r="AQ376" s="118">
        <v>10.9</v>
      </c>
      <c r="AR376" s="119">
        <f>AO376+AP376+AQ376</f>
        <v>99.4</v>
      </c>
      <c r="AS376" s="120">
        <f>AO376/AP376</f>
        <v>1.13768115942029</v>
      </c>
      <c r="AT376" s="121">
        <f>AO376/AP376*AQ376</f>
        <v>12.400724637681162</v>
      </c>
      <c r="AU376" s="122">
        <f>AO376/(AP376+AQ376)</f>
        <v>0.90057361376673051</v>
      </c>
      <c r="AV376" s="19">
        <f>AW376*AO376/100</f>
        <v>40.938000000000002</v>
      </c>
      <c r="AW376" s="19">
        <f>98-AY376-(CD376*100/AO376)</f>
        <v>86.917197452229303</v>
      </c>
      <c r="AX376" s="123">
        <v>4.72</v>
      </c>
      <c r="AY376" s="19">
        <f>AX376*100/AO376</f>
        <v>10.021231422505307</v>
      </c>
      <c r="AZ376" s="1" t="s">
        <v>432</v>
      </c>
      <c r="BA376" s="58">
        <v>14.690000000000001</v>
      </c>
      <c r="BB376" s="1" t="s">
        <v>432</v>
      </c>
      <c r="BC376" s="6">
        <v>8.7999999999999995E-2</v>
      </c>
      <c r="BD376" s="6"/>
      <c r="BE376" s="19"/>
      <c r="BF376" s="19"/>
      <c r="BG376" s="67">
        <v>7168.7737041719356</v>
      </c>
      <c r="BH376" s="67">
        <v>739.14</v>
      </c>
      <c r="BI376" s="19">
        <v>1.52</v>
      </c>
      <c r="BJ376" s="19">
        <v>32.700000000000003</v>
      </c>
      <c r="BK376" s="19">
        <f>100-BJ376</f>
        <v>67.3</v>
      </c>
      <c r="BL376" s="124">
        <f>BJ376/BK376</f>
        <v>0.48588410104011892</v>
      </c>
      <c r="BM376" s="125">
        <v>0.16</v>
      </c>
      <c r="BN376" s="6">
        <f>BM376*100/AO376</f>
        <v>0.33970276008492567</v>
      </c>
      <c r="BO376" s="1" t="s">
        <v>432</v>
      </c>
      <c r="BP376" s="19">
        <v>31.5</v>
      </c>
      <c r="BQ376" s="19">
        <v>56.24</v>
      </c>
      <c r="BR376" s="43">
        <v>32022</v>
      </c>
      <c r="BS376" s="6">
        <f>BX376+BZ376</f>
        <v>54.099999999999994</v>
      </c>
      <c r="BT376" s="4">
        <v>70.099999999999994</v>
      </c>
      <c r="BU376" s="43">
        <v>9509.6785714285706</v>
      </c>
      <c r="BV376" s="6">
        <f>100-BT376</f>
        <v>29.900000000000006</v>
      </c>
      <c r="BW376" s="6">
        <f>BY376+CA376+CC376</f>
        <v>40.985999999999997</v>
      </c>
      <c r="BX376" s="22">
        <v>12.3</v>
      </c>
      <c r="BY376" s="22">
        <f>BX376*AP376/100</f>
        <v>5.0922000000000001</v>
      </c>
      <c r="BZ376" s="6">
        <v>41.8</v>
      </c>
      <c r="CA376" s="22">
        <f>BZ376*AP376/100</f>
        <v>17.305199999999999</v>
      </c>
      <c r="CB376" s="6">
        <v>44.9</v>
      </c>
      <c r="CC376" s="22">
        <f>CB376*AP376/100</f>
        <v>18.5886</v>
      </c>
      <c r="CD376" s="22">
        <v>0.5</v>
      </c>
      <c r="CE376" s="126">
        <v>93.9</v>
      </c>
      <c r="CF376" s="127">
        <v>7472</v>
      </c>
      <c r="CG376" s="126">
        <v>81</v>
      </c>
      <c r="CH376" s="127">
        <v>5611</v>
      </c>
      <c r="CI376" s="126">
        <v>33.4</v>
      </c>
      <c r="CJ376" s="126">
        <v>60.8</v>
      </c>
      <c r="CK376" s="127">
        <v>5443</v>
      </c>
      <c r="CL376" s="19">
        <f>BX376/BZ376</f>
        <v>0.29425837320574166</v>
      </c>
      <c r="CM376" s="19"/>
      <c r="CN376" s="19"/>
      <c r="CO376" s="19"/>
      <c r="CP376" s="6">
        <v>1.38</v>
      </c>
      <c r="CQ376" s="19"/>
      <c r="CR376" s="19"/>
      <c r="CS376" s="20"/>
      <c r="CZ376" s="22"/>
      <c r="DA376" s="16"/>
      <c r="DB376" s="129" t="s">
        <v>441</v>
      </c>
      <c r="DC376" s="130"/>
      <c r="DD376" s="131" t="s">
        <v>2020</v>
      </c>
      <c r="DI376" s="1" t="s">
        <v>434</v>
      </c>
      <c r="DJ376" s="210" t="s">
        <v>491</v>
      </c>
      <c r="DK376" s="4">
        <v>2</v>
      </c>
      <c r="DN376" s="16">
        <v>0</v>
      </c>
      <c r="DR376" s="58" t="s">
        <v>1692</v>
      </c>
      <c r="DS376" s="22" t="s">
        <v>431</v>
      </c>
      <c r="DT376" s="67">
        <v>174</v>
      </c>
      <c r="DU376" s="22">
        <v>7.5</v>
      </c>
      <c r="DV376" s="22">
        <v>92.5</v>
      </c>
      <c r="DW376" s="22"/>
      <c r="DX376" s="22" t="s">
        <v>431</v>
      </c>
      <c r="DY376" s="22" t="s">
        <v>431</v>
      </c>
      <c r="DZ376" s="22" t="s">
        <v>431</v>
      </c>
      <c r="EA376" s="2">
        <v>0</v>
      </c>
      <c r="EB376" s="68"/>
      <c r="EC376" s="36"/>
      <c r="ED376" s="36"/>
      <c r="EE376" s="4">
        <f>L376</f>
        <v>24</v>
      </c>
      <c r="EF376" s="4"/>
      <c r="EG376" s="4">
        <v>3</v>
      </c>
      <c r="EH376" s="4"/>
      <c r="EI376" s="4"/>
      <c r="EJ376" s="4"/>
      <c r="EK376" s="4"/>
      <c r="EL376" s="6" t="e">
        <f>EK376/(EJ376*EJ376*0.01*0.01)</f>
        <v>#DIV/0!</v>
      </c>
      <c r="EM376" s="4"/>
      <c r="EN376" s="4"/>
      <c r="EO376" s="4"/>
      <c r="EP376" s="4"/>
      <c r="EQ376" s="31"/>
      <c r="ER376" s="14"/>
      <c r="ES376" s="132">
        <f>C376</f>
        <v>15660</v>
      </c>
      <c r="ET376" s="133">
        <v>75</v>
      </c>
      <c r="EU376" s="133">
        <v>651267</v>
      </c>
      <c r="EV376" s="133">
        <v>8000</v>
      </c>
      <c r="EW376" s="133">
        <v>39780</v>
      </c>
      <c r="EX376" s="133">
        <v>3614</v>
      </c>
      <c r="EY376" s="134">
        <f>EX376/EV376*EW376/ET376</f>
        <v>239.60819999999998</v>
      </c>
      <c r="EZ376" s="39">
        <f>L376*EY376</f>
        <v>5750.5967999999993</v>
      </c>
      <c r="FA376" s="9"/>
      <c r="FE376" s="135"/>
      <c r="FF376" s="135"/>
      <c r="FH376" s="136"/>
      <c r="FK376" s="138"/>
      <c r="FL376" s="139"/>
      <c r="FM376" s="9"/>
      <c r="FN376" s="1"/>
      <c r="FO376" s="41">
        <f>AC376/1000</f>
        <v>0.24099999999999999</v>
      </c>
      <c r="FQ376" s="121">
        <f>EX376*100/EU376</f>
        <v>0.55491833610485408</v>
      </c>
      <c r="FR376" s="140">
        <f>EY376/1000</f>
        <v>0.23960819999999999</v>
      </c>
      <c r="FS376" s="9"/>
      <c r="FU376" s="214"/>
      <c r="FW376" s="214"/>
      <c r="GI376" s="8"/>
      <c r="GO376" s="10"/>
      <c r="GP376" s="10"/>
      <c r="GQ376" s="20"/>
      <c r="KE376" s="20">
        <f>FR376*AO376/100*1000</f>
        <v>112.85546220000001</v>
      </c>
      <c r="KF376" s="20">
        <f>FR376*AP376/100*1000</f>
        <v>99.197794799999983</v>
      </c>
      <c r="KG376" s="20">
        <f>FR376*AQ376/100*1000</f>
        <v>26.117293799999999</v>
      </c>
      <c r="KH376" s="20">
        <f>FR376*AX376/100*1000</f>
        <v>11.30950704</v>
      </c>
      <c r="KI376" s="20">
        <f>FR376*BM376/100*1000</f>
        <v>0.38337311999999996</v>
      </c>
      <c r="KJ376" s="20">
        <f>FR376*BY376/100*1000</f>
        <v>12.201328760400001</v>
      </c>
      <c r="KK376" s="20">
        <f>FR376*CA376/100*1000</f>
        <v>41.464678226400004</v>
      </c>
      <c r="KL376" s="20">
        <f>FR376*CC376/100*1000</f>
        <v>44.539809865199992</v>
      </c>
    </row>
    <row r="377" spans="1:313">
      <c r="A377" s="1">
        <v>196</v>
      </c>
      <c r="B377" s="1">
        <f>COUNTIFS($D$3:D377,D377,$F$3:F377,F377)</f>
        <v>2</v>
      </c>
      <c r="C377" s="34">
        <v>15813</v>
      </c>
      <c r="D377" s="75" t="s">
        <v>2018</v>
      </c>
      <c r="E377" s="76" t="s">
        <v>496</v>
      </c>
      <c r="F377" s="78">
        <v>6301061173</v>
      </c>
      <c r="G377" s="77">
        <v>58</v>
      </c>
      <c r="H377" s="248" t="s">
        <v>2058</v>
      </c>
      <c r="I377" s="29" t="s">
        <v>442</v>
      </c>
      <c r="J377" s="24" t="s">
        <v>487</v>
      </c>
      <c r="K377" s="2" t="s">
        <v>430</v>
      </c>
      <c r="L377" s="2">
        <v>22</v>
      </c>
      <c r="M377" s="2">
        <v>10</v>
      </c>
      <c r="N377" s="2" t="s">
        <v>431</v>
      </c>
      <c r="O377" s="11"/>
      <c r="P377" s="2" t="s">
        <v>2046</v>
      </c>
      <c r="Q377" s="11"/>
      <c r="R377" s="11"/>
      <c r="S377" s="11"/>
      <c r="T377" s="42"/>
      <c r="U377" s="42"/>
      <c r="V377" s="64" t="s">
        <v>1609</v>
      </c>
      <c r="W377" s="11"/>
      <c r="X377" s="72" t="s">
        <v>2009</v>
      </c>
      <c r="Y377" s="66" t="s">
        <v>2060</v>
      </c>
      <c r="Z377" s="11"/>
      <c r="AA377" s="1" t="s">
        <v>773</v>
      </c>
      <c r="AC377" s="115">
        <v>273</v>
      </c>
      <c r="AD377" s="115">
        <v>6000</v>
      </c>
      <c r="AE377" s="11"/>
      <c r="AF377" s="11"/>
      <c r="AG377" s="11" t="s">
        <v>491</v>
      </c>
      <c r="AH377" s="115">
        <v>450</v>
      </c>
      <c r="AI377" s="11"/>
      <c r="AJ377" s="11"/>
      <c r="AM377" s="11"/>
      <c r="AO377" s="116">
        <v>39.799999999999997</v>
      </c>
      <c r="AP377" s="117">
        <v>56.6</v>
      </c>
      <c r="AQ377" s="118">
        <v>3.05</v>
      </c>
      <c r="AR377" s="119">
        <f>AO377+AP377+AQ377</f>
        <v>99.45</v>
      </c>
      <c r="AS377" s="120">
        <f>AO377/AP377</f>
        <v>0.70318021201413416</v>
      </c>
      <c r="AT377" s="121">
        <f>AO377/AP377*AQ377</f>
        <v>2.144699646643109</v>
      </c>
      <c r="AU377" s="122">
        <f>AO377/(AP377+AQ377)</f>
        <v>0.66722548197820619</v>
      </c>
      <c r="AV377" s="19">
        <f>AW377*AO377/100</f>
        <v>35.213999999999999</v>
      </c>
      <c r="AW377" s="19">
        <f>98-AY377-(CD377*100/AO377)</f>
        <v>88.477386934673362</v>
      </c>
      <c r="AX377" s="123">
        <v>3.05</v>
      </c>
      <c r="AY377" s="19">
        <f>AX377*100/AO377</f>
        <v>7.6633165829145735</v>
      </c>
      <c r="AZ377" s="1" t="s">
        <v>432</v>
      </c>
      <c r="BA377" s="58">
        <v>14.43</v>
      </c>
      <c r="BB377" s="1" t="s">
        <v>432</v>
      </c>
      <c r="BC377" s="6">
        <v>2.4E-2</v>
      </c>
      <c r="BD377" s="6"/>
      <c r="BE377" s="19"/>
      <c r="BF377" s="19"/>
      <c r="BG377" s="67">
        <v>5782.3008849557527</v>
      </c>
      <c r="BH377" s="67">
        <v>946.15</v>
      </c>
      <c r="BI377" s="19">
        <v>0.4</v>
      </c>
      <c r="BJ377" s="19">
        <v>35.4</v>
      </c>
      <c r="BK377" s="19">
        <f>100-BJ377</f>
        <v>64.599999999999994</v>
      </c>
      <c r="BL377" s="124">
        <f>BJ377/BK377</f>
        <v>0.54798761609907121</v>
      </c>
      <c r="BM377" s="125">
        <v>0.12</v>
      </c>
      <c r="BN377" s="6">
        <f>BM377*100/AO377</f>
        <v>0.30150753768844224</v>
      </c>
      <c r="BO377" s="1" t="s">
        <v>432</v>
      </c>
      <c r="BP377" s="19">
        <v>23</v>
      </c>
      <c r="BQ377" s="19">
        <v>22.016000000000002</v>
      </c>
      <c r="BR377" s="43">
        <v>25846.400000000001</v>
      </c>
      <c r="BS377" s="6">
        <f>BX377+BZ377</f>
        <v>56.599999999999994</v>
      </c>
      <c r="BT377" s="4">
        <v>81.099999999999994</v>
      </c>
      <c r="BU377" s="43">
        <v>10724.449999999999</v>
      </c>
      <c r="BV377" s="6">
        <f>100-BT377</f>
        <v>18.900000000000006</v>
      </c>
      <c r="BW377" s="6">
        <f>BY377+CA377+CC377</f>
        <v>55.864200000000004</v>
      </c>
      <c r="BX377" s="22">
        <v>22.7</v>
      </c>
      <c r="BY377" s="22">
        <f>BX377*AP377/100</f>
        <v>12.848199999999999</v>
      </c>
      <c r="BZ377" s="6">
        <v>33.9</v>
      </c>
      <c r="CA377" s="22">
        <f>BZ377*AP377/100</f>
        <v>19.1874</v>
      </c>
      <c r="CB377" s="6">
        <v>42.1</v>
      </c>
      <c r="CC377" s="22">
        <f>CB377*AP377/100</f>
        <v>23.828600000000002</v>
      </c>
      <c r="CD377" s="22">
        <v>0.74</v>
      </c>
      <c r="CE377" s="126">
        <v>92.4</v>
      </c>
      <c r="CF377" s="127">
        <v>6436</v>
      </c>
      <c r="CG377" s="126">
        <v>79.400000000000006</v>
      </c>
      <c r="CH377" s="127">
        <v>4907</v>
      </c>
      <c r="CI377" s="126">
        <v>26.2</v>
      </c>
      <c r="CJ377" s="126">
        <v>59.7</v>
      </c>
      <c r="CK377" s="127">
        <v>5059</v>
      </c>
      <c r="CL377" s="19">
        <f>BX377/BZ377</f>
        <v>0.6696165191740413</v>
      </c>
      <c r="CM377" s="19"/>
      <c r="CN377" s="19"/>
      <c r="CO377" s="19"/>
      <c r="CP377" s="6">
        <v>0.76</v>
      </c>
      <c r="CQ377" s="19"/>
      <c r="CR377" s="19"/>
      <c r="CS377" s="20"/>
      <c r="CZ377" s="22"/>
      <c r="DA377" s="16"/>
      <c r="DB377" s="129" t="s">
        <v>441</v>
      </c>
      <c r="DC377" s="130"/>
      <c r="DD377" s="131" t="s">
        <v>2061</v>
      </c>
      <c r="DI377" s="1" t="s">
        <v>434</v>
      </c>
      <c r="DJ377" s="210" t="s">
        <v>491</v>
      </c>
      <c r="DK377" s="4">
        <v>2</v>
      </c>
      <c r="DN377" s="16">
        <v>0</v>
      </c>
      <c r="DR377" s="22" t="s">
        <v>431</v>
      </c>
      <c r="DS377" s="22" t="s">
        <v>431</v>
      </c>
      <c r="DT377" s="67">
        <v>238</v>
      </c>
      <c r="DU377" s="22">
        <v>4.2</v>
      </c>
      <c r="DV377" s="22">
        <v>95.8</v>
      </c>
      <c r="DW377" s="22" t="s">
        <v>431</v>
      </c>
      <c r="DX377" s="22" t="s">
        <v>431</v>
      </c>
      <c r="DY377" s="22" t="s">
        <v>431</v>
      </c>
      <c r="DZ377" s="22" t="s">
        <v>431</v>
      </c>
      <c r="EA377" s="2">
        <v>0</v>
      </c>
      <c r="EB377" s="68"/>
      <c r="EC377" s="36"/>
      <c r="ED377" s="36"/>
      <c r="EE377" s="4">
        <f>L377</f>
        <v>22</v>
      </c>
      <c r="EF377" s="4"/>
      <c r="EG377" s="4"/>
      <c r="EH377" s="4"/>
      <c r="EI377" s="4"/>
      <c r="EJ377" s="4"/>
      <c r="EK377" s="4"/>
      <c r="EL377" s="6" t="e">
        <f>EK377/(EJ377*EJ377*0.01*0.01)</f>
        <v>#DIV/0!</v>
      </c>
      <c r="EM377" s="4"/>
      <c r="EN377" s="4"/>
      <c r="EO377" s="4"/>
      <c r="EP377" s="4"/>
      <c r="EQ377" s="31"/>
      <c r="ER377" s="14"/>
      <c r="ES377" s="132">
        <f>C377</f>
        <v>15813</v>
      </c>
      <c r="ET377" s="133">
        <v>75</v>
      </c>
      <c r="EU377" s="133">
        <v>11226</v>
      </c>
      <c r="EV377" s="133">
        <v>4000</v>
      </c>
      <c r="EW377" s="133">
        <v>39780</v>
      </c>
      <c r="EX377" s="133">
        <v>1974</v>
      </c>
      <c r="EY377" s="134">
        <f>EX377/EV377*EW377/ET377</f>
        <v>261.75240000000002</v>
      </c>
      <c r="EZ377" s="39">
        <f>L377*EY377</f>
        <v>5758.5528000000004</v>
      </c>
      <c r="FA377" s="9"/>
      <c r="FE377" s="135"/>
      <c r="FF377" s="135"/>
      <c r="FH377" s="136"/>
      <c r="FK377" s="138"/>
      <c r="FL377" s="139"/>
      <c r="FM377" s="9"/>
      <c r="FN377" s="1"/>
      <c r="FO377" s="41">
        <f>AC377/1000</f>
        <v>0.27300000000000002</v>
      </c>
      <c r="FQ377" s="121">
        <f>EX377*100/EU377</f>
        <v>17.584179583110636</v>
      </c>
      <c r="FR377" s="140">
        <f>EY377/1000</f>
        <v>0.2617524</v>
      </c>
      <c r="FS377" s="9"/>
      <c r="FU377" s="214"/>
      <c r="FW377" s="214"/>
      <c r="GI377" s="8"/>
      <c r="GO377" s="10"/>
      <c r="GP377" s="10"/>
      <c r="GQ377" s="20"/>
      <c r="KE377" s="20">
        <f>FR377*AO377/100*1000</f>
        <v>104.1774552</v>
      </c>
      <c r="KF377" s="20">
        <f>FR377*AP377/100*1000</f>
        <v>148.15185840000001</v>
      </c>
      <c r="KG377" s="20">
        <f>FR377*AQ377/100*1000</f>
        <v>7.9834481999999998</v>
      </c>
      <c r="KH377" s="20">
        <f>FR377*AX377/100*1000</f>
        <v>7.9834481999999998</v>
      </c>
      <c r="KI377" s="20">
        <f>FR377*BM377/100*1000</f>
        <v>0.31410288000000003</v>
      </c>
      <c r="KJ377" s="20">
        <f>FR377*BY377/100*1000</f>
        <v>33.630471856799993</v>
      </c>
      <c r="KK377" s="20">
        <f>FR377*CA377/100*1000</f>
        <v>50.223479997599995</v>
      </c>
      <c r="KL377" s="20">
        <f>FR377*CC377/100*1000</f>
        <v>62.371932386400005</v>
      </c>
    </row>
    <row r="378" spans="1:313">
      <c r="A378" s="1">
        <v>184</v>
      </c>
      <c r="B378" s="1">
        <f>COUNTIFS($D$3:D378,D378,$F$3:F378,F378)</f>
        <v>1</v>
      </c>
      <c r="C378" s="34">
        <v>15683</v>
      </c>
      <c r="D378" s="21" t="s">
        <v>2032</v>
      </c>
      <c r="E378" s="2" t="s">
        <v>2033</v>
      </c>
      <c r="F378" s="2">
        <v>6052260698</v>
      </c>
      <c r="G378" s="1">
        <v>61</v>
      </c>
      <c r="H378" s="247" t="s">
        <v>2034</v>
      </c>
      <c r="I378" s="29" t="s">
        <v>437</v>
      </c>
      <c r="J378" s="24" t="s">
        <v>487</v>
      </c>
      <c r="K378" s="2" t="s">
        <v>430</v>
      </c>
      <c r="L378" s="2">
        <v>9</v>
      </c>
      <c r="M378" s="2">
        <v>8</v>
      </c>
      <c r="N378" s="2" t="s">
        <v>431</v>
      </c>
      <c r="O378" s="11"/>
      <c r="P378" s="2" t="s">
        <v>1994</v>
      </c>
      <c r="Q378" s="11"/>
      <c r="R378" s="11"/>
      <c r="S378" s="11"/>
      <c r="T378" s="42"/>
      <c r="U378" s="42"/>
      <c r="V378" s="64" t="s">
        <v>1609</v>
      </c>
      <c r="W378" s="11"/>
      <c r="X378" s="72" t="s">
        <v>2009</v>
      </c>
      <c r="Y378" s="66"/>
      <c r="Z378" s="11"/>
      <c r="AA378" s="1" t="s">
        <v>773</v>
      </c>
      <c r="AC378" s="115">
        <v>129</v>
      </c>
      <c r="AD378" s="115">
        <v>1100</v>
      </c>
      <c r="AE378" s="11"/>
      <c r="AF378" s="11"/>
      <c r="AG378" s="11" t="s">
        <v>483</v>
      </c>
      <c r="AH378" s="115">
        <v>150</v>
      </c>
      <c r="AI378" s="11"/>
      <c r="AJ378" s="11"/>
      <c r="AM378" s="11"/>
      <c r="AO378" s="116">
        <v>23.7</v>
      </c>
      <c r="AP378" s="117">
        <v>54.1</v>
      </c>
      <c r="AQ378" s="118">
        <v>21.5</v>
      </c>
      <c r="AR378" s="119">
        <f>AO378+AP378+AQ378</f>
        <v>99.3</v>
      </c>
      <c r="AS378" s="120">
        <f>AO378/AP378</f>
        <v>0.43807763401109057</v>
      </c>
      <c r="AT378" s="121">
        <f>AO378/AP378*AQ378</f>
        <v>9.4186691312384472</v>
      </c>
      <c r="AU378" s="122">
        <f>AO378/(AP378+AQ378)</f>
        <v>0.31349206349206349</v>
      </c>
      <c r="AV378" s="19">
        <f>AW378*AO378/100</f>
        <v>19.286000000000001</v>
      </c>
      <c r="AW378" s="19">
        <f>98-AY378-(CD378*100/AO378)</f>
        <v>81.375527426160346</v>
      </c>
      <c r="AX378" s="123">
        <v>3.6</v>
      </c>
      <c r="AY378" s="19">
        <f>AX378*100/AO378</f>
        <v>15.18987341772152</v>
      </c>
      <c r="AZ378" s="1" t="s">
        <v>432</v>
      </c>
      <c r="BA378" s="58">
        <v>8.8529999999999998</v>
      </c>
      <c r="BB378" s="1" t="s">
        <v>432</v>
      </c>
      <c r="BC378" s="6">
        <v>0.43</v>
      </c>
      <c r="BD378" s="6"/>
      <c r="BE378" s="19"/>
      <c r="BF378" s="19"/>
      <c r="BG378" s="67">
        <v>7081.542351453857</v>
      </c>
      <c r="BH378" s="67">
        <v>609.6</v>
      </c>
      <c r="BI378" s="19">
        <v>0.75</v>
      </c>
      <c r="BJ378" s="19">
        <v>49.3</v>
      </c>
      <c r="BK378" s="19">
        <f>100-BJ378</f>
        <v>50.7</v>
      </c>
      <c r="BL378" s="124">
        <f>BJ378/BK378</f>
        <v>0.97238658777120301</v>
      </c>
      <c r="BM378" s="125">
        <v>0.18</v>
      </c>
      <c r="BN378" s="6">
        <f>BM378*100/AO378</f>
        <v>0.759493670886076</v>
      </c>
      <c r="BO378" s="1" t="s">
        <v>432</v>
      </c>
      <c r="BP378" s="19">
        <v>21.2</v>
      </c>
      <c r="BQ378" s="19">
        <v>18.04</v>
      </c>
      <c r="BR378" s="43">
        <v>24334</v>
      </c>
      <c r="BS378" s="6">
        <f>BX378+BZ378</f>
        <v>60.5</v>
      </c>
      <c r="BT378" s="4">
        <v>87.8</v>
      </c>
      <c r="BU378" s="43">
        <v>6864.3571428571431</v>
      </c>
      <c r="BV378" s="6">
        <f>100-BT378</f>
        <v>12.200000000000003</v>
      </c>
      <c r="BW378" s="6">
        <f>BY378+CA378+CC378</f>
        <v>53.883600000000001</v>
      </c>
      <c r="BX378" s="22">
        <v>12.7</v>
      </c>
      <c r="BY378" s="22">
        <f>BX378*AP378/100</f>
        <v>6.8706999999999994</v>
      </c>
      <c r="BZ378" s="6">
        <v>47.8</v>
      </c>
      <c r="CA378" s="22">
        <f>BZ378*AP378/100</f>
        <v>25.8598</v>
      </c>
      <c r="CB378" s="6">
        <v>39.1</v>
      </c>
      <c r="CC378" s="22">
        <f>CB378*AP378/100</f>
        <v>21.153099999999998</v>
      </c>
      <c r="CD378" s="22">
        <v>0.34</v>
      </c>
      <c r="CE378" s="126">
        <v>91.5</v>
      </c>
      <c r="CF378" s="127">
        <v>7726</v>
      </c>
      <c r="CG378" s="126">
        <v>86.9</v>
      </c>
      <c r="CH378" s="127">
        <v>6148</v>
      </c>
      <c r="CI378" s="126">
        <v>31.7</v>
      </c>
      <c r="CJ378" s="126">
        <v>65.7</v>
      </c>
      <c r="CK378" s="127">
        <v>5802</v>
      </c>
      <c r="CL378" s="19">
        <f>BX378/BZ378</f>
        <v>0.26569037656903766</v>
      </c>
      <c r="CM378" s="19"/>
      <c r="CN378" s="19"/>
      <c r="CO378" s="19"/>
      <c r="CP378" s="6">
        <v>1.1299999999999999</v>
      </c>
      <c r="CQ378" s="19"/>
      <c r="CR378" s="19"/>
      <c r="CS378" s="20"/>
      <c r="CZ378" s="22"/>
      <c r="DA378" s="16"/>
      <c r="DB378" s="129" t="s">
        <v>257</v>
      </c>
      <c r="DC378" s="130"/>
      <c r="DD378" s="131" t="s">
        <v>2035</v>
      </c>
      <c r="DI378" s="1" t="s">
        <v>436</v>
      </c>
      <c r="DJ378" s="209" t="s">
        <v>483</v>
      </c>
      <c r="DK378" s="4">
        <v>2</v>
      </c>
      <c r="DN378" s="16">
        <v>0</v>
      </c>
      <c r="DR378" s="22" t="s">
        <v>431</v>
      </c>
      <c r="DS378" s="22" t="s">
        <v>431</v>
      </c>
      <c r="DT378" s="67">
        <v>132</v>
      </c>
      <c r="DU378" s="22">
        <v>19.7</v>
      </c>
      <c r="DV378" s="22">
        <v>80.3</v>
      </c>
      <c r="DW378" s="22" t="s">
        <v>431</v>
      </c>
      <c r="DX378" s="22" t="s">
        <v>431</v>
      </c>
      <c r="DY378" s="22" t="s">
        <v>431</v>
      </c>
      <c r="DZ378" s="22" t="s">
        <v>431</v>
      </c>
      <c r="EA378" s="2">
        <v>0</v>
      </c>
      <c r="EB378" s="68"/>
      <c r="EC378" s="36"/>
      <c r="ED378" s="36"/>
      <c r="EE378" s="4">
        <f>L378</f>
        <v>9</v>
      </c>
      <c r="EF378" s="4"/>
      <c r="EG378" s="4"/>
      <c r="EH378" s="4"/>
      <c r="EI378" s="4"/>
      <c r="EJ378" s="4"/>
      <c r="EK378" s="4"/>
      <c r="EL378" s="6" t="e">
        <f>EK378/(EJ378*EJ378*0.01*0.01)</f>
        <v>#DIV/0!</v>
      </c>
      <c r="EM378" s="4"/>
      <c r="EN378" s="4"/>
      <c r="EO378" s="4"/>
      <c r="EP378" s="4"/>
      <c r="EQ378" s="31"/>
      <c r="ER378" s="14"/>
      <c r="ES378" s="132">
        <f>C378</f>
        <v>15683</v>
      </c>
      <c r="ET378" s="133">
        <v>75</v>
      </c>
      <c r="EU378" s="133">
        <v>164967</v>
      </c>
      <c r="EV378" s="133">
        <v>8000</v>
      </c>
      <c r="EW378" s="133">
        <v>39780</v>
      </c>
      <c r="EX378" s="133">
        <v>1924</v>
      </c>
      <c r="EY378" s="134">
        <f>EX378/EV378*EW378/ET378</f>
        <v>127.5612</v>
      </c>
      <c r="EZ378" s="39">
        <f>L378*EY378</f>
        <v>1148.0508</v>
      </c>
      <c r="FA378" s="9"/>
      <c r="FE378" s="135"/>
      <c r="FF378" s="135"/>
      <c r="FH378" s="136"/>
      <c r="FK378" s="138"/>
      <c r="FL378" s="139"/>
      <c r="FM378" s="9"/>
      <c r="FN378" s="1"/>
      <c r="FO378" s="41">
        <f>AC378/1000</f>
        <v>0.129</v>
      </c>
      <c r="FQ378" s="121">
        <f>EX378*100/EU378</f>
        <v>1.1662938648335728</v>
      </c>
      <c r="FR378" s="140">
        <f>EY378/1000</f>
        <v>0.12756119999999999</v>
      </c>
      <c r="FS378" s="9"/>
      <c r="FV378" s="212"/>
      <c r="FX378" s="212"/>
      <c r="GI378" s="8"/>
      <c r="GO378" s="10"/>
      <c r="GP378" s="10"/>
      <c r="GQ378" s="20"/>
      <c r="KE378" s="20">
        <f>FR378*AO378/100*1000</f>
        <v>30.232004399999997</v>
      </c>
      <c r="KF378" s="20">
        <f>FR378*AP378/100*1000</f>
        <v>69.01060919999999</v>
      </c>
      <c r="KG378" s="20">
        <f>FR378*AQ378/100*1000</f>
        <v>27.425657999999995</v>
      </c>
      <c r="KH378" s="20">
        <f>FR378*AX378/100*1000</f>
        <v>4.5922031999999993</v>
      </c>
      <c r="KI378" s="20">
        <f>FR378*BM378/100*1000</f>
        <v>0.22961015999999998</v>
      </c>
      <c r="KJ378" s="20">
        <f>FR378*BY378/100*1000</f>
        <v>8.7643473683999993</v>
      </c>
      <c r="KK378" s="20">
        <f>FR378*CA378/100*1000</f>
        <v>32.987071197599995</v>
      </c>
      <c r="KL378" s="20">
        <f>FR378*CC378/100*1000</f>
        <v>26.983148197199995</v>
      </c>
    </row>
    <row r="379" spans="1:313">
      <c r="A379" s="1">
        <v>127</v>
      </c>
      <c r="B379" s="1">
        <f>COUNTIFS($D$3:D379,D379,$F$3:F379,F379)</f>
        <v>1</v>
      </c>
      <c r="C379" s="34">
        <v>17500</v>
      </c>
      <c r="D379" s="21" t="s">
        <v>2507</v>
      </c>
      <c r="E379" s="2" t="s">
        <v>755</v>
      </c>
      <c r="F379" s="2">
        <v>6855150071</v>
      </c>
      <c r="G379" s="1">
        <v>54</v>
      </c>
      <c r="H379" s="247" t="s">
        <v>2506</v>
      </c>
      <c r="I379" s="29" t="s">
        <v>2508</v>
      </c>
      <c r="J379" s="24" t="s">
        <v>487</v>
      </c>
      <c r="K379" s="2" t="s">
        <v>430</v>
      </c>
      <c r="L379" s="2">
        <v>8</v>
      </c>
      <c r="M379" s="2">
        <v>2</v>
      </c>
      <c r="N379" s="2" t="s">
        <v>431</v>
      </c>
      <c r="O379" s="11"/>
      <c r="P379" s="2" t="s">
        <v>2485</v>
      </c>
      <c r="Q379" s="11"/>
      <c r="R379" s="11"/>
      <c r="S379" s="11"/>
      <c r="T379" s="42"/>
      <c r="U379" s="42"/>
      <c r="V379" s="64" t="s">
        <v>2426</v>
      </c>
      <c r="W379" s="42"/>
      <c r="X379" s="42"/>
      <c r="Y379" s="42"/>
      <c r="Z379" s="29"/>
      <c r="AA379" s="1" t="s">
        <v>2495</v>
      </c>
      <c r="AC379" s="115">
        <v>72</v>
      </c>
      <c r="AD379" s="115">
        <v>600</v>
      </c>
      <c r="AE379" s="11"/>
      <c r="AF379" s="11"/>
      <c r="AG379" s="11" t="s">
        <v>483</v>
      </c>
      <c r="AH379" s="115">
        <v>50</v>
      </c>
      <c r="AJ379" s="11"/>
      <c r="AM379" s="11"/>
      <c r="AO379" s="116">
        <v>65.900000000000006</v>
      </c>
      <c r="AP379" s="117">
        <v>32.1</v>
      </c>
      <c r="AQ379" s="118">
        <v>0.84</v>
      </c>
      <c r="AR379" s="119">
        <f>AO379+AP379+AQ379</f>
        <v>98.84</v>
      </c>
      <c r="AS379" s="120">
        <f>AO379/AP379</f>
        <v>2.0529595015576323</v>
      </c>
      <c r="AT379" s="121">
        <f>AO379/AP379*AQ379</f>
        <v>1.724485981308411</v>
      </c>
      <c r="AU379" s="122">
        <f>AO379/(AP379+AQ379)</f>
        <v>2.0006071645415906</v>
      </c>
      <c r="AV379" s="19">
        <f>AW379*AO379/100</f>
        <v>60.431999999999995</v>
      </c>
      <c r="AW379" s="19">
        <f>98-AY379</f>
        <v>91.702579666160844</v>
      </c>
      <c r="AX379" s="123">
        <v>4.1500000000000004</v>
      </c>
      <c r="AY379" s="19">
        <f>AX379*100/AO379</f>
        <v>6.2974203338391508</v>
      </c>
      <c r="AZ379" s="1" t="s">
        <v>432</v>
      </c>
      <c r="BA379" s="58">
        <v>17.399999999999999</v>
      </c>
      <c r="BB379" s="1" t="s">
        <v>432</v>
      </c>
      <c r="BC379" s="6">
        <v>0</v>
      </c>
      <c r="BD379" s="6"/>
      <c r="BE379" s="19"/>
      <c r="BF379" s="19"/>
      <c r="BG379" s="67">
        <v>9764.6153846153848</v>
      </c>
      <c r="BH379" s="67">
        <v>314</v>
      </c>
      <c r="BI379" s="19">
        <v>5.04</v>
      </c>
      <c r="BJ379" s="19">
        <v>12.2</v>
      </c>
      <c r="BK379" s="19">
        <f>100-BJ379</f>
        <v>87.8</v>
      </c>
      <c r="BL379" s="124">
        <f>BJ379/BK379</f>
        <v>0.13895216400911162</v>
      </c>
      <c r="BM379" s="125">
        <v>0.35</v>
      </c>
      <c r="BN379" s="6">
        <f>BM379*100/AO379</f>
        <v>0.53110773899848251</v>
      </c>
      <c r="BO379" s="1" t="s">
        <v>432</v>
      </c>
      <c r="BP379" s="19">
        <v>45.254237288135592</v>
      </c>
      <c r="BQ379" s="19">
        <v>45.5</v>
      </c>
      <c r="BR379" s="43">
        <v>95735.040000000008</v>
      </c>
      <c r="BS379" s="6">
        <f>BX379+BZ379</f>
        <v>34.01</v>
      </c>
      <c r="BT379" s="4">
        <v>93.4</v>
      </c>
      <c r="BU379" s="43">
        <v>8864.2857142857138</v>
      </c>
      <c r="BV379" s="6">
        <f>100-BT379</f>
        <v>6.5999999999999943</v>
      </c>
      <c r="BW379" s="6">
        <f>BY379+CA379+CC379</f>
        <v>32.071110000000004</v>
      </c>
      <c r="BX379" s="22">
        <v>7.31</v>
      </c>
      <c r="BY379" s="22">
        <f>BX379*AP379/100</f>
        <v>2.3465100000000003</v>
      </c>
      <c r="BZ379" s="6">
        <v>26.7</v>
      </c>
      <c r="CA379" s="22">
        <f>BZ379*AP379/100</f>
        <v>8.5707000000000004</v>
      </c>
      <c r="CB379" s="6">
        <v>65.900000000000006</v>
      </c>
      <c r="CC379" s="22">
        <f>CB379*AP379/100</f>
        <v>21.153900000000004</v>
      </c>
      <c r="CD379" s="22" t="s">
        <v>432</v>
      </c>
      <c r="CE379" s="126">
        <v>97.1</v>
      </c>
      <c r="CF379" s="127">
        <v>8701</v>
      </c>
      <c r="CG379" s="126">
        <v>92.4</v>
      </c>
      <c r="CH379" s="127">
        <v>6534</v>
      </c>
      <c r="CI379" s="126">
        <v>71.099999999999994</v>
      </c>
      <c r="CJ379" s="126">
        <v>78.599999999999994</v>
      </c>
      <c r="CK379" s="127">
        <v>4878</v>
      </c>
      <c r="CL379" s="19">
        <f>BX379/BZ379</f>
        <v>0.2737827715355805</v>
      </c>
      <c r="CM379" s="19"/>
      <c r="CN379" s="19"/>
      <c r="CO379" s="19"/>
      <c r="CP379" s="6"/>
      <c r="CQ379" s="19"/>
      <c r="CR379" s="19"/>
      <c r="CS379" s="20"/>
      <c r="CZ379" s="22"/>
      <c r="DA379" s="16"/>
      <c r="DC379" s="130"/>
      <c r="DD379" s="131"/>
      <c r="DI379" s="1" t="s">
        <v>436</v>
      </c>
      <c r="DJ379" s="209" t="s">
        <v>483</v>
      </c>
      <c r="DK379" s="4">
        <v>2</v>
      </c>
      <c r="DN379" s="16">
        <v>0</v>
      </c>
      <c r="DR379" s="58" t="s">
        <v>431</v>
      </c>
      <c r="DS379" s="22" t="s">
        <v>431</v>
      </c>
      <c r="DT379" s="22">
        <v>96</v>
      </c>
      <c r="DU379" s="22">
        <v>3.1</v>
      </c>
      <c r="DV379" s="22">
        <v>96.9</v>
      </c>
      <c r="DW379" s="22" t="s">
        <v>431</v>
      </c>
      <c r="DX379" s="22" t="s">
        <v>431</v>
      </c>
      <c r="DY379" s="22" t="s">
        <v>431</v>
      </c>
      <c r="DZ379" s="22" t="s">
        <v>431</v>
      </c>
      <c r="EA379" s="2">
        <v>0</v>
      </c>
      <c r="EB379" s="2"/>
      <c r="EC379" s="36"/>
      <c r="ED379" s="36"/>
      <c r="EE379" s="4">
        <f>L379</f>
        <v>8</v>
      </c>
      <c r="EF379" s="4"/>
      <c r="EG379" s="4"/>
      <c r="EH379" s="4"/>
      <c r="EI379" s="4"/>
      <c r="EJ379" s="4"/>
      <c r="EK379" s="4"/>
      <c r="EL379" s="6" t="e">
        <f>EK379/(EJ379*EJ379*0.01*0.01)</f>
        <v>#DIV/0!</v>
      </c>
      <c r="EM379" s="4"/>
      <c r="EN379" s="4"/>
      <c r="EO379" s="4"/>
      <c r="EP379" s="4"/>
      <c r="EQ379" s="31"/>
      <c r="ER379" s="14"/>
      <c r="ES379" s="132">
        <f>C379</f>
        <v>17500</v>
      </c>
      <c r="ET379" s="133">
        <v>75</v>
      </c>
      <c r="EU379" s="133">
        <v>13365</v>
      </c>
      <c r="EV379" s="133">
        <v>15000</v>
      </c>
      <c r="EW379" s="133">
        <v>40560</v>
      </c>
      <c r="EX379" s="133">
        <v>2370</v>
      </c>
      <c r="EY379" s="134">
        <f>EX379/EV379*EW379/ET379</f>
        <v>85.446400000000011</v>
      </c>
      <c r="EZ379" s="39">
        <f>L379*EY379</f>
        <v>683.57120000000009</v>
      </c>
      <c r="FA379" s="9"/>
      <c r="FE379" s="135"/>
      <c r="FF379" s="135"/>
      <c r="FH379" s="136"/>
      <c r="FK379" s="138"/>
      <c r="FL379" s="139"/>
      <c r="FM379" s="9"/>
      <c r="FN379" s="1"/>
      <c r="FO379" s="41">
        <f>AC379/1000</f>
        <v>7.1999999999999995E-2</v>
      </c>
      <c r="FQ379" s="121">
        <f>EX379*100/EU379</f>
        <v>17.732884399551065</v>
      </c>
      <c r="FR379" s="140">
        <f>EY379/1000</f>
        <v>8.5446400000000006E-2</v>
      </c>
      <c r="FS379" s="9"/>
      <c r="FV379" s="212"/>
      <c r="FX379" s="212"/>
      <c r="GI379" s="8"/>
      <c r="GO379" s="10">
        <v>44715</v>
      </c>
      <c r="GP379" s="10"/>
      <c r="GQ379" s="20"/>
      <c r="KB379" s="22"/>
      <c r="KC379" s="22"/>
      <c r="KD379" s="22"/>
      <c r="KE379" s="20">
        <f>FR379*AO379/100*1000</f>
        <v>56.309177600000012</v>
      </c>
      <c r="KF379" s="20">
        <f>FR379*AP379/100*1000</f>
        <v>27.428294400000006</v>
      </c>
      <c r="KG379" s="20">
        <f>FR379*AQ379/100*1000</f>
        <v>0.71774976000000001</v>
      </c>
      <c r="KH379" s="20">
        <f>FR379*AX379/100*1000</f>
        <v>3.5460256000000006</v>
      </c>
      <c r="KI379" s="20">
        <f>FR379*BM379/100*1000</f>
        <v>0.29906240000000001</v>
      </c>
      <c r="KJ379" s="20">
        <f>FR379*BY379/100*1000</f>
        <v>2.0050083206400005</v>
      </c>
      <c r="KK379" s="20">
        <f>FR379*CA379/100*1000</f>
        <v>7.3233546048000004</v>
      </c>
      <c r="KL379" s="20">
        <f>FR379*CC379/100*1000</f>
        <v>18.075246009600004</v>
      </c>
      <c r="KM379" s="1">
        <v>85</v>
      </c>
      <c r="KN379" s="1">
        <v>94.5</v>
      </c>
      <c r="KP379" s="22"/>
      <c r="KQ379" s="22"/>
      <c r="KR379" s="22"/>
      <c r="KS379" s="19"/>
      <c r="KY379" s="11"/>
      <c r="KZ379" s="11"/>
      <c r="LA379" s="11"/>
    </row>
    <row r="380" spans="1:313">
      <c r="A380" s="1">
        <v>58</v>
      </c>
      <c r="B380" s="1">
        <f>COUNTIFS($D$3:D380,D380,$F$3:F380,F380)</f>
        <v>1</v>
      </c>
      <c r="C380" s="34">
        <v>17087</v>
      </c>
      <c r="D380" s="21" t="s">
        <v>2409</v>
      </c>
      <c r="E380" s="2" t="s">
        <v>518</v>
      </c>
      <c r="F380" s="2">
        <v>7203014610</v>
      </c>
      <c r="G380" s="1">
        <v>50</v>
      </c>
      <c r="H380" s="247" t="s">
        <v>2410</v>
      </c>
      <c r="I380" s="29" t="s">
        <v>2411</v>
      </c>
      <c r="J380" s="24" t="s">
        <v>487</v>
      </c>
      <c r="K380" s="2" t="s">
        <v>430</v>
      </c>
      <c r="L380" s="2">
        <v>12</v>
      </c>
      <c r="M380" s="2">
        <v>2</v>
      </c>
      <c r="N380" s="2" t="s">
        <v>431</v>
      </c>
      <c r="O380" s="11"/>
      <c r="P380" s="2" t="s">
        <v>2368</v>
      </c>
      <c r="Q380" s="11"/>
      <c r="R380" s="11"/>
      <c r="S380" s="11"/>
      <c r="T380" s="42"/>
      <c r="U380" s="42"/>
      <c r="V380" s="64" t="s">
        <v>1609</v>
      </c>
      <c r="W380" s="42"/>
      <c r="X380" s="42"/>
      <c r="Y380" s="66"/>
      <c r="Z380" s="11"/>
      <c r="AA380" s="1" t="s">
        <v>2166</v>
      </c>
      <c r="AC380" s="115">
        <v>217</v>
      </c>
      <c r="AD380" s="115">
        <v>2500</v>
      </c>
      <c r="AE380" s="11"/>
      <c r="AF380" s="11"/>
      <c r="AG380" s="11" t="s">
        <v>491</v>
      </c>
      <c r="AH380" s="115">
        <v>250</v>
      </c>
      <c r="AI380" s="11"/>
      <c r="AJ380" s="11"/>
      <c r="AM380" s="11"/>
      <c r="AO380" s="116">
        <v>31.8</v>
      </c>
      <c r="AP380" s="117">
        <v>64.099999999999994</v>
      </c>
      <c r="AQ380" s="118">
        <v>3.73</v>
      </c>
      <c r="AR380" s="119">
        <f>AO380+AP380+AQ380</f>
        <v>99.63</v>
      </c>
      <c r="AS380" s="120">
        <f>AO380/AP380</f>
        <v>0.49609984399375978</v>
      </c>
      <c r="AT380" s="121">
        <f>AO380/AP380*AQ380</f>
        <v>1.8504524180967239</v>
      </c>
      <c r="AU380" s="122">
        <f>AO380/(AP380+AQ380)</f>
        <v>0.46881910659000442</v>
      </c>
      <c r="AV380" s="19">
        <f>AW380*AO380/100</f>
        <v>27.054000000000002</v>
      </c>
      <c r="AW380" s="19">
        <f>98-AY380-(CD380*100/AO380)</f>
        <v>85.075471698113205</v>
      </c>
      <c r="AX380" s="123">
        <v>2.88</v>
      </c>
      <c r="AY380" s="19">
        <f>AX380*100/AO380</f>
        <v>9.0566037735849054</v>
      </c>
      <c r="AZ380" s="1" t="s">
        <v>432</v>
      </c>
      <c r="BA380" s="58">
        <v>37</v>
      </c>
      <c r="BB380" s="1" t="s">
        <v>432</v>
      </c>
      <c r="BC380" s="6">
        <v>2.7E-2</v>
      </c>
      <c r="BD380" s="6"/>
      <c r="BE380" s="19"/>
      <c r="BF380" s="19"/>
      <c r="BG380" s="67">
        <v>5241.95</v>
      </c>
      <c r="BH380" s="67">
        <v>295.2</v>
      </c>
      <c r="BI380" s="19">
        <v>0.99</v>
      </c>
      <c r="BJ380" s="19">
        <v>15.7</v>
      </c>
      <c r="BK380" s="19">
        <f>100-BJ380</f>
        <v>84.3</v>
      </c>
      <c r="BL380" s="124">
        <f>BJ380/BK380</f>
        <v>0.18623962040332148</v>
      </c>
      <c r="BM380" s="125">
        <v>0.34</v>
      </c>
      <c r="BN380" s="6">
        <f>BM380*100/AO380</f>
        <v>1.0691823899371069</v>
      </c>
      <c r="BO380" s="1" t="s">
        <v>432</v>
      </c>
      <c r="BP380" s="6">
        <v>32.200000000000003</v>
      </c>
      <c r="BQ380" s="6">
        <v>44.7</v>
      </c>
      <c r="BR380" s="43">
        <v>43332</v>
      </c>
      <c r="BS380" s="6">
        <f>BX380+BZ380</f>
        <v>50.2</v>
      </c>
      <c r="BT380" s="4">
        <v>87.6</v>
      </c>
      <c r="BU380" s="43">
        <v>10350</v>
      </c>
      <c r="BV380" s="6">
        <f>100-BT380</f>
        <v>12.400000000000006</v>
      </c>
      <c r="BW380" s="6">
        <f>BY380+CA380+CC380</f>
        <v>63.394899999999993</v>
      </c>
      <c r="BX380" s="22">
        <v>28.1</v>
      </c>
      <c r="BY380" s="22">
        <f>BX380*AP380/100</f>
        <v>18.0121</v>
      </c>
      <c r="BZ380" s="6">
        <v>22.1</v>
      </c>
      <c r="CA380" s="22">
        <f>BZ380*AP380/100</f>
        <v>14.166099999999998</v>
      </c>
      <c r="CB380" s="6">
        <v>48.7</v>
      </c>
      <c r="CC380" s="22">
        <f>CB380*AP380/100</f>
        <v>31.216699999999999</v>
      </c>
      <c r="CD380" s="22">
        <v>1.23</v>
      </c>
      <c r="CE380" s="126">
        <v>93.9</v>
      </c>
      <c r="CF380" s="127">
        <v>6129</v>
      </c>
      <c r="CG380" s="126">
        <v>85.4</v>
      </c>
      <c r="CH380" s="127">
        <v>5184</v>
      </c>
      <c r="CI380" s="126">
        <v>39.6</v>
      </c>
      <c r="CJ380" s="126">
        <v>65.2</v>
      </c>
      <c r="CK380" s="127">
        <v>4833</v>
      </c>
      <c r="CL380" s="19">
        <f>BX380/BZ380</f>
        <v>1.2714932126696832</v>
      </c>
      <c r="CM380" s="19"/>
      <c r="CN380" s="19"/>
      <c r="CO380" s="19"/>
      <c r="CP380" s="6"/>
      <c r="CQ380" s="19"/>
      <c r="CR380" s="19"/>
      <c r="CS380" s="20"/>
      <c r="CZ380" s="22"/>
      <c r="DA380" s="16"/>
      <c r="DB380" s="129" t="s">
        <v>441</v>
      </c>
      <c r="DC380" s="130"/>
      <c r="DD380" s="131" t="s">
        <v>2412</v>
      </c>
      <c r="DI380" s="1" t="s">
        <v>434</v>
      </c>
      <c r="DJ380" s="210" t="s">
        <v>491</v>
      </c>
      <c r="DK380" s="4">
        <v>2</v>
      </c>
      <c r="DN380" s="16">
        <v>0</v>
      </c>
      <c r="DR380" s="58"/>
      <c r="DS380" s="22"/>
      <c r="DT380" s="22"/>
      <c r="DU380" s="22"/>
      <c r="DV380" s="22"/>
      <c r="DW380" s="22"/>
      <c r="DX380" s="22"/>
      <c r="DY380" s="22"/>
      <c r="DZ380" s="22"/>
      <c r="EB380" s="2"/>
      <c r="EC380" s="36"/>
      <c r="ED380" s="36"/>
      <c r="EE380" s="4">
        <f>L380</f>
        <v>12</v>
      </c>
      <c r="EF380" s="4"/>
      <c r="EG380" s="4"/>
      <c r="EH380" s="4"/>
      <c r="EI380" s="4"/>
      <c r="EJ380" s="4"/>
      <c r="EK380" s="4"/>
      <c r="EL380" s="6" t="e">
        <f>EK380/(EJ380*EJ380*0.01*0.01)</f>
        <v>#DIV/0!</v>
      </c>
      <c r="EM380" s="4"/>
      <c r="EN380" s="4"/>
      <c r="EO380" s="4"/>
      <c r="EP380" s="4"/>
      <c r="EQ380" s="31"/>
      <c r="ER380" s="14"/>
      <c r="ES380" s="132">
        <f>C380</f>
        <v>17087</v>
      </c>
      <c r="ET380" s="133">
        <v>75</v>
      </c>
      <c r="EU380" s="133">
        <v>11456</v>
      </c>
      <c r="EV380" s="133">
        <v>6601</v>
      </c>
      <c r="EW380" s="133">
        <v>37440</v>
      </c>
      <c r="EX380" s="133">
        <v>2073</v>
      </c>
      <c r="EY380" s="134">
        <f>EX380/EV380*EW380/ET380</f>
        <v>156.77042872292077</v>
      </c>
      <c r="EZ380" s="39">
        <f>L380*EY380</f>
        <v>1881.2451446750492</v>
      </c>
      <c r="FA380" s="9"/>
      <c r="FE380" s="135"/>
      <c r="FF380" s="135"/>
      <c r="FH380" s="136"/>
      <c r="FK380" s="138"/>
      <c r="FL380" s="139"/>
      <c r="FM380" s="9"/>
      <c r="FN380" s="1"/>
      <c r="FO380" s="41">
        <f>AC380/1000</f>
        <v>0.217</v>
      </c>
      <c r="FQ380" s="121">
        <f>EX380*100/EU380</f>
        <v>18.095321229050278</v>
      </c>
      <c r="FR380" s="140">
        <f>EY380/1000</f>
        <v>0.15677042872292077</v>
      </c>
      <c r="FS380" s="9"/>
      <c r="FU380" s="214"/>
      <c r="FW380" s="214"/>
      <c r="GI380" s="8"/>
      <c r="GO380" s="10"/>
      <c r="GP380" s="10"/>
      <c r="GQ380" s="20"/>
      <c r="KB380" s="22">
        <v>83.3</v>
      </c>
      <c r="KC380" s="22">
        <v>16.600000000000001</v>
      </c>
      <c r="KD380" s="22">
        <v>9.66</v>
      </c>
      <c r="KE380" s="20">
        <f>FR380*AO380/100*1000</f>
        <v>49.852996333888804</v>
      </c>
      <c r="KF380" s="20">
        <f>FR380*AP380/100*1000</f>
        <v>100.4898448113922</v>
      </c>
      <c r="KG380" s="20">
        <f>FR380*AQ380/100*1000</f>
        <v>5.8475369913649446</v>
      </c>
      <c r="KH380" s="20">
        <f>FR380*AX380/100*1000</f>
        <v>4.5149883472201182</v>
      </c>
      <c r="KI380" s="20">
        <f>FR380*BM380/100*1000</f>
        <v>0.53301945765793068</v>
      </c>
      <c r="KJ380" s="20">
        <f>FR380*BY380/100*1000</f>
        <v>28.23764639200121</v>
      </c>
      <c r="KK380" s="20">
        <f>FR380*CA380/100*1000</f>
        <v>22.208255703317679</v>
      </c>
      <c r="KL380" s="20">
        <f>FR380*CC380/100*1000</f>
        <v>48.938554423148013</v>
      </c>
    </row>
    <row r="381" spans="1:313">
      <c r="A381" s="1">
        <v>162</v>
      </c>
      <c r="B381" s="1">
        <f>COUNTIFS($D$3:D381,D381,$F$3:F381,F381)</f>
        <v>1</v>
      </c>
      <c r="C381" s="34">
        <v>15461</v>
      </c>
      <c r="D381" s="35" t="s">
        <v>1989</v>
      </c>
      <c r="E381" s="4" t="s">
        <v>1990</v>
      </c>
      <c r="F381" s="12">
        <v>6909027598</v>
      </c>
      <c r="G381" s="1">
        <f>LEFT(H381,4)-CONCATENATE(IF(LEFT(F381, 2)&lt;MID(H381, 3, 4), 20, 19),LEFT(F381,2))</f>
        <v>52</v>
      </c>
      <c r="H381" s="247" t="s">
        <v>1991</v>
      </c>
      <c r="I381" s="29" t="s">
        <v>596</v>
      </c>
      <c r="J381" s="24" t="s">
        <v>487</v>
      </c>
      <c r="K381" s="2" t="s">
        <v>430</v>
      </c>
      <c r="L381" s="2">
        <v>5</v>
      </c>
      <c r="M381" s="2">
        <v>2</v>
      </c>
      <c r="N381" s="2" t="s">
        <v>647</v>
      </c>
      <c r="O381" s="11"/>
      <c r="P381" s="2" t="s">
        <v>1955</v>
      </c>
      <c r="Q381" s="11"/>
      <c r="R381" s="11"/>
      <c r="S381" s="11"/>
      <c r="T381" s="42"/>
      <c r="U381" s="42"/>
      <c r="V381" s="64" t="s">
        <v>1609</v>
      </c>
      <c r="W381" s="42"/>
      <c r="X381" s="42"/>
      <c r="Y381" s="66"/>
      <c r="Z381" s="11"/>
      <c r="AA381" s="1" t="s">
        <v>812</v>
      </c>
      <c r="AC381" s="115">
        <v>2645</v>
      </c>
      <c r="AD381" s="115">
        <v>13000</v>
      </c>
      <c r="AE381" s="11"/>
      <c r="AF381" s="11"/>
      <c r="AG381" s="11" t="s">
        <v>491</v>
      </c>
      <c r="AH381" s="115">
        <v>1000</v>
      </c>
      <c r="AI381" s="11"/>
      <c r="AJ381" s="11"/>
      <c r="AM381" s="11"/>
      <c r="AO381" s="116">
        <v>90.4</v>
      </c>
      <c r="AP381" s="117">
        <v>9.08</v>
      </c>
      <c r="AQ381" s="118">
        <v>0.28999999999999998</v>
      </c>
      <c r="AR381" s="119">
        <f>AO381+AP381+AQ381</f>
        <v>99.77000000000001</v>
      </c>
      <c r="AS381" s="120">
        <f>AO381/AP381</f>
        <v>9.9559471365638768</v>
      </c>
      <c r="AT381" s="121">
        <f>AO381/AP381*AQ381</f>
        <v>2.887224669603524</v>
      </c>
      <c r="AU381" s="122">
        <f>AO381/(AP381+AQ381)</f>
        <v>9.6478121664887961</v>
      </c>
      <c r="AV381" s="19">
        <f>AW381*AO381/100</f>
        <v>83.762</v>
      </c>
      <c r="AW381" s="19">
        <f>98-AY381-(CD381*100/AO381)</f>
        <v>92.657079646017706</v>
      </c>
      <c r="AX381" s="123">
        <v>4.67</v>
      </c>
      <c r="AY381" s="19">
        <f>AX381*100/AO381</f>
        <v>5.1659292035398225</v>
      </c>
      <c r="AZ381" s="1" t="s">
        <v>432</v>
      </c>
      <c r="BA381" s="58">
        <v>19.11</v>
      </c>
      <c r="BB381" s="1" t="s">
        <v>432</v>
      </c>
      <c r="BC381" s="6">
        <v>8.6599999999999993E-3</v>
      </c>
      <c r="BD381" s="6"/>
      <c r="BE381" s="19"/>
      <c r="BF381" s="19"/>
      <c r="BG381" s="67">
        <v>4771.2729748127977</v>
      </c>
      <c r="BH381" s="67">
        <v>572.77</v>
      </c>
      <c r="BI381" s="19">
        <v>0.79</v>
      </c>
      <c r="BJ381" s="19">
        <v>82.2</v>
      </c>
      <c r="BK381" s="19">
        <f>100-BJ381</f>
        <v>17.799999999999997</v>
      </c>
      <c r="BL381" s="124">
        <f>BJ381/BK381</f>
        <v>4.6179775280898889</v>
      </c>
      <c r="BM381" s="125">
        <v>1.74</v>
      </c>
      <c r="BN381" s="6">
        <f>BM381*100/AO381</f>
        <v>1.9247787610619467</v>
      </c>
      <c r="BO381" s="1" t="s">
        <v>432</v>
      </c>
      <c r="BP381" s="19">
        <v>31.779</v>
      </c>
      <c r="BQ381" s="19">
        <v>19.872</v>
      </c>
      <c r="BR381" s="43">
        <v>35167</v>
      </c>
      <c r="BS381" s="6">
        <f>BX381+BZ381</f>
        <v>33.200000000000003</v>
      </c>
      <c r="BT381" s="4">
        <v>72</v>
      </c>
      <c r="BU381" s="43">
        <v>14575.392</v>
      </c>
      <c r="BV381" s="6">
        <f>100-BT381</f>
        <v>28</v>
      </c>
      <c r="BW381" s="6">
        <f>BY381+CA381+CC381</f>
        <v>9.08</v>
      </c>
      <c r="BX381" s="22">
        <v>21</v>
      </c>
      <c r="BY381" s="22">
        <f>BX381*AP381/100</f>
        <v>1.9068000000000001</v>
      </c>
      <c r="BZ381" s="6">
        <v>12.2</v>
      </c>
      <c r="CA381" s="22">
        <f>BZ381*AP381/100</f>
        <v>1.1077599999999999</v>
      </c>
      <c r="CB381" s="6">
        <v>66.8</v>
      </c>
      <c r="CC381" s="22">
        <f>CB381*AP381/100</f>
        <v>6.0654399999999997</v>
      </c>
      <c r="CD381" s="22">
        <v>0.16</v>
      </c>
      <c r="CE381" s="126">
        <v>98.7</v>
      </c>
      <c r="CF381" s="127">
        <v>8754</v>
      </c>
      <c r="CG381" s="126">
        <v>92.8</v>
      </c>
      <c r="CH381" s="127">
        <v>5874</v>
      </c>
      <c r="CI381" s="126">
        <v>30.4</v>
      </c>
      <c r="CJ381" s="126">
        <v>52.3</v>
      </c>
      <c r="CK381" s="127">
        <v>5909</v>
      </c>
      <c r="CL381" s="19">
        <f>BX381/BZ381</f>
        <v>1.7213114754098362</v>
      </c>
      <c r="CM381" s="19">
        <v>4.5999999999999999E-2</v>
      </c>
      <c r="CN381" s="19">
        <v>2.75</v>
      </c>
      <c r="CO381" s="19">
        <v>0.28000000000000003</v>
      </c>
      <c r="CP381" s="6"/>
      <c r="CQ381" s="19"/>
      <c r="CR381" s="19"/>
      <c r="CS381" s="20"/>
      <c r="CZ381" s="22"/>
      <c r="DA381" s="16"/>
      <c r="DB381" s="129" t="s">
        <v>447</v>
      </c>
      <c r="DC381" s="130"/>
      <c r="DD381" s="131" t="s">
        <v>1992</v>
      </c>
      <c r="DI381" s="108" t="s">
        <v>434</v>
      </c>
      <c r="DJ381" s="210" t="s">
        <v>491</v>
      </c>
      <c r="DK381" s="4">
        <v>2</v>
      </c>
      <c r="DN381" s="16" t="s">
        <v>443</v>
      </c>
      <c r="DR381" s="22" t="s">
        <v>431</v>
      </c>
      <c r="DS381" s="22" t="s">
        <v>431</v>
      </c>
      <c r="DT381" s="67">
        <v>3869</v>
      </c>
      <c r="DU381" s="22">
        <v>1</v>
      </c>
      <c r="DV381" s="22">
        <v>99</v>
      </c>
      <c r="DW381" s="22" t="s">
        <v>431</v>
      </c>
      <c r="DX381" s="22" t="s">
        <v>431</v>
      </c>
      <c r="DY381" s="22" t="s">
        <v>431</v>
      </c>
      <c r="DZ381" s="22" t="s">
        <v>431</v>
      </c>
      <c r="EA381" s="2">
        <v>0</v>
      </c>
      <c r="EB381" s="68"/>
      <c r="EC381" s="36"/>
      <c r="ED381" s="36"/>
      <c r="EE381" s="4">
        <f>L381</f>
        <v>5</v>
      </c>
      <c r="EF381" s="4"/>
      <c r="EG381" s="4"/>
      <c r="EH381" s="4"/>
      <c r="EI381" s="4"/>
      <c r="EJ381" s="4"/>
      <c r="EK381" s="4"/>
      <c r="EL381" s="6" t="e">
        <f>EK381/(EJ381*EJ381*0.01*0.01)</f>
        <v>#DIV/0!</v>
      </c>
      <c r="EM381" s="4"/>
      <c r="EN381" s="4"/>
      <c r="EO381" s="4"/>
      <c r="EP381" s="4"/>
      <c r="EQ381" s="31"/>
      <c r="ER381" s="14"/>
      <c r="ES381" s="132">
        <f>C381</f>
        <v>15461</v>
      </c>
      <c r="ET381" s="133">
        <v>75</v>
      </c>
      <c r="EU381" s="133">
        <v>24510</v>
      </c>
      <c r="EV381" s="133">
        <v>4000</v>
      </c>
      <c r="EW381" s="133">
        <v>39780</v>
      </c>
      <c r="EX381" s="133">
        <v>20598</v>
      </c>
      <c r="EY381" s="134">
        <f>EX381/EV381*EW381/ET381</f>
        <v>2731.2947999999997</v>
      </c>
      <c r="EZ381" s="39">
        <f>L381*EY381</f>
        <v>13656.473999999998</v>
      </c>
      <c r="FA381" s="9"/>
      <c r="FE381" s="135"/>
      <c r="FF381" s="135"/>
      <c r="FH381" s="136"/>
      <c r="FK381" s="138"/>
      <c r="FL381" s="139"/>
      <c r="FM381" s="9"/>
      <c r="FN381" s="1"/>
      <c r="FO381" s="41">
        <f>AC381/1000</f>
        <v>2.645</v>
      </c>
      <c r="FQ381" s="121">
        <f>EX381*100/EU381</f>
        <v>84.039167686658502</v>
      </c>
      <c r="FR381" s="140">
        <f>EY381/1000</f>
        <v>2.7312947999999997</v>
      </c>
      <c r="FS381" s="9"/>
      <c r="FU381" s="214"/>
      <c r="FW381" s="214"/>
      <c r="GI381" s="8"/>
      <c r="GO381" s="10"/>
      <c r="GP381" s="10"/>
      <c r="GQ381" s="20"/>
      <c r="KE381" s="20">
        <f>FR381*AO381/100*1000</f>
        <v>2469.0904992000001</v>
      </c>
      <c r="KF381" s="20">
        <f>FR381*AP381/100*1000</f>
        <v>248.00156783999998</v>
      </c>
      <c r="KG381" s="20">
        <f>FR381*AQ381/100*1000</f>
        <v>7.9207549199999985</v>
      </c>
      <c r="KH381" s="20">
        <f>FR381*AX381/100*1000</f>
        <v>127.55146715999999</v>
      </c>
      <c r="KI381" s="20">
        <f>FR381*BM381/100*1000</f>
        <v>47.524529519999994</v>
      </c>
      <c r="KJ381" s="20">
        <f>FR381*BY381/100*1000</f>
        <v>52.080329246399991</v>
      </c>
      <c r="KK381" s="20">
        <f>FR381*CA381/100*1000</f>
        <v>30.256191276479989</v>
      </c>
      <c r="KL381" s="20">
        <f>FR381*CC381/100*1000</f>
        <v>165.66504731711998</v>
      </c>
    </row>
    <row r="382" spans="1:313">
      <c r="A382" s="1">
        <v>132</v>
      </c>
      <c r="B382" s="1">
        <f>COUNTIFS($D$3:D382,D382,$F$3:F382,F382)</f>
        <v>1</v>
      </c>
      <c r="C382" s="34">
        <v>15223</v>
      </c>
      <c r="D382" s="21" t="s">
        <v>1491</v>
      </c>
      <c r="E382" s="2" t="s">
        <v>526</v>
      </c>
      <c r="F382" s="12">
        <v>6352201163</v>
      </c>
      <c r="G382" s="1">
        <f>LEFT(H382,4)-CONCATENATE(IF(LEFT(F382, 2)&lt;MID(H382, 3, 4), 20, 19),LEFT(F382,2))</f>
        <v>58</v>
      </c>
      <c r="H382" s="247" t="s">
        <v>1947</v>
      </c>
      <c r="I382" s="29" t="s">
        <v>618</v>
      </c>
      <c r="J382" s="24" t="s">
        <v>487</v>
      </c>
      <c r="K382" s="2" t="s">
        <v>430</v>
      </c>
      <c r="L382" s="2">
        <v>6</v>
      </c>
      <c r="M382" s="2">
        <v>9</v>
      </c>
      <c r="N382" s="2" t="s">
        <v>647</v>
      </c>
      <c r="O382" s="11"/>
      <c r="P382" s="2" t="s">
        <v>1907</v>
      </c>
      <c r="Q382" s="11"/>
      <c r="R382" s="11"/>
      <c r="S382" s="11"/>
      <c r="T382" s="42"/>
      <c r="U382" s="42"/>
      <c r="V382" s="64" t="s">
        <v>1609</v>
      </c>
      <c r="W382" s="42"/>
      <c r="X382" s="42"/>
      <c r="Y382" s="66"/>
      <c r="Z382" s="11"/>
      <c r="AA382" s="1" t="s">
        <v>812</v>
      </c>
      <c r="AC382" s="115">
        <v>11</v>
      </c>
      <c r="AD382" s="115">
        <v>65</v>
      </c>
      <c r="AE382" s="11"/>
      <c r="AF382" s="11"/>
      <c r="AG382" s="11" t="s">
        <v>483</v>
      </c>
      <c r="AH382" s="115">
        <v>50</v>
      </c>
      <c r="AI382" s="11"/>
      <c r="AJ382" s="11"/>
      <c r="AM382" s="11"/>
      <c r="AO382" s="116">
        <v>52.4</v>
      </c>
      <c r="AP382" s="117">
        <v>41.1</v>
      </c>
      <c r="AQ382" s="118">
        <v>5.23</v>
      </c>
      <c r="AR382" s="119">
        <f>AO382+AP382+AQ382</f>
        <v>98.73</v>
      </c>
      <c r="AS382" s="120">
        <f>AO382/AP382</f>
        <v>1.2749391727493917</v>
      </c>
      <c r="AT382" s="121">
        <f>AO382/AP382*AQ382</f>
        <v>6.6679318734793194</v>
      </c>
      <c r="AU382" s="122">
        <f>AO382/(AP382+AQ382)</f>
        <v>1.1310166199007123</v>
      </c>
      <c r="AV382" s="19">
        <f>AW382*AO382/100</f>
        <v>50.178000000000004</v>
      </c>
      <c r="AW382" s="19">
        <f>98-AY382-(CD382*100/AO382)</f>
        <v>95.759541984732834</v>
      </c>
      <c r="AX382" s="123">
        <v>1.08</v>
      </c>
      <c r="AY382" s="19">
        <f>AX382*100/AO382</f>
        <v>2.0610687022900764</v>
      </c>
      <c r="AZ382" s="1" t="s">
        <v>432</v>
      </c>
      <c r="BA382" s="58">
        <v>43.5</v>
      </c>
      <c r="BB382" s="1" t="s">
        <v>432</v>
      </c>
      <c r="BC382" s="6">
        <v>9.4E-2</v>
      </c>
      <c r="BD382" s="6"/>
      <c r="BE382" s="19"/>
      <c r="BF382" s="19"/>
      <c r="BG382" s="67">
        <v>6164.6017699115046</v>
      </c>
      <c r="BH382" s="67">
        <v>709.09090909090901</v>
      </c>
      <c r="BI382" s="19">
        <v>0</v>
      </c>
      <c r="BJ382" s="19">
        <v>48.9</v>
      </c>
      <c r="BK382" s="19">
        <f>100-BJ382</f>
        <v>51.1</v>
      </c>
      <c r="BL382" s="124">
        <f>BJ382/BK382</f>
        <v>0.95694716242661437</v>
      </c>
      <c r="BM382" s="125">
        <v>0.33</v>
      </c>
      <c r="BN382" s="6">
        <f>BM382*100/AO382</f>
        <v>0.62977099236641221</v>
      </c>
      <c r="BO382" s="1" t="s">
        <v>432</v>
      </c>
      <c r="BP382" s="19">
        <v>44.619000000000007</v>
      </c>
      <c r="BQ382" s="19">
        <v>27.202000000000002</v>
      </c>
      <c r="BR382" s="43">
        <v>26321</v>
      </c>
      <c r="BS382" s="6">
        <f>BX382+BZ382</f>
        <v>73.599999999999994</v>
      </c>
      <c r="BT382" s="4">
        <v>79.8</v>
      </c>
      <c r="BU382" s="43">
        <v>6512.4800000000005</v>
      </c>
      <c r="BV382" s="6">
        <f>100-BT382</f>
        <v>20.200000000000003</v>
      </c>
      <c r="BW382" s="6">
        <f>BY382+CA382+CC382</f>
        <v>39.949200000000005</v>
      </c>
      <c r="BX382" s="22">
        <v>37.799999999999997</v>
      </c>
      <c r="BY382" s="22">
        <f>BX382*AP382/100</f>
        <v>15.5358</v>
      </c>
      <c r="BZ382" s="6">
        <v>35.799999999999997</v>
      </c>
      <c r="CA382" s="22">
        <f>BZ382*AP382/100</f>
        <v>14.713799999999999</v>
      </c>
      <c r="CB382" s="6">
        <v>23.6</v>
      </c>
      <c r="CC382" s="22">
        <f>CB382*AP382/100</f>
        <v>9.6996000000000002</v>
      </c>
      <c r="CD382" s="22">
        <v>9.4E-2</v>
      </c>
      <c r="CE382" s="126">
        <v>85.2</v>
      </c>
      <c r="CF382" s="127">
        <v>7094</v>
      </c>
      <c r="CG382" s="126">
        <v>73.5</v>
      </c>
      <c r="CH382" s="127">
        <v>5927</v>
      </c>
      <c r="CI382" s="126">
        <v>28.7</v>
      </c>
      <c r="CJ382" s="126">
        <v>65.900000000000006</v>
      </c>
      <c r="CK382" s="127">
        <v>6148</v>
      </c>
      <c r="CL382" s="19">
        <f>BX382/BZ382</f>
        <v>1.0558659217877095</v>
      </c>
      <c r="CM382" s="19">
        <v>0</v>
      </c>
      <c r="CN382" s="19">
        <v>2.65</v>
      </c>
      <c r="CO382" s="19">
        <v>3.76</v>
      </c>
      <c r="CP382" s="6"/>
      <c r="CQ382" s="19"/>
      <c r="CR382" s="19"/>
      <c r="CS382" s="20"/>
      <c r="CZ382" s="22"/>
      <c r="DA382" s="16"/>
      <c r="DB382" s="129" t="s">
        <v>258</v>
      </c>
      <c r="DC382" s="130"/>
      <c r="DD382" s="131" t="s">
        <v>1948</v>
      </c>
      <c r="DI382" s="1" t="s">
        <v>436</v>
      </c>
      <c r="DJ382" s="209" t="s">
        <v>483</v>
      </c>
      <c r="DK382" s="4">
        <v>2</v>
      </c>
      <c r="DN382" s="16">
        <v>0</v>
      </c>
      <c r="DR382" s="22" t="s">
        <v>431</v>
      </c>
      <c r="DS382" s="22" t="s">
        <v>431</v>
      </c>
      <c r="DT382" s="67">
        <v>8</v>
      </c>
      <c r="DU382" s="22">
        <v>12.5</v>
      </c>
      <c r="DV382" s="22">
        <v>87.5</v>
      </c>
      <c r="DW382" s="22" t="s">
        <v>431</v>
      </c>
      <c r="DX382" s="22" t="s">
        <v>431</v>
      </c>
      <c r="DY382" s="22" t="s">
        <v>431</v>
      </c>
      <c r="DZ382" s="22" t="s">
        <v>431</v>
      </c>
      <c r="EA382" s="2">
        <v>0</v>
      </c>
      <c r="EB382" s="68"/>
      <c r="EC382" s="36"/>
      <c r="ED382" s="36"/>
      <c r="EE382" s="4">
        <f>L382</f>
        <v>6</v>
      </c>
      <c r="EF382" s="4"/>
      <c r="EG382" s="4"/>
      <c r="EH382" s="4"/>
      <c r="EI382" s="4"/>
      <c r="EJ382" s="4"/>
      <c r="EK382" s="4"/>
      <c r="EL382" s="6" t="e">
        <f>EK382/(EJ382*EJ382*0.01*0.01)</f>
        <v>#DIV/0!</v>
      </c>
      <c r="EM382" s="4">
        <v>0</v>
      </c>
      <c r="EN382" s="1">
        <v>1</v>
      </c>
      <c r="EO382" s="4">
        <v>2</v>
      </c>
      <c r="EP382" s="4"/>
      <c r="EQ382" s="31"/>
      <c r="ER382" s="14"/>
      <c r="ES382" s="132">
        <v>15223</v>
      </c>
      <c r="ET382" s="133">
        <v>75</v>
      </c>
      <c r="EU382" s="133">
        <v>364638</v>
      </c>
      <c r="EV382" s="133">
        <v>38000</v>
      </c>
      <c r="EW382" s="133">
        <v>39780</v>
      </c>
      <c r="EX382" s="133">
        <v>548</v>
      </c>
      <c r="EY382" s="134">
        <f>EX382/EV382*EW382/ET382</f>
        <v>7.6489263157894731</v>
      </c>
      <c r="EZ382" s="39">
        <f>L382*EY382</f>
        <v>45.893557894736837</v>
      </c>
      <c r="FA382" s="9"/>
      <c r="FE382" s="135"/>
      <c r="FF382" s="135"/>
      <c r="FH382" s="136"/>
      <c r="FK382" s="138"/>
      <c r="FL382" s="139"/>
      <c r="FM382" s="9"/>
      <c r="FN382" s="1"/>
      <c r="FO382" s="41">
        <f>AC382/1000</f>
        <v>1.0999999999999999E-2</v>
      </c>
      <c r="FQ382" s="121">
        <f>EX382*100/EU382</f>
        <v>0.15028603711077837</v>
      </c>
      <c r="FR382" s="140">
        <f>EY382/1000</f>
        <v>7.648926315789473E-3</v>
      </c>
      <c r="FS382" s="9"/>
      <c r="FV382" s="212"/>
      <c r="FX382" s="212"/>
      <c r="GI382" s="8"/>
      <c r="GO382" s="10"/>
      <c r="GP382" s="10"/>
      <c r="GQ382" s="20"/>
      <c r="GT382" s="19">
        <v>0.12484173647999995</v>
      </c>
      <c r="GV382" s="148">
        <v>0.21916293279999999</v>
      </c>
      <c r="HA382" s="32">
        <v>0.45</v>
      </c>
      <c r="HB382" s="32">
        <v>0</v>
      </c>
      <c r="HC382" s="33">
        <v>1776.58</v>
      </c>
      <c r="HD382" s="32">
        <v>0.5</v>
      </c>
      <c r="HE382" s="32">
        <v>1.61</v>
      </c>
      <c r="HF382" s="32">
        <v>0</v>
      </c>
      <c r="HG382" s="33">
        <v>32360.799999999999</v>
      </c>
      <c r="HH382" s="32">
        <v>22.4</v>
      </c>
      <c r="HI382" s="33">
        <v>220.86</v>
      </c>
      <c r="HJ382" s="32">
        <v>31.64</v>
      </c>
      <c r="HK382" s="32">
        <v>0</v>
      </c>
      <c r="HL382" s="32">
        <v>0</v>
      </c>
      <c r="HM382" s="32">
        <v>270.74</v>
      </c>
      <c r="HN382" s="32">
        <v>0</v>
      </c>
      <c r="HO382" s="32">
        <v>2522.46</v>
      </c>
      <c r="HP382" s="33">
        <v>1458.32</v>
      </c>
      <c r="HQ382" s="32">
        <v>52.82</v>
      </c>
      <c r="HR382" s="32">
        <v>32.700000000000003</v>
      </c>
      <c r="HS382" s="32">
        <v>3426.7</v>
      </c>
      <c r="HT382" s="32">
        <v>1552.2</v>
      </c>
      <c r="HU382" s="32">
        <v>1368.92</v>
      </c>
      <c r="HV382" s="32">
        <v>16.37</v>
      </c>
      <c r="HW382" s="32">
        <v>76.5</v>
      </c>
      <c r="HX382" s="32">
        <v>0</v>
      </c>
      <c r="HY382" s="32">
        <v>26.94</v>
      </c>
      <c r="HZ382" s="32">
        <v>0</v>
      </c>
      <c r="IA382" s="22">
        <f>HU382/HP382</f>
        <v>0.9386965823687532</v>
      </c>
      <c r="KE382" s="20">
        <f>FR382*AO382/100*1000</f>
        <v>4.0080373894736843</v>
      </c>
      <c r="KF382" s="20">
        <f>FR382*AP382/100*1000</f>
        <v>3.1437087157894732</v>
      </c>
      <c r="KG382" s="20">
        <f>FR382*AQ382/100*1000</f>
        <v>0.40003884631578945</v>
      </c>
      <c r="KH382" s="20">
        <f>FR382*AX382/100*1000</f>
        <v>8.2608404210526315E-2</v>
      </c>
      <c r="KI382" s="20">
        <f>FR382*BM382/100*1000</f>
        <v>2.5241456842105259E-2</v>
      </c>
      <c r="KJ382" s="20">
        <f>FR382*BY382/100*1000</f>
        <v>1.1883218945684211</v>
      </c>
      <c r="KK382" s="20">
        <f>FR382*CA382/100*1000</f>
        <v>1.1254477202526314</v>
      </c>
      <c r="KL382" s="20">
        <f>FR382*CC382/100*1000</f>
        <v>0.74191525692631577</v>
      </c>
      <c r="KS382" s="23">
        <v>44361</v>
      </c>
      <c r="KT382" s="1">
        <v>2</v>
      </c>
    </row>
    <row r="383" spans="1:313">
      <c r="A383" s="1">
        <v>105</v>
      </c>
      <c r="B383" s="1">
        <f>COUNTIFS($D$3:D383,D383,$F$3:F383,F383)</f>
        <v>1</v>
      </c>
      <c r="C383" s="34">
        <v>15071</v>
      </c>
      <c r="D383" s="21" t="s">
        <v>1901</v>
      </c>
      <c r="E383" s="2" t="s">
        <v>485</v>
      </c>
      <c r="F383" s="12">
        <v>6706120597</v>
      </c>
      <c r="G383" s="1">
        <f>LEFT(H383,4)-CONCATENATE(IF(LEFT(F383, 2)&lt;MID(H383, 3, 4), 20, 19),LEFT(F383,2))</f>
        <v>54</v>
      </c>
      <c r="H383" s="247" t="s">
        <v>1902</v>
      </c>
      <c r="I383" s="29" t="s">
        <v>657</v>
      </c>
      <c r="J383" s="24" t="s">
        <v>487</v>
      </c>
      <c r="K383" s="2" t="s">
        <v>430</v>
      </c>
      <c r="L383" s="2">
        <v>8</v>
      </c>
      <c r="M383" s="2" t="s">
        <v>601</v>
      </c>
      <c r="N383" s="2" t="s">
        <v>647</v>
      </c>
      <c r="O383" s="11"/>
      <c r="P383" s="2" t="s">
        <v>1852</v>
      </c>
      <c r="Q383" s="11"/>
      <c r="R383" s="11"/>
      <c r="S383" s="11"/>
      <c r="T383" s="42"/>
      <c r="U383" s="42"/>
      <c r="V383" s="64" t="s">
        <v>1609</v>
      </c>
      <c r="W383" s="42"/>
      <c r="X383" s="44" t="s">
        <v>1872</v>
      </c>
      <c r="Y383" s="71"/>
      <c r="Z383" s="11"/>
      <c r="AA383" s="1" t="s">
        <v>812</v>
      </c>
      <c r="AC383" s="115">
        <v>291</v>
      </c>
      <c r="AD383" s="115">
        <v>2300</v>
      </c>
      <c r="AE383" s="11"/>
      <c r="AF383" s="11"/>
      <c r="AG383" s="11" t="s">
        <v>483</v>
      </c>
      <c r="AH383" s="115">
        <v>150</v>
      </c>
      <c r="AI383" s="11"/>
      <c r="AJ383" s="11"/>
      <c r="AM383" s="11"/>
      <c r="AO383" s="116">
        <v>51.5</v>
      </c>
      <c r="AP383" s="117">
        <v>33.9</v>
      </c>
      <c r="AQ383" s="118">
        <v>13.2</v>
      </c>
      <c r="AR383" s="119">
        <f>AO383+AP383+AQ383</f>
        <v>98.600000000000009</v>
      </c>
      <c r="AS383" s="120">
        <f>AO383/AP383</f>
        <v>1.5191740412979351</v>
      </c>
      <c r="AT383" s="121">
        <f>AO383/AP383*AQ383</f>
        <v>20.053097345132741</v>
      </c>
      <c r="AU383" s="122">
        <f>AO383/(AP383+AQ383)</f>
        <v>1.0934182590233548</v>
      </c>
      <c r="AV383" s="19">
        <f>AW383*AO383/100</f>
        <v>44.93</v>
      </c>
      <c r="AW383" s="19">
        <f>98-AY383-(CD383*100/AO383)</f>
        <v>87.242718446601941</v>
      </c>
      <c r="AX383" s="123">
        <v>3.94</v>
      </c>
      <c r="AY383" s="19">
        <f>AX383*100/AO383</f>
        <v>7.650485436893204</v>
      </c>
      <c r="AZ383" s="1" t="s">
        <v>432</v>
      </c>
      <c r="BA383" s="58">
        <v>12.5</v>
      </c>
      <c r="BB383" s="1" t="s">
        <v>432</v>
      </c>
      <c r="BC383" s="6">
        <v>0.2</v>
      </c>
      <c r="BD383" s="6"/>
      <c r="BE383" s="19"/>
      <c r="BF383" s="19"/>
      <c r="BG383" s="67">
        <v>4640</v>
      </c>
      <c r="BH383" s="67">
        <v>652.72727272727263</v>
      </c>
      <c r="BI383" s="19">
        <v>3.79</v>
      </c>
      <c r="BJ383" s="19">
        <v>66.900000000000006</v>
      </c>
      <c r="BK383" s="19">
        <f>100-BJ383</f>
        <v>33.099999999999994</v>
      </c>
      <c r="BL383" s="124">
        <f>BJ383/BK383</f>
        <v>2.021148036253777</v>
      </c>
      <c r="BM383" s="125">
        <v>0.17</v>
      </c>
      <c r="BN383" s="6">
        <f>BM383*100/AO383</f>
        <v>0.3300970873786408</v>
      </c>
      <c r="BO383" s="1" t="s">
        <v>432</v>
      </c>
      <c r="BP383" s="19">
        <v>13.161000000000001</v>
      </c>
      <c r="BQ383" s="19">
        <v>30.7</v>
      </c>
      <c r="BR383" s="43">
        <v>23014</v>
      </c>
      <c r="BS383" s="6">
        <f>BX383+BZ383</f>
        <v>36.83</v>
      </c>
      <c r="BT383" s="4">
        <v>96.7</v>
      </c>
      <c r="BU383" s="43">
        <v>6335</v>
      </c>
      <c r="BV383" s="6">
        <f>100-BT383</f>
        <v>3.2999999999999972</v>
      </c>
      <c r="BW383" s="6">
        <f>BY383+CA383+CC383</f>
        <v>33.232169999999996</v>
      </c>
      <c r="BX383" s="22">
        <v>9.6300000000000008</v>
      </c>
      <c r="BY383" s="22">
        <f>BX383*AP383/100</f>
        <v>3.26457</v>
      </c>
      <c r="BZ383" s="6">
        <v>27.2</v>
      </c>
      <c r="CA383" s="22">
        <f>BZ383*AP383/100</f>
        <v>9.2207999999999988</v>
      </c>
      <c r="CB383" s="6">
        <v>61.2</v>
      </c>
      <c r="CC383" s="22">
        <f>CB383*AP383/100</f>
        <v>20.746799999999997</v>
      </c>
      <c r="CD383" s="22">
        <v>1.6</v>
      </c>
      <c r="CE383" s="126">
        <v>99</v>
      </c>
      <c r="CF383" s="127">
        <v>6516</v>
      </c>
      <c r="CG383" s="126">
        <v>97.4</v>
      </c>
      <c r="CH383" s="127">
        <v>4594</v>
      </c>
      <c r="CI383" s="126">
        <v>58.7</v>
      </c>
      <c r="CJ383" s="126">
        <v>62.6</v>
      </c>
      <c r="CK383" s="127">
        <v>4290</v>
      </c>
      <c r="CL383" s="19">
        <f>BX383/BZ383</f>
        <v>0.35404411764705884</v>
      </c>
      <c r="CM383" s="19">
        <v>11.2</v>
      </c>
      <c r="CN383" s="19">
        <v>1.49</v>
      </c>
      <c r="CO383" s="19">
        <v>7.1</v>
      </c>
      <c r="CP383" s="6"/>
      <c r="CQ383" s="19"/>
      <c r="CR383" s="19"/>
      <c r="CS383" s="20"/>
      <c r="CZ383" s="22"/>
      <c r="DA383" s="16"/>
      <c r="DB383" s="129" t="s">
        <v>447</v>
      </c>
      <c r="DC383" s="130"/>
      <c r="DD383" s="131" t="s">
        <v>1903</v>
      </c>
      <c r="DI383" s="1" t="s">
        <v>434</v>
      </c>
      <c r="DJ383" s="209" t="s">
        <v>483</v>
      </c>
      <c r="DK383" s="4">
        <v>2</v>
      </c>
      <c r="DN383" s="16">
        <v>0</v>
      </c>
      <c r="DR383" s="22" t="s">
        <v>431</v>
      </c>
      <c r="DS383" s="22" t="s">
        <v>431</v>
      </c>
      <c r="DT383" s="67">
        <v>414</v>
      </c>
      <c r="DU383" s="22">
        <v>17.100000000000001</v>
      </c>
      <c r="DV383" s="22">
        <v>82.9</v>
      </c>
      <c r="DW383" s="22" t="s">
        <v>431</v>
      </c>
      <c r="DX383" s="22" t="s">
        <v>431</v>
      </c>
      <c r="DY383" s="22" t="s">
        <v>431</v>
      </c>
      <c r="DZ383" s="22" t="s">
        <v>431</v>
      </c>
      <c r="EA383" s="2">
        <v>0</v>
      </c>
      <c r="EB383" s="68"/>
      <c r="EC383" s="36"/>
      <c r="ED383" s="36"/>
      <c r="EE383" s="4">
        <f>L383</f>
        <v>8</v>
      </c>
      <c r="EF383" s="4"/>
      <c r="EG383" s="4"/>
      <c r="EH383" s="4"/>
      <c r="EI383" s="4"/>
      <c r="EJ383" s="4"/>
      <c r="EK383" s="4"/>
      <c r="EL383" s="6" t="e">
        <f>EK383/(EJ383*EJ383*0.01*0.01)</f>
        <v>#DIV/0!</v>
      </c>
      <c r="EM383" s="4">
        <v>1</v>
      </c>
      <c r="EN383" s="1">
        <v>0</v>
      </c>
      <c r="EO383" s="4">
        <v>3</v>
      </c>
      <c r="EP383" s="4"/>
      <c r="EQ383" s="31"/>
      <c r="ER383" s="14"/>
      <c r="ES383" s="132">
        <v>15071</v>
      </c>
      <c r="ET383" s="133">
        <v>75</v>
      </c>
      <c r="EU383" s="133">
        <v>60664</v>
      </c>
      <c r="EV383" s="133">
        <v>4000</v>
      </c>
      <c r="EW383" s="133">
        <v>39780</v>
      </c>
      <c r="EX383" s="133">
        <v>2209</v>
      </c>
      <c r="EY383" s="134">
        <f>EX383/EV383*EW383/ET383</f>
        <v>292.91340000000002</v>
      </c>
      <c r="EZ383" s="39">
        <f>L383*EY383</f>
        <v>2343.3072000000002</v>
      </c>
      <c r="FA383" s="9"/>
      <c r="FE383" s="135"/>
      <c r="FF383" s="135"/>
      <c r="FH383" s="136"/>
      <c r="FK383" s="138"/>
      <c r="FL383" s="139"/>
      <c r="FM383" s="9"/>
      <c r="FN383" s="1"/>
      <c r="FO383" s="41">
        <f>AC383/1000</f>
        <v>0.29099999999999998</v>
      </c>
      <c r="FQ383" s="121">
        <f>EX383*100/EU383</f>
        <v>3.6413688513780826</v>
      </c>
      <c r="FR383" s="140">
        <f>EY383/1000</f>
        <v>0.29291340000000005</v>
      </c>
      <c r="FS383" s="9"/>
      <c r="FV383" s="212"/>
      <c r="FX383" s="212"/>
      <c r="GI383" s="8"/>
      <c r="GO383" s="10">
        <v>44305</v>
      </c>
      <c r="GP383" s="10"/>
      <c r="GQ383" s="20"/>
      <c r="GT383" s="19">
        <v>0.36013819472000008</v>
      </c>
      <c r="GV383" s="148">
        <v>0.84539450319999998</v>
      </c>
      <c r="HA383" s="32">
        <v>5.07</v>
      </c>
      <c r="HB383" s="32">
        <v>5.83</v>
      </c>
      <c r="HC383" s="33">
        <v>9306.86</v>
      </c>
      <c r="HD383" s="32">
        <v>11.47</v>
      </c>
      <c r="HE383" s="32">
        <v>11</v>
      </c>
      <c r="HF383" s="32">
        <v>15.19</v>
      </c>
      <c r="HG383" s="33">
        <v>18549.73</v>
      </c>
      <c r="HH383" s="32">
        <v>82.24</v>
      </c>
      <c r="HI383" s="33">
        <v>2041.21</v>
      </c>
      <c r="HJ383" s="32">
        <v>473.25</v>
      </c>
      <c r="HK383" s="32">
        <v>14.94</v>
      </c>
      <c r="HL383" s="32">
        <v>18.260000000000002</v>
      </c>
      <c r="HM383" s="32">
        <v>560.64</v>
      </c>
      <c r="HN383" s="32">
        <v>0</v>
      </c>
      <c r="HO383" s="32">
        <v>494.78</v>
      </c>
      <c r="HP383" s="33">
        <v>1468.35</v>
      </c>
      <c r="HQ383" s="32">
        <v>29.99</v>
      </c>
      <c r="HR383" s="32">
        <v>4.6500000000000004</v>
      </c>
      <c r="HS383" s="32">
        <v>633.01</v>
      </c>
      <c r="HT383" s="32">
        <v>3498.07</v>
      </c>
      <c r="HU383" s="32">
        <v>793.61</v>
      </c>
      <c r="HV383" s="32">
        <v>16.28</v>
      </c>
      <c r="HW383" s="32">
        <v>144.72</v>
      </c>
      <c r="HX383" s="32">
        <v>4.1500000000000004</v>
      </c>
      <c r="HY383" s="32">
        <v>0</v>
      </c>
      <c r="HZ383" s="32">
        <v>309.54000000000002</v>
      </c>
      <c r="IA383" s="22">
        <f>HU383/HP383</f>
        <v>0.54047740661286481</v>
      </c>
      <c r="KE383" s="20">
        <f>FR383*AO383/100*1000</f>
        <v>150.85040100000003</v>
      </c>
      <c r="KF383" s="20">
        <f>FR383*AP383/100*1000</f>
        <v>99.297642600000017</v>
      </c>
      <c r="KG383" s="20">
        <f>FR383*AQ383/100*1000</f>
        <v>38.664568799999998</v>
      </c>
      <c r="KH383" s="20">
        <f>FR383*AX383/100*1000</f>
        <v>11.540787959999999</v>
      </c>
      <c r="KI383" s="20">
        <f>FR383*BM383/100*1000</f>
        <v>0.49795278000000009</v>
      </c>
      <c r="KJ383" s="20">
        <f>FR383*BY383/100*1000</f>
        <v>9.5623629823800016</v>
      </c>
      <c r="KK383" s="20">
        <f>FR383*CA383/100*1000</f>
        <v>27.008958787200001</v>
      </c>
      <c r="KL383" s="20">
        <f>FR383*CC383/100*1000</f>
        <v>60.770157271199999</v>
      </c>
      <c r="KS383" s="23">
        <v>44333</v>
      </c>
      <c r="KT383" s="1">
        <v>2</v>
      </c>
    </row>
    <row r="384" spans="1:313">
      <c r="A384" s="1">
        <v>200</v>
      </c>
      <c r="B384" s="1">
        <f>COUNTIFS($D$3:D384,D384,$F$3:F384,F384)</f>
        <v>1</v>
      </c>
      <c r="C384" s="34">
        <v>13253</v>
      </c>
      <c r="D384" s="21" t="s">
        <v>1462</v>
      </c>
      <c r="E384" s="2" t="s">
        <v>563</v>
      </c>
      <c r="F384" s="12">
        <v>7412285837</v>
      </c>
      <c r="G384" s="1">
        <f>LEFT(H384,4)-CONCATENATE(IF(LEFT(F384, 2)&lt;MID(H384, 3, 4), 20, 19),LEFT(F384,2))</f>
        <v>46</v>
      </c>
      <c r="H384" s="247" t="s">
        <v>1463</v>
      </c>
      <c r="I384" s="29" t="s">
        <v>450</v>
      </c>
      <c r="J384" s="24" t="s">
        <v>487</v>
      </c>
      <c r="K384" s="2" t="s">
        <v>430</v>
      </c>
      <c r="L384" s="1">
        <v>9.5</v>
      </c>
      <c r="M384" s="2" t="s">
        <v>664</v>
      </c>
      <c r="N384" s="2" t="s">
        <v>431</v>
      </c>
      <c r="P384" s="1" t="s">
        <v>1452</v>
      </c>
      <c r="S384" s="2"/>
      <c r="T384" s="42"/>
      <c r="U384" s="42"/>
      <c r="V384" s="57" t="s">
        <v>1245</v>
      </c>
      <c r="X384" s="59"/>
      <c r="Y384" s="59"/>
      <c r="Z384" s="29"/>
      <c r="AA384" s="1" t="s">
        <v>773</v>
      </c>
      <c r="AC384" s="115">
        <v>392</v>
      </c>
      <c r="AD384" s="115">
        <v>3720</v>
      </c>
      <c r="AE384" s="11"/>
      <c r="AF384" s="11"/>
      <c r="AG384" s="11" t="s">
        <v>491</v>
      </c>
      <c r="AH384" s="115">
        <v>250</v>
      </c>
      <c r="AI384" s="11"/>
      <c r="AJ384" s="11"/>
      <c r="AM384" s="11"/>
      <c r="AO384" s="116">
        <v>60</v>
      </c>
      <c r="AP384" s="117">
        <v>38.799999999999997</v>
      </c>
      <c r="AQ384" s="118">
        <v>0.3</v>
      </c>
      <c r="AR384" s="119">
        <f>AO384+AP384+AQ384</f>
        <v>99.1</v>
      </c>
      <c r="AS384" s="120">
        <f>AO384/AP384</f>
        <v>1.5463917525773196</v>
      </c>
      <c r="AT384" s="121">
        <f>AO384/AP384*AQ384</f>
        <v>0.46391752577319589</v>
      </c>
      <c r="AU384" s="122">
        <f>AO384/(AP384+AQ384)</f>
        <v>1.5345268542199491</v>
      </c>
      <c r="AV384" s="19">
        <f>AW384*AO384/100</f>
        <v>55.53</v>
      </c>
      <c r="AW384" s="19">
        <f>98-AY384-(CD384*100/AO384)</f>
        <v>92.55</v>
      </c>
      <c r="AX384" s="123">
        <v>2.83</v>
      </c>
      <c r="AY384" s="19">
        <f>AX384*100/AO384</f>
        <v>4.7166666666666668</v>
      </c>
      <c r="AZ384" s="1" t="s">
        <v>432</v>
      </c>
      <c r="BA384" s="58">
        <v>18.399999999999999</v>
      </c>
      <c r="BB384" s="1" t="s">
        <v>432</v>
      </c>
      <c r="BC384" s="6">
        <v>5.6899999999999997E-3</v>
      </c>
      <c r="BD384" s="6"/>
      <c r="BE384" s="19"/>
      <c r="BF384" s="19"/>
      <c r="BG384" s="2">
        <v>9798</v>
      </c>
      <c r="BH384" s="2"/>
      <c r="BI384" s="19" t="s">
        <v>432</v>
      </c>
      <c r="BJ384" s="19">
        <v>23.9</v>
      </c>
      <c r="BK384" s="19">
        <v>76.099999999999994</v>
      </c>
      <c r="BL384" s="147">
        <f>BJ384/BK384</f>
        <v>0.31406044678055189</v>
      </c>
      <c r="BM384" s="125">
        <v>0.72</v>
      </c>
      <c r="BN384" s="6">
        <f>BM384*100/AO384</f>
        <v>1.2</v>
      </c>
      <c r="BO384" s="1" t="s">
        <v>432</v>
      </c>
      <c r="BP384" s="19">
        <v>46.5</v>
      </c>
      <c r="BQ384" s="19">
        <v>74.174999999999997</v>
      </c>
      <c r="BR384" s="43">
        <v>45464.100000000006</v>
      </c>
      <c r="BS384" s="6">
        <f>BX384+BZ384</f>
        <v>67.3</v>
      </c>
      <c r="BT384" s="4">
        <v>82.9</v>
      </c>
      <c r="BU384" s="43">
        <v>14544.06779661017</v>
      </c>
      <c r="BV384" s="6">
        <f>100-BT384</f>
        <v>17.099999999999994</v>
      </c>
      <c r="BW384" s="6">
        <f>BY384+CA384+CC384</f>
        <v>38.761200000000002</v>
      </c>
      <c r="BX384" s="2">
        <v>14.6</v>
      </c>
      <c r="BY384" s="22">
        <f>BX384*AP384/100</f>
        <v>5.6647999999999987</v>
      </c>
      <c r="BZ384" s="4">
        <v>52.7</v>
      </c>
      <c r="CA384" s="22">
        <f>BZ384*AP384/100</f>
        <v>20.447600000000001</v>
      </c>
      <c r="CB384" s="4">
        <v>32.6</v>
      </c>
      <c r="CC384" s="22">
        <f>CB384*AP384/100</f>
        <v>12.6488</v>
      </c>
      <c r="CD384" s="22">
        <v>0.44</v>
      </c>
      <c r="CE384" s="126">
        <v>99.9</v>
      </c>
      <c r="CF384" s="126">
        <v>10736</v>
      </c>
      <c r="CG384" s="126">
        <v>99.8</v>
      </c>
      <c r="CH384" s="126">
        <v>8440</v>
      </c>
      <c r="CI384" s="126">
        <v>89.5</v>
      </c>
      <c r="CJ384" s="126">
        <v>96.5</v>
      </c>
      <c r="CK384" s="126">
        <v>7138</v>
      </c>
      <c r="CL384" s="146">
        <f>BX384/BZ384</f>
        <v>0.27703984819734345</v>
      </c>
      <c r="CM384" s="22"/>
      <c r="CN384" s="22"/>
      <c r="CO384" s="22"/>
      <c r="CP384" s="6">
        <v>0.27</v>
      </c>
      <c r="CQ384" s="19"/>
      <c r="CR384" s="19"/>
      <c r="CS384" s="19"/>
      <c r="CT384" s="22"/>
      <c r="CU384" s="142"/>
      <c r="CV384" s="142"/>
      <c r="CW384" s="22"/>
      <c r="CX384" s="22"/>
      <c r="CZ384" s="22"/>
      <c r="DA384" s="16"/>
      <c r="DB384" s="129" t="s">
        <v>447</v>
      </c>
      <c r="DC384" s="130"/>
      <c r="DD384" s="131" t="s">
        <v>1464</v>
      </c>
      <c r="DI384" s="1" t="s">
        <v>434</v>
      </c>
      <c r="DJ384" s="210" t="s">
        <v>491</v>
      </c>
      <c r="DK384" s="4">
        <v>2</v>
      </c>
      <c r="DN384" s="16">
        <v>0</v>
      </c>
      <c r="DR384" s="1">
        <v>7.3</v>
      </c>
      <c r="DS384" s="1" t="s">
        <v>431</v>
      </c>
      <c r="DT384" s="1">
        <v>406</v>
      </c>
      <c r="DU384" s="1">
        <v>9.4</v>
      </c>
      <c r="DV384" s="1">
        <v>90.6</v>
      </c>
      <c r="DW384" s="1" t="s">
        <v>431</v>
      </c>
      <c r="DX384" s="1" t="s">
        <v>431</v>
      </c>
      <c r="DY384" s="1" t="s">
        <v>431</v>
      </c>
      <c r="DZ384" s="1" t="s">
        <v>431</v>
      </c>
      <c r="EA384" s="1">
        <v>0</v>
      </c>
      <c r="EC384" s="36"/>
      <c r="ED384" s="36"/>
      <c r="EE384" s="4">
        <v>9.5</v>
      </c>
      <c r="EF384" s="4"/>
      <c r="EG384" s="4"/>
      <c r="EH384" s="4"/>
      <c r="EI384" s="4"/>
      <c r="EJ384" s="4"/>
      <c r="EK384" s="4"/>
      <c r="EL384" s="6" t="e">
        <f>EK384/(EJ384*EJ384*0.01*0.01)</f>
        <v>#DIV/0!</v>
      </c>
      <c r="EM384" s="4"/>
      <c r="EN384" s="4"/>
      <c r="EO384" s="4"/>
      <c r="EP384" s="4"/>
      <c r="EQ384" s="31"/>
      <c r="ER384" s="14"/>
      <c r="ES384" s="132">
        <v>13253</v>
      </c>
      <c r="ET384" s="133">
        <v>75</v>
      </c>
      <c r="EU384" s="133">
        <v>4561</v>
      </c>
      <c r="EV384" s="133">
        <v>4031</v>
      </c>
      <c r="EW384" s="133">
        <v>39780</v>
      </c>
      <c r="EX384" s="133">
        <v>2668</v>
      </c>
      <c r="EY384" s="134">
        <f>EX384/EV384*EW384/ET384</f>
        <v>351.05611510791363</v>
      </c>
      <c r="EZ384" s="39">
        <f>L384*EY384</f>
        <v>3335.0330935251795</v>
      </c>
      <c r="FA384" s="9"/>
      <c r="FE384" s="135"/>
      <c r="FF384" s="135"/>
      <c r="FH384" s="136"/>
      <c r="FI384" s="143"/>
      <c r="FK384" s="138"/>
      <c r="FL384" s="139"/>
      <c r="FM384" s="9"/>
      <c r="FN384" s="1"/>
      <c r="FO384" s="41">
        <f>AC384/1000</f>
        <v>0.39200000000000002</v>
      </c>
      <c r="FQ384" s="121">
        <f>EX384*100/EU384</f>
        <v>58.495943871957905</v>
      </c>
      <c r="FR384" s="140">
        <f>EY384/1000</f>
        <v>0.35105611510791362</v>
      </c>
      <c r="FS384" s="9"/>
      <c r="FU384" s="214"/>
      <c r="FW384" s="214"/>
      <c r="GI384" s="8"/>
      <c r="GO384" s="10">
        <v>44057</v>
      </c>
      <c r="GP384" s="10"/>
      <c r="GQ384" s="20"/>
      <c r="KE384" s="20">
        <f>FR384*AO384/100*1000</f>
        <v>210.6336690647482</v>
      </c>
      <c r="KF384" s="20">
        <f>FR384*AP384/100*1000</f>
        <v>136.20977266187049</v>
      </c>
      <c r="KG384" s="20">
        <f>FR384*AQ384/100*1000</f>
        <v>1.0531683453237408</v>
      </c>
      <c r="KH384" s="20">
        <f>FR384*AX384/100*1000</f>
        <v>9.9348880575539553</v>
      </c>
      <c r="KI384" s="20">
        <f>FR384*BM384/100*1000</f>
        <v>2.5276040287769779</v>
      </c>
      <c r="KJ384" s="20">
        <f>FR384*BY384/100*1000</f>
        <v>19.886626808633086</v>
      </c>
      <c r="KK384" s="20">
        <f>FR384*CA384/100*1000</f>
        <v>71.782550192805758</v>
      </c>
      <c r="KL384" s="20">
        <f>FR384*CC384/100*1000</f>
        <v>44.404385887769777</v>
      </c>
    </row>
    <row r="385" spans="1:313">
      <c r="A385" s="1">
        <v>119</v>
      </c>
      <c r="B385" s="219">
        <f>COUNTIFS($D$3:D385,D385,$F$3:F385,F385)</f>
        <v>1</v>
      </c>
      <c r="C385" s="21">
        <v>10522</v>
      </c>
      <c r="D385" s="21" t="s">
        <v>608</v>
      </c>
      <c r="E385" s="1" t="s">
        <v>496</v>
      </c>
      <c r="F385" s="12">
        <v>9007035741</v>
      </c>
      <c r="G385" s="1">
        <v>29</v>
      </c>
      <c r="H385" s="247" t="s">
        <v>2876</v>
      </c>
      <c r="DJ385" s="210" t="s">
        <v>491</v>
      </c>
      <c r="EL385" s="6" t="e">
        <f>EK385/((EJ385/100)*(EJ385/100))</f>
        <v>#DIV/0!</v>
      </c>
      <c r="FU385" s="214" t="s">
        <v>785</v>
      </c>
      <c r="FW385" s="214" t="s">
        <v>785</v>
      </c>
      <c r="GI385" s="8"/>
    </row>
    <row r="386" spans="1:313">
      <c r="A386" s="1">
        <v>130</v>
      </c>
      <c r="B386" s="219">
        <f>COUNTIFS($D$3:D386,D386,$F$3:F386,F386)</f>
        <v>1</v>
      </c>
      <c r="C386" s="21">
        <v>8735</v>
      </c>
      <c r="D386" s="21" t="s">
        <v>2800</v>
      </c>
      <c r="E386" s="1" t="s">
        <v>520</v>
      </c>
      <c r="F386" s="12">
        <v>8508185796</v>
      </c>
      <c r="G386" s="1">
        <v>33</v>
      </c>
      <c r="H386" s="247" t="s">
        <v>2801</v>
      </c>
      <c r="DJ386" s="209" t="s">
        <v>483</v>
      </c>
      <c r="EL386" s="6" t="e">
        <f>EK386/((EJ386/100)*(EJ386/100))</f>
        <v>#DIV/0!</v>
      </c>
      <c r="FV386" s="212" t="s">
        <v>785</v>
      </c>
      <c r="FX386" s="212" t="s">
        <v>785</v>
      </c>
      <c r="GI386" s="8"/>
    </row>
    <row r="387" spans="1:313">
      <c r="A387" s="1">
        <v>27</v>
      </c>
      <c r="B387" s="1">
        <f>COUNTIFS($D$3:D387,D387,$F$3:F387,F387)</f>
        <v>1</v>
      </c>
      <c r="C387" s="34">
        <v>14511</v>
      </c>
      <c r="D387" s="75" t="s">
        <v>733</v>
      </c>
      <c r="E387" s="76" t="s">
        <v>1730</v>
      </c>
      <c r="F387" s="78">
        <v>505819345</v>
      </c>
      <c r="G387" s="77">
        <f>LEFT(H387,4)-CONCATENATE(IF(LEFT(F387, 2)&lt;MID(H387, 3, 4), 20, 19),LEFT(F387,2))</f>
        <v>71</v>
      </c>
      <c r="H387" s="248" t="s">
        <v>1721</v>
      </c>
      <c r="I387" s="29" t="s">
        <v>442</v>
      </c>
      <c r="J387" s="24" t="s">
        <v>487</v>
      </c>
      <c r="K387" s="2" t="s">
        <v>430</v>
      </c>
      <c r="L387" s="2">
        <v>13</v>
      </c>
      <c r="M387" s="2" t="s">
        <v>664</v>
      </c>
      <c r="N387" s="2" t="s">
        <v>647</v>
      </c>
      <c r="O387" s="11"/>
      <c r="P387" s="2" t="s">
        <v>1722</v>
      </c>
      <c r="Q387" s="11"/>
      <c r="R387" s="11"/>
      <c r="S387" s="11"/>
      <c r="T387" s="42"/>
      <c r="U387" s="42"/>
      <c r="V387" s="64" t="s">
        <v>1609</v>
      </c>
      <c r="W387" s="62" t="s">
        <v>1530</v>
      </c>
      <c r="X387" s="63"/>
      <c r="Y387" s="63"/>
      <c r="Z387" s="11"/>
      <c r="AA387" s="1" t="s">
        <v>812</v>
      </c>
      <c r="AC387" s="115">
        <v>188</v>
      </c>
      <c r="AD387" s="115">
        <v>2400</v>
      </c>
      <c r="AE387" s="11"/>
      <c r="AF387" s="11"/>
      <c r="AG387" s="11" t="s">
        <v>483</v>
      </c>
      <c r="AH387" s="115">
        <v>150</v>
      </c>
      <c r="AI387" s="11"/>
      <c r="AJ387" s="11"/>
      <c r="AM387" s="11"/>
      <c r="AO387" s="116">
        <v>34</v>
      </c>
      <c r="AP387" s="117">
        <v>61.4</v>
      </c>
      <c r="AQ387" s="118">
        <v>3.1</v>
      </c>
      <c r="AR387" s="119">
        <f>AO387+AP387+AQ387</f>
        <v>98.5</v>
      </c>
      <c r="AS387" s="120">
        <f>AO387/AP387</f>
        <v>0.55374592833876224</v>
      </c>
      <c r="AT387" s="121">
        <f>AO387/AP387*AQ387</f>
        <v>1.716612377850163</v>
      </c>
      <c r="AU387" s="122">
        <f>AO387/(AP387+AQ387)</f>
        <v>0.52713178294573648</v>
      </c>
      <c r="AV387" s="19">
        <f>AW387*AO387/100</f>
        <v>24.61</v>
      </c>
      <c r="AW387" s="19">
        <f>98-AY387-(CD387*100/AO387)</f>
        <v>72.382352941176464</v>
      </c>
      <c r="AX387" s="123">
        <v>7.7</v>
      </c>
      <c r="AY387" s="19">
        <f>AX387*100/AO387</f>
        <v>22.647058823529413</v>
      </c>
      <c r="AZ387" s="1" t="s">
        <v>432</v>
      </c>
      <c r="BA387" s="58">
        <v>11.1</v>
      </c>
      <c r="BB387" s="1" t="s">
        <v>432</v>
      </c>
      <c r="BC387" s="6">
        <v>1.7000000000000001E-2</v>
      </c>
      <c r="BD387" s="6"/>
      <c r="BE387" s="19"/>
      <c r="BF387" s="19"/>
      <c r="BG387" s="2">
        <v>5611</v>
      </c>
      <c r="BH387" s="67">
        <v>389.83050847457628</v>
      </c>
      <c r="BI387" s="19">
        <v>2.88</v>
      </c>
      <c r="BJ387" s="19">
        <v>35</v>
      </c>
      <c r="BK387" s="1">
        <v>65</v>
      </c>
      <c r="BL387" s="124">
        <f>BJ387/BK387</f>
        <v>0.53846153846153844</v>
      </c>
      <c r="BM387" s="125">
        <v>0.53</v>
      </c>
      <c r="BN387" s="6">
        <f>BM387*100/AO387</f>
        <v>1.5588235294117647</v>
      </c>
      <c r="BO387" s="1" t="s">
        <v>432</v>
      </c>
      <c r="BP387" s="19">
        <v>55.9</v>
      </c>
      <c r="BQ387" s="19">
        <v>79.900000000000006</v>
      </c>
      <c r="BR387" s="6">
        <v>58899.75</v>
      </c>
      <c r="BS387" s="6">
        <f>BX387+BZ387</f>
        <v>60.3</v>
      </c>
      <c r="BT387" s="4">
        <v>89.5</v>
      </c>
      <c r="BU387" s="43">
        <v>8673.3333333333321</v>
      </c>
      <c r="BV387" s="6">
        <f>100-BT387</f>
        <v>10.5</v>
      </c>
      <c r="BW387" s="6">
        <f>BY387+CA387+CC387</f>
        <v>61.277199999999993</v>
      </c>
      <c r="BX387" s="22">
        <v>15</v>
      </c>
      <c r="BY387" s="22">
        <f>BX387*AP387/100</f>
        <v>9.2100000000000009</v>
      </c>
      <c r="BZ387" s="4">
        <v>45.3</v>
      </c>
      <c r="CA387" s="22">
        <f>BZ387*AP387/100</f>
        <v>27.814199999999996</v>
      </c>
      <c r="CB387" s="4">
        <v>39.5</v>
      </c>
      <c r="CC387" s="22">
        <f>CB387*AP387/100</f>
        <v>24.252999999999997</v>
      </c>
      <c r="CD387" s="22">
        <v>1.01</v>
      </c>
      <c r="CE387" s="126">
        <v>97.9</v>
      </c>
      <c r="CF387" s="126">
        <v>7563</v>
      </c>
      <c r="CG387" s="126">
        <v>90.3</v>
      </c>
      <c r="CH387" s="126">
        <v>5611</v>
      </c>
      <c r="CI387" s="126">
        <v>38.700000000000003</v>
      </c>
      <c r="CJ387" s="126">
        <v>71</v>
      </c>
      <c r="CK387" s="126">
        <v>5410</v>
      </c>
      <c r="CL387" s="19">
        <f>BX387/BZ387</f>
        <v>0.33112582781456956</v>
      </c>
      <c r="CM387" s="22">
        <v>2.0499999999999998</v>
      </c>
      <c r="CN387" s="22">
        <v>7.51</v>
      </c>
      <c r="CO387" s="22">
        <v>5.7</v>
      </c>
      <c r="CP387" s="6"/>
      <c r="CQ387" s="19"/>
      <c r="CR387" s="19"/>
      <c r="CS387" s="20"/>
      <c r="CT387" s="22"/>
      <c r="CU387" s="142"/>
      <c r="CV387" s="142"/>
      <c r="CW387" s="22"/>
      <c r="CX387" s="22"/>
      <c r="CZ387" s="22"/>
      <c r="DA387" s="16"/>
      <c r="DB387" s="129" t="s">
        <v>257</v>
      </c>
      <c r="DC387" s="130"/>
      <c r="DD387" s="131" t="s">
        <v>1731</v>
      </c>
      <c r="DI387" s="1" t="s">
        <v>436</v>
      </c>
      <c r="DJ387" s="209" t="s">
        <v>483</v>
      </c>
      <c r="DK387" s="4">
        <v>2</v>
      </c>
      <c r="DL387" s="4" t="s">
        <v>442</v>
      </c>
      <c r="DM387" s="4" t="s">
        <v>442</v>
      </c>
      <c r="DN387" s="16">
        <v>0</v>
      </c>
      <c r="DO387" s="4">
        <v>0</v>
      </c>
      <c r="DP387" s="4">
        <v>0</v>
      </c>
      <c r="DQ387" s="4" t="s">
        <v>431</v>
      </c>
      <c r="DR387" s="1">
        <v>11.14</v>
      </c>
      <c r="DS387" s="1" t="s">
        <v>431</v>
      </c>
      <c r="DT387" s="1">
        <v>103</v>
      </c>
      <c r="DU387" s="1">
        <v>4.9000000000000004</v>
      </c>
      <c r="DV387" s="1">
        <v>95.1</v>
      </c>
      <c r="DW387" s="1" t="s">
        <v>431</v>
      </c>
      <c r="DX387" s="1" t="s">
        <v>431</v>
      </c>
      <c r="DY387" s="1" t="s">
        <v>431</v>
      </c>
      <c r="DZ387" s="1" t="s">
        <v>431</v>
      </c>
      <c r="EA387" s="1">
        <v>0</v>
      </c>
      <c r="EC387" s="36"/>
      <c r="ED387" s="36"/>
      <c r="EE387" s="4">
        <v>13</v>
      </c>
      <c r="EF387" s="4">
        <v>18</v>
      </c>
      <c r="EG387" s="4">
        <v>2</v>
      </c>
      <c r="EH387" s="4"/>
      <c r="EI387" s="4"/>
      <c r="EJ387" s="4">
        <v>161</v>
      </c>
      <c r="EK387" s="4">
        <v>93</v>
      </c>
      <c r="EL387" s="6">
        <f>EK387/(EJ387*EJ387*0.01*0.01)</f>
        <v>35.878245438061803</v>
      </c>
      <c r="EM387" s="4">
        <v>4</v>
      </c>
      <c r="EN387" s="1">
        <v>1</v>
      </c>
      <c r="EO387" s="4">
        <v>2</v>
      </c>
      <c r="EP387" s="4" t="s">
        <v>1537</v>
      </c>
      <c r="EQ387" s="31" t="s">
        <v>431</v>
      </c>
      <c r="ER387" s="14" t="s">
        <v>431</v>
      </c>
      <c r="ES387" s="132">
        <v>14511</v>
      </c>
      <c r="ET387" s="133">
        <v>75</v>
      </c>
      <c r="EU387" s="133">
        <v>38567</v>
      </c>
      <c r="EV387" s="133">
        <v>4000</v>
      </c>
      <c r="EW387" s="133">
        <v>39780</v>
      </c>
      <c r="EX387" s="133">
        <v>1399</v>
      </c>
      <c r="EY387" s="134">
        <f>EX387/EV387*EW387/ET387</f>
        <v>185.50739999999999</v>
      </c>
      <c r="EZ387" s="39">
        <f>L387*EY387</f>
        <v>2411.5962</v>
      </c>
      <c r="FA387" s="9"/>
      <c r="FE387" s="135"/>
      <c r="FF387" s="135"/>
      <c r="FH387" s="136"/>
      <c r="FK387" s="138"/>
      <c r="FL387" s="139"/>
      <c r="FM387" s="9"/>
      <c r="FN387" s="1"/>
      <c r="FO387" s="41">
        <f>AC387/1000</f>
        <v>0.188</v>
      </c>
      <c r="FQ387" s="121">
        <f>EX387*100/EU387</f>
        <v>3.6274535224414657</v>
      </c>
      <c r="FR387" s="140">
        <f>EY387/1000</f>
        <v>0.18550739999999999</v>
      </c>
      <c r="FS387" s="9"/>
      <c r="FT387" s="1">
        <v>1</v>
      </c>
      <c r="FU387" s="16" t="s">
        <v>1542</v>
      </c>
      <c r="FV387" s="214" t="s">
        <v>431</v>
      </c>
      <c r="FX387" s="214" t="s">
        <v>431</v>
      </c>
      <c r="FY387" s="9" t="s">
        <v>558</v>
      </c>
      <c r="FZ387" s="1">
        <v>0</v>
      </c>
      <c r="GA387" s="1">
        <v>4</v>
      </c>
      <c r="GB387" s="9" t="s">
        <v>742</v>
      </c>
      <c r="GD387" s="1">
        <v>0</v>
      </c>
      <c r="GE387" s="1" t="s">
        <v>431</v>
      </c>
      <c r="GF387" s="1" t="s">
        <v>431</v>
      </c>
      <c r="GG387" s="1">
        <v>1</v>
      </c>
      <c r="GH387" s="8" t="s">
        <v>1732</v>
      </c>
      <c r="GJ387" s="8" t="s">
        <v>1733</v>
      </c>
      <c r="GK387" s="1">
        <v>0</v>
      </c>
      <c r="GL387" s="8">
        <v>0</v>
      </c>
      <c r="GM387" s="9" t="s">
        <v>1734</v>
      </c>
      <c r="GO387" s="10">
        <v>44237</v>
      </c>
      <c r="GP387" s="10"/>
      <c r="GQ387" s="20"/>
      <c r="KE387" s="20">
        <f>FR387*AO387/100*1000</f>
        <v>63.072515999999993</v>
      </c>
      <c r="KF387" s="20">
        <f>FR387*AP387/100*1000</f>
        <v>113.90154359999998</v>
      </c>
      <c r="KG387" s="20">
        <f>FR387*AQ387/100*1000</f>
        <v>5.7507294</v>
      </c>
      <c r="KH387" s="20">
        <f>FR387*AX387/100*1000</f>
        <v>14.284069799999999</v>
      </c>
      <c r="KI387" s="20">
        <f>FR387*BM387/100*1000</f>
        <v>0.98318921999999997</v>
      </c>
      <c r="KJ387" s="20">
        <f>FR387*BY387/100*1000</f>
        <v>17.085231540000002</v>
      </c>
      <c r="KK387" s="20">
        <f>FR387*CA387/100*1000</f>
        <v>51.597399250799995</v>
      </c>
      <c r="KL387" s="20">
        <f>FR387*CC387/100*1000</f>
        <v>44.99110972199999</v>
      </c>
      <c r="KV387" s="9" t="s">
        <v>1734</v>
      </c>
    </row>
    <row r="388" spans="1:313">
      <c r="A388" s="1">
        <v>42</v>
      </c>
      <c r="B388" s="1">
        <f>COUNTIFS($D$3:D388,D388,$F$3:F388,F388)</f>
        <v>2</v>
      </c>
      <c r="C388" s="34">
        <v>14614</v>
      </c>
      <c r="D388" s="75" t="s">
        <v>733</v>
      </c>
      <c r="E388" s="76" t="s">
        <v>1730</v>
      </c>
      <c r="F388" s="78">
        <v>505819345</v>
      </c>
      <c r="G388" s="77">
        <f>LEFT(H388,4)-CONCATENATE(IF(LEFT(F388, 2)&lt;MID(H388, 3, 4), 20, 19),LEFT(F388,2))</f>
        <v>71</v>
      </c>
      <c r="H388" s="248" t="s">
        <v>1776</v>
      </c>
      <c r="I388" s="29" t="s">
        <v>442</v>
      </c>
      <c r="J388" s="24" t="s">
        <v>487</v>
      </c>
      <c r="K388" s="2" t="s">
        <v>430</v>
      </c>
      <c r="L388" s="2">
        <v>10</v>
      </c>
      <c r="M388" s="2" t="s">
        <v>664</v>
      </c>
      <c r="N388" s="2" t="s">
        <v>647</v>
      </c>
      <c r="O388" s="11"/>
      <c r="P388" s="2" t="s">
        <v>1722</v>
      </c>
      <c r="Q388" s="11"/>
      <c r="R388" s="11"/>
      <c r="S388" s="11"/>
      <c r="T388" s="42"/>
      <c r="U388" s="42"/>
      <c r="V388" s="64" t="s">
        <v>1609</v>
      </c>
      <c r="W388" s="42"/>
      <c r="X388" s="66"/>
      <c r="Y388" s="66"/>
      <c r="Z388" s="11"/>
      <c r="AA388" s="1" t="s">
        <v>812</v>
      </c>
      <c r="AC388" s="115">
        <v>137</v>
      </c>
      <c r="AD388" s="115">
        <v>1300</v>
      </c>
      <c r="AE388" s="11"/>
      <c r="AF388" s="11"/>
      <c r="AG388" s="11" t="s">
        <v>483</v>
      </c>
      <c r="AH388" s="115">
        <v>150</v>
      </c>
      <c r="AI388" s="11"/>
      <c r="AJ388" s="11"/>
      <c r="AM388" s="11"/>
      <c r="AO388" s="116">
        <v>30.1</v>
      </c>
      <c r="AP388" s="117">
        <v>41.1</v>
      </c>
      <c r="AQ388" s="118">
        <v>28.1</v>
      </c>
      <c r="AR388" s="119">
        <f>AO388+AP388+AQ388</f>
        <v>99.300000000000011</v>
      </c>
      <c r="AS388" s="120">
        <f>AO388/AP388</f>
        <v>0.73236009732360097</v>
      </c>
      <c r="AT388" s="121">
        <f>AO388/AP388*AQ388</f>
        <v>20.579318734793187</v>
      </c>
      <c r="AU388" s="122">
        <f>AO388/(AP388+AQ388)</f>
        <v>0.43497109826589597</v>
      </c>
      <c r="AV388" s="19">
        <f>AW388*AO388/100</f>
        <v>23.318000000000001</v>
      </c>
      <c r="AW388" s="19">
        <f>98-AY388-(CD388*100/AO388)</f>
        <v>77.468438538205987</v>
      </c>
      <c r="AX388" s="123">
        <v>5.58</v>
      </c>
      <c r="AY388" s="19">
        <f>AX388*100/AO388</f>
        <v>18.538205980066444</v>
      </c>
      <c r="AZ388" s="1" t="s">
        <v>432</v>
      </c>
      <c r="BA388" s="58">
        <v>19.7</v>
      </c>
      <c r="BB388" s="1" t="s">
        <v>432</v>
      </c>
      <c r="BC388" s="6">
        <v>1.88</v>
      </c>
      <c r="BD388" s="6"/>
      <c r="BE388" s="19"/>
      <c r="BF388" s="19"/>
      <c r="BG388" s="2">
        <v>7989</v>
      </c>
      <c r="BH388" s="2">
        <v>249</v>
      </c>
      <c r="BI388" s="19">
        <v>1.95</v>
      </c>
      <c r="BJ388" s="19">
        <v>41.4</v>
      </c>
      <c r="BK388" s="1">
        <v>58.6</v>
      </c>
      <c r="BL388" s="124">
        <f>BJ388/BK388</f>
        <v>0.70648464163822522</v>
      </c>
      <c r="BM388" s="125">
        <v>0.7</v>
      </c>
      <c r="BN388" s="6">
        <f>BM388*100/AO388</f>
        <v>2.3255813953488369</v>
      </c>
      <c r="BO388" s="1" t="s">
        <v>432</v>
      </c>
      <c r="BP388" s="19">
        <v>62.1</v>
      </c>
      <c r="BQ388" s="19">
        <v>81.099999999999994</v>
      </c>
      <c r="BR388" s="6">
        <v>92746.5</v>
      </c>
      <c r="BS388" s="6">
        <f>BX388+BZ388</f>
        <v>44.72</v>
      </c>
      <c r="BT388" s="4">
        <v>86.4</v>
      </c>
      <c r="BU388" s="43">
        <v>10735.238095238095</v>
      </c>
      <c r="BV388" s="6">
        <f>100-BT388</f>
        <v>13.599999999999994</v>
      </c>
      <c r="BW388" s="6">
        <f>BY388+CA388+CC388</f>
        <v>36.340620000000001</v>
      </c>
      <c r="BX388" s="22">
        <v>6.22</v>
      </c>
      <c r="BY388" s="22">
        <f>BX388*AP388/100</f>
        <v>2.5564200000000001</v>
      </c>
      <c r="BZ388" s="4">
        <v>38.5</v>
      </c>
      <c r="CA388" s="22">
        <f>BZ388*AP388/100</f>
        <v>15.823500000000001</v>
      </c>
      <c r="CB388" s="4">
        <v>43.7</v>
      </c>
      <c r="CC388" s="22">
        <f>CB388*AP388/100</f>
        <v>17.960700000000003</v>
      </c>
      <c r="CD388" s="22">
        <v>0.6</v>
      </c>
      <c r="CE388" s="126">
        <v>96.2</v>
      </c>
      <c r="CF388" s="126">
        <v>11799</v>
      </c>
      <c r="CG388" s="126">
        <v>96.9</v>
      </c>
      <c r="CH388" s="126">
        <v>9418</v>
      </c>
      <c r="CI388" s="126">
        <v>90.5</v>
      </c>
      <c r="CJ388" s="126">
        <v>83.8</v>
      </c>
      <c r="CK388" s="126">
        <v>7336</v>
      </c>
      <c r="CL388" s="19">
        <f>BX388/BZ388</f>
        <v>0.16155844155844154</v>
      </c>
      <c r="CM388" s="22">
        <v>2.08</v>
      </c>
      <c r="CN388" s="22">
        <v>6.35</v>
      </c>
      <c r="CO388" s="22">
        <v>14</v>
      </c>
      <c r="CP388" s="6"/>
      <c r="CQ388" s="19"/>
      <c r="CR388" s="19"/>
      <c r="CS388" s="20"/>
      <c r="CT388" s="22"/>
      <c r="CU388" s="142"/>
      <c r="CV388" s="142"/>
      <c r="CW388" s="22"/>
      <c r="CX388" s="22"/>
      <c r="CZ388" s="22"/>
      <c r="DA388" s="16"/>
      <c r="DB388" s="129" t="s">
        <v>257</v>
      </c>
      <c r="DC388" s="130"/>
      <c r="DD388" s="131" t="s">
        <v>1777</v>
      </c>
      <c r="DI388" s="1" t="s">
        <v>436</v>
      </c>
      <c r="DJ388" s="209" t="s">
        <v>483</v>
      </c>
      <c r="DK388" s="4">
        <v>2</v>
      </c>
      <c r="DN388" s="16">
        <v>0</v>
      </c>
      <c r="DR388" s="1" t="s">
        <v>431</v>
      </c>
      <c r="DS388" s="1" t="s">
        <v>431</v>
      </c>
      <c r="DT388" s="1">
        <v>111</v>
      </c>
      <c r="DU388" s="1">
        <v>18</v>
      </c>
      <c r="DV388" s="1">
        <v>82</v>
      </c>
      <c r="DW388" s="1" t="s">
        <v>431</v>
      </c>
      <c r="DX388" s="1" t="s">
        <v>431</v>
      </c>
      <c r="DY388" s="1" t="s">
        <v>431</v>
      </c>
      <c r="DZ388" s="1" t="s">
        <v>431</v>
      </c>
      <c r="EA388" s="8" t="s">
        <v>1778</v>
      </c>
      <c r="EB388" s="1" t="s">
        <v>1686</v>
      </c>
      <c r="EC388" s="36"/>
      <c r="ED388" s="36"/>
      <c r="EE388" s="4">
        <v>10</v>
      </c>
      <c r="EF388" s="4"/>
      <c r="EG388" s="4"/>
      <c r="EH388" s="4"/>
      <c r="EI388" s="4"/>
      <c r="EJ388" s="4"/>
      <c r="EK388" s="4"/>
      <c r="EL388" s="6" t="e">
        <f>EK388/(EJ388*EJ388*0.01*0.01)</f>
        <v>#DIV/0!</v>
      </c>
      <c r="EM388" s="4"/>
      <c r="EN388" s="4"/>
      <c r="EO388" s="4"/>
      <c r="EP388" s="4"/>
      <c r="EQ388" s="31"/>
      <c r="ER388" s="14"/>
      <c r="ES388" s="132">
        <v>14614</v>
      </c>
      <c r="ET388" s="133">
        <v>75</v>
      </c>
      <c r="EU388" s="133">
        <v>106602</v>
      </c>
      <c r="EV388" s="133">
        <v>8000</v>
      </c>
      <c r="EW388" s="133">
        <v>39780</v>
      </c>
      <c r="EX388" s="133">
        <v>1975</v>
      </c>
      <c r="EY388" s="134">
        <f>EX388/EV388*EW388/ET388</f>
        <v>130.9425</v>
      </c>
      <c r="EZ388" s="39">
        <f>L388*EY388</f>
        <v>1309.425</v>
      </c>
      <c r="FA388" s="9"/>
      <c r="FE388" s="135"/>
      <c r="FF388" s="135"/>
      <c r="FH388" s="136"/>
      <c r="FK388" s="138"/>
      <c r="FL388" s="139"/>
      <c r="FM388" s="9"/>
      <c r="FN388" s="1"/>
      <c r="FO388" s="41">
        <f>AC388/1000</f>
        <v>0.13700000000000001</v>
      </c>
      <c r="FQ388" s="121">
        <f>EX388*100/EU388</f>
        <v>1.8526856906999869</v>
      </c>
      <c r="FR388" s="140">
        <f>EY388/1000</f>
        <v>0.13094249999999999</v>
      </c>
      <c r="FS388" s="9"/>
      <c r="FV388" s="212"/>
      <c r="FX388" s="212"/>
      <c r="GI388" s="8"/>
      <c r="GO388" s="10">
        <v>44251</v>
      </c>
      <c r="GP388" s="10"/>
      <c r="GQ388" s="20"/>
      <c r="KE388" s="20">
        <f>FR388*AO388/100*1000</f>
        <v>39.413692500000003</v>
      </c>
      <c r="KF388" s="20">
        <f>FR388*AP388/100*1000</f>
        <v>53.817367499999996</v>
      </c>
      <c r="KG388" s="20">
        <f>FR388*AQ388/100*1000</f>
        <v>36.794842500000001</v>
      </c>
      <c r="KH388" s="20">
        <f>FR388*AX388/100*1000</f>
        <v>7.3065914999999988</v>
      </c>
      <c r="KI388" s="20">
        <f>FR388*BM388/100*1000</f>
        <v>0.91659749999999984</v>
      </c>
      <c r="KJ388" s="20">
        <f>FR388*BY388/100*1000</f>
        <v>3.3474402585000003</v>
      </c>
      <c r="KK388" s="20">
        <f>FR388*CA388/100*1000</f>
        <v>20.719686487499999</v>
      </c>
      <c r="KL388" s="20">
        <f>FR388*CC388/100*1000</f>
        <v>23.518189597500001</v>
      </c>
    </row>
    <row r="389" spans="1:313">
      <c r="A389" s="1">
        <v>370</v>
      </c>
      <c r="B389" s="1">
        <f>COUNTIFS($D$3:D389,D389,$F$3:F389,F389)</f>
        <v>1</v>
      </c>
      <c r="C389" s="34">
        <v>11974</v>
      </c>
      <c r="D389" s="21" t="s">
        <v>1000</v>
      </c>
      <c r="E389" s="2" t="s">
        <v>1001</v>
      </c>
      <c r="F389" s="2">
        <v>711235681</v>
      </c>
      <c r="G389" s="1">
        <f>LEFT(H389,4)-CONCATENATE(IF(LEFT(F389, 2)&lt;MID(H389, 3, 4), 20, 19),LEFT(F389,2))</f>
        <v>48</v>
      </c>
      <c r="H389" s="247" t="s">
        <v>1002</v>
      </c>
      <c r="I389" s="29" t="s">
        <v>1003</v>
      </c>
      <c r="J389" s="24" t="s">
        <v>487</v>
      </c>
      <c r="K389" s="2" t="s">
        <v>430</v>
      </c>
      <c r="L389" s="1">
        <v>32</v>
      </c>
      <c r="M389" s="2" t="s">
        <v>631</v>
      </c>
      <c r="N389" s="2" t="s">
        <v>431</v>
      </c>
      <c r="P389" s="1" t="s">
        <v>1004</v>
      </c>
      <c r="S389" s="2"/>
      <c r="T389" s="46" t="s">
        <v>797</v>
      </c>
      <c r="U389" s="46"/>
      <c r="V389" s="50" t="s">
        <v>902</v>
      </c>
      <c r="X389" s="59"/>
      <c r="Y389" s="59"/>
      <c r="Z389" s="29"/>
      <c r="AA389" s="1" t="s">
        <v>812</v>
      </c>
      <c r="AC389" s="115">
        <v>403</v>
      </c>
      <c r="AD389" s="115">
        <v>12900</v>
      </c>
      <c r="AE389" s="11"/>
      <c r="AF389" s="11"/>
      <c r="AG389" s="11" t="s">
        <v>483</v>
      </c>
      <c r="AH389" s="115">
        <v>1000</v>
      </c>
      <c r="AI389" s="11"/>
      <c r="AO389" s="116">
        <v>38.9</v>
      </c>
      <c r="AP389" s="117">
        <v>48.5</v>
      </c>
      <c r="AQ389" s="118">
        <v>12.4</v>
      </c>
      <c r="AR389" s="119">
        <f>AO389+AP389+AQ389</f>
        <v>99.800000000000011</v>
      </c>
      <c r="AS389" s="120">
        <f>AO389/AP389</f>
        <v>0.80206185567010302</v>
      </c>
      <c r="AT389" s="121">
        <f>AO389/AP389*AQ389</f>
        <v>9.9455670103092775</v>
      </c>
      <c r="AU389" s="122">
        <f>AO389/(AP389+AQ389)</f>
        <v>0.63875205254515599</v>
      </c>
      <c r="AV389" s="19">
        <v>34.504300000000001</v>
      </c>
      <c r="AW389" s="19">
        <f>95-AY389</f>
        <v>88.7</v>
      </c>
      <c r="AX389" s="123">
        <v>2.4506999999999999</v>
      </c>
      <c r="AY389" s="19">
        <v>6.3</v>
      </c>
      <c r="AZ389" s="1" t="s">
        <v>432</v>
      </c>
      <c r="BA389" s="58">
        <v>14.690000000000001</v>
      </c>
      <c r="BB389" s="1" t="s">
        <v>432</v>
      </c>
      <c r="BC389" s="6">
        <v>0.69</v>
      </c>
      <c r="BD389" s="6">
        <v>85.2</v>
      </c>
      <c r="BE389" s="19">
        <v>51.6</v>
      </c>
      <c r="BF389" s="19">
        <v>47.4</v>
      </c>
      <c r="BG389" s="2">
        <v>8236</v>
      </c>
      <c r="BH389" s="20">
        <v>494.7</v>
      </c>
      <c r="BI389" s="19">
        <v>0.34</v>
      </c>
      <c r="BJ389" s="19">
        <v>58</v>
      </c>
      <c r="BK389" s="1">
        <v>42.1</v>
      </c>
      <c r="BL389" s="124">
        <f>BJ389/BK389</f>
        <v>1.3776722090261282</v>
      </c>
      <c r="BM389" s="125">
        <v>0.43</v>
      </c>
      <c r="BN389" s="6">
        <f>BM389*100/AO389</f>
        <v>1.1053984575835476</v>
      </c>
      <c r="BO389" s="1" t="s">
        <v>432</v>
      </c>
      <c r="BP389" s="1">
        <v>43</v>
      </c>
      <c r="BQ389" s="19">
        <v>28.385999999999996</v>
      </c>
      <c r="BR389" s="43">
        <v>47072.95</v>
      </c>
      <c r="BS389" s="6">
        <f>BX389+BZ389</f>
        <v>23.240000000000002</v>
      </c>
      <c r="BT389" s="4">
        <v>87.6</v>
      </c>
      <c r="BU389" s="43">
        <v>10295.640000000001</v>
      </c>
      <c r="BV389" s="6">
        <f>100-BT389</f>
        <v>12.400000000000006</v>
      </c>
      <c r="BW389" s="6">
        <f>BY389+CA389+CC389</f>
        <v>47.937399999999997</v>
      </c>
      <c r="BX389" s="4">
        <v>13.4</v>
      </c>
      <c r="BY389" s="22">
        <f>BX389*AP389/100</f>
        <v>6.4989999999999997</v>
      </c>
      <c r="BZ389" s="4">
        <v>9.84</v>
      </c>
      <c r="CA389" s="22">
        <f>BZ389*AP389/100</f>
        <v>4.7724000000000002</v>
      </c>
      <c r="CB389" s="4">
        <v>75.599999999999994</v>
      </c>
      <c r="CC389" s="22">
        <f>CB389*AP389/100</f>
        <v>36.665999999999997</v>
      </c>
      <c r="CD389" s="22">
        <v>1.07</v>
      </c>
      <c r="CE389" s="126">
        <v>97.2</v>
      </c>
      <c r="CF389" s="127">
        <v>10252.25</v>
      </c>
      <c r="CG389" s="126">
        <v>93.4</v>
      </c>
      <c r="CH389" s="126">
        <v>7225</v>
      </c>
      <c r="CI389" s="126">
        <v>64.099999999999994</v>
      </c>
      <c r="CJ389" s="126">
        <v>71.8</v>
      </c>
      <c r="CK389" s="127">
        <v>6336</v>
      </c>
      <c r="CL389" s="19">
        <f>BX389/BZ389</f>
        <v>1.3617886178861789</v>
      </c>
      <c r="CM389" s="22"/>
      <c r="CN389" s="22"/>
      <c r="CO389" s="22"/>
      <c r="CP389" s="6"/>
      <c r="CQ389" s="19"/>
      <c r="CR389" s="19"/>
      <c r="CS389" s="19"/>
      <c r="CT389" s="22"/>
      <c r="CU389" s="142"/>
      <c r="CV389" s="142"/>
      <c r="CW389" s="22"/>
      <c r="CX389" s="22"/>
      <c r="CZ389" s="22"/>
      <c r="DB389" s="129" t="s">
        <v>441</v>
      </c>
      <c r="DC389" s="130"/>
      <c r="DD389" s="131" t="s">
        <v>1005</v>
      </c>
      <c r="DI389" s="1" t="s">
        <v>434</v>
      </c>
      <c r="DJ389" s="209" t="s">
        <v>483</v>
      </c>
      <c r="DK389" s="4">
        <v>2</v>
      </c>
      <c r="DN389" s="16">
        <v>0</v>
      </c>
      <c r="DR389" s="1" t="s">
        <v>431</v>
      </c>
      <c r="DS389" s="1" t="s">
        <v>431</v>
      </c>
      <c r="DT389" s="1">
        <v>444</v>
      </c>
      <c r="DU389" s="1">
        <v>9.1999999999999993</v>
      </c>
      <c r="DV389" s="1">
        <v>90.8</v>
      </c>
      <c r="DW389" s="1" t="s">
        <v>431</v>
      </c>
      <c r="DX389" s="1" t="s">
        <v>431</v>
      </c>
      <c r="DY389" s="1" t="s">
        <v>431</v>
      </c>
      <c r="DZ389" s="1" t="s">
        <v>431</v>
      </c>
      <c r="EA389" s="1">
        <v>0</v>
      </c>
      <c r="EC389" s="36"/>
      <c r="ED389" s="36"/>
      <c r="EE389" s="4">
        <v>32</v>
      </c>
      <c r="EF389" s="4"/>
      <c r="EG389" s="5">
        <v>3</v>
      </c>
      <c r="EH389" s="4"/>
      <c r="EI389" s="4"/>
      <c r="EJ389" s="4"/>
      <c r="EK389" s="4"/>
      <c r="EL389" s="6" t="e">
        <f>EK389/(EJ389*EJ389*0.01*0.01)</f>
        <v>#DIV/0!</v>
      </c>
      <c r="EM389" s="4"/>
      <c r="EN389" s="4"/>
      <c r="EO389" s="4"/>
      <c r="EP389" s="4"/>
      <c r="EQ389" s="31"/>
      <c r="ER389" s="14"/>
      <c r="ES389" s="132">
        <v>11974</v>
      </c>
      <c r="ET389" s="133">
        <v>75</v>
      </c>
      <c r="EU389" s="133">
        <v>30086</v>
      </c>
      <c r="EV389" s="133">
        <v>4000</v>
      </c>
      <c r="EW389" s="133">
        <v>40560</v>
      </c>
      <c r="EX389" s="133">
        <v>2976</v>
      </c>
      <c r="EY389" s="134">
        <f>EX389/EV389*EW389/ET389</f>
        <v>402.35519999999997</v>
      </c>
      <c r="EZ389" s="39">
        <f>L389*EY389</f>
        <v>12875.366399999999</v>
      </c>
      <c r="FA389" s="9"/>
      <c r="FE389" s="135"/>
      <c r="FF389" s="135"/>
      <c r="FH389" s="136"/>
      <c r="FK389" s="138"/>
      <c r="FL389" s="139"/>
      <c r="FM389" s="9"/>
      <c r="FN389" s="1"/>
      <c r="FO389" s="41">
        <f>AC389/1000</f>
        <v>0.40300000000000002</v>
      </c>
      <c r="FQ389" s="121">
        <f>EX389*100/EU389</f>
        <v>9.8916439539985372</v>
      </c>
      <c r="FR389" s="140">
        <f>EY389/1000</f>
        <v>0.40235519999999997</v>
      </c>
      <c r="FS389" s="9"/>
      <c r="FV389" s="212"/>
      <c r="FX389" s="212"/>
      <c r="GI389" s="8"/>
      <c r="GO389" s="10">
        <v>43801</v>
      </c>
      <c r="GP389" s="10"/>
      <c r="GQ389" s="20"/>
      <c r="KE389" s="20">
        <f>FR389*AO389/100*1000</f>
        <v>156.51617279999999</v>
      </c>
      <c r="KF389" s="20">
        <f>FR389*AP389/100*1000</f>
        <v>195.14227199999999</v>
      </c>
      <c r="KG389" s="20">
        <f>FR389*AQ389/100*1000</f>
        <v>49.892044800000001</v>
      </c>
      <c r="KH389" s="20">
        <f>FR389*AX389/100*1000</f>
        <v>9.8605188863999995</v>
      </c>
      <c r="KI389" s="20">
        <f>FR389*BM389/100*1000</f>
        <v>1.7301273599999998</v>
      </c>
      <c r="KJ389" s="20">
        <f>FR389*BY389/100*1000</f>
        <v>26.149064447999994</v>
      </c>
      <c r="KK389" s="20">
        <f>FR389*CA389/100*1000</f>
        <v>19.201999564799998</v>
      </c>
      <c r="KL389" s="20">
        <f>FR389*CC389/100*1000</f>
        <v>147.527557632</v>
      </c>
    </row>
    <row r="390" spans="1:313">
      <c r="A390" s="1">
        <v>247</v>
      </c>
      <c r="B390" s="1">
        <f>COUNTIFS($D$3:D390,D390,$F$3:F390,F390)</f>
        <v>1</v>
      </c>
      <c r="C390" s="34">
        <v>16042</v>
      </c>
      <c r="D390" s="75" t="s">
        <v>2146</v>
      </c>
      <c r="E390" s="76" t="s">
        <v>526</v>
      </c>
      <c r="F390" s="76">
        <v>505206047</v>
      </c>
      <c r="G390" s="77">
        <f>LEFT(H390,4)-CONCATENATE(IF(LEFT(F390, 2)&lt;MID(H390, 3, 4), 20, 19),LEFT(F390,2))</f>
        <v>71</v>
      </c>
      <c r="H390" s="248" t="s">
        <v>2145</v>
      </c>
      <c r="I390" s="29" t="s">
        <v>442</v>
      </c>
      <c r="J390" s="24" t="s">
        <v>487</v>
      </c>
      <c r="K390" s="2" t="s">
        <v>430</v>
      </c>
      <c r="L390" s="2">
        <v>3</v>
      </c>
      <c r="M390" s="2" t="s">
        <v>600</v>
      </c>
      <c r="N390" s="2" t="s">
        <v>647</v>
      </c>
      <c r="O390" s="11"/>
      <c r="P390" s="2" t="s">
        <v>2143</v>
      </c>
      <c r="Q390" s="11"/>
      <c r="R390" s="11"/>
      <c r="S390" s="11"/>
      <c r="T390" s="42"/>
      <c r="U390" s="42"/>
      <c r="V390" s="64" t="s">
        <v>1609</v>
      </c>
      <c r="W390" s="42"/>
      <c r="X390" s="42"/>
      <c r="Y390" s="66"/>
      <c r="Z390" s="11"/>
      <c r="AA390" s="1" t="s">
        <v>791</v>
      </c>
      <c r="AC390" s="115">
        <v>392</v>
      </c>
      <c r="AD390" s="115">
        <v>1100</v>
      </c>
      <c r="AE390" s="11"/>
      <c r="AF390" s="11"/>
      <c r="AG390" s="11" t="s">
        <v>483</v>
      </c>
      <c r="AH390" s="115">
        <v>150</v>
      </c>
      <c r="AI390" s="11"/>
      <c r="AJ390" s="11"/>
      <c r="AM390" s="11"/>
      <c r="AO390" s="116">
        <v>9.27</v>
      </c>
      <c r="AP390" s="117">
        <v>47</v>
      </c>
      <c r="AQ390" s="118">
        <v>41.7</v>
      </c>
      <c r="AR390" s="119">
        <f>AO390+AP390+AQ390</f>
        <v>97.97</v>
      </c>
      <c r="AS390" s="120">
        <f>AO390/AP390</f>
        <v>0.19723404255319149</v>
      </c>
      <c r="AT390" s="121">
        <f>AO390/AP390*AQ390</f>
        <v>8.2246595744680864</v>
      </c>
      <c r="AU390" s="122">
        <f>AO390/(AP390+AQ390)</f>
        <v>0.10450958286358511</v>
      </c>
      <c r="AV390" s="19">
        <f>AW390*AO390/100</f>
        <v>7.1746000000000008</v>
      </c>
      <c r="AW390" s="19">
        <f>98-AY390-(CD390*100/AO390)</f>
        <v>77.39590075512406</v>
      </c>
      <c r="AX390" s="123">
        <v>1.43</v>
      </c>
      <c r="AY390" s="19">
        <f>AX390*100/AO390</f>
        <v>15.426105717367854</v>
      </c>
      <c r="AZ390" s="1" t="s">
        <v>432</v>
      </c>
      <c r="BA390" s="58">
        <v>70.070000000000007</v>
      </c>
      <c r="BB390" s="1" t="s">
        <v>432</v>
      </c>
      <c r="BC390" s="6">
        <v>0.57999999999999996</v>
      </c>
      <c r="BD390" s="6"/>
      <c r="BE390" s="19"/>
      <c r="BF390" s="19"/>
      <c r="BG390" s="67">
        <v>5342.4778761061953</v>
      </c>
      <c r="BH390" s="67">
        <v>378.72999999999996</v>
      </c>
      <c r="BI390" s="19">
        <v>1.57</v>
      </c>
      <c r="BJ390" s="19">
        <v>56.7</v>
      </c>
      <c r="BK390" s="19">
        <f>100-BJ390</f>
        <v>43.3</v>
      </c>
      <c r="BL390" s="124">
        <f>BJ390/BK390</f>
        <v>1.3094688221709008</v>
      </c>
      <c r="BM390" s="125">
        <v>6.5000000000000002E-2</v>
      </c>
      <c r="BN390" s="6">
        <f>BM390*100/AO390</f>
        <v>0.70118662351672068</v>
      </c>
      <c r="BO390" s="1" t="s">
        <v>432</v>
      </c>
      <c r="BP390" s="19">
        <v>59.825999999999993</v>
      </c>
      <c r="BQ390" s="19">
        <v>50.82</v>
      </c>
      <c r="BR390" s="43">
        <v>32123.52</v>
      </c>
      <c r="BS390" s="6">
        <f>BX390+BZ390</f>
        <v>78.7</v>
      </c>
      <c r="BT390" s="4">
        <v>96.6</v>
      </c>
      <c r="BU390" s="43">
        <v>11537.9</v>
      </c>
      <c r="BV390" s="6">
        <f>100-BT390</f>
        <v>3.4000000000000057</v>
      </c>
      <c r="BW390" s="6">
        <f>BY390+CA390+CC390</f>
        <v>46.718000000000004</v>
      </c>
      <c r="BX390" s="22">
        <v>52.6</v>
      </c>
      <c r="BY390" s="22">
        <f>BX390*AP390/100</f>
        <v>24.722000000000001</v>
      </c>
      <c r="BZ390" s="6">
        <v>26.1</v>
      </c>
      <c r="CA390" s="22">
        <f>BZ390*AP390/100</f>
        <v>12.267000000000001</v>
      </c>
      <c r="CB390" s="6">
        <v>20.7</v>
      </c>
      <c r="CC390" s="22">
        <f>CB390*AP390/100</f>
        <v>9.7289999999999992</v>
      </c>
      <c r="CD390" s="22">
        <v>0.48</v>
      </c>
      <c r="CE390" s="126">
        <v>94.1</v>
      </c>
      <c r="CF390" s="127">
        <v>6358</v>
      </c>
      <c r="CG390" s="126">
        <v>77.400000000000006</v>
      </c>
      <c r="CH390" s="127">
        <v>4848</v>
      </c>
      <c r="CI390" s="126">
        <v>53.5</v>
      </c>
      <c r="CJ390" s="126">
        <v>80.900000000000006</v>
      </c>
      <c r="CK390" s="127">
        <v>5510</v>
      </c>
      <c r="CL390" s="19">
        <f>BX390/BZ390</f>
        <v>2.0153256704980844</v>
      </c>
      <c r="CM390" s="19"/>
      <c r="CN390" s="19"/>
      <c r="CO390" s="19"/>
      <c r="CP390" s="6"/>
      <c r="CQ390" s="19"/>
      <c r="CR390" s="19"/>
      <c r="CS390" s="20"/>
      <c r="CZ390" s="22"/>
      <c r="DA390" s="16"/>
      <c r="DB390" s="129" t="s">
        <v>464</v>
      </c>
      <c r="DC390" s="130"/>
      <c r="DD390" s="131" t="s">
        <v>2147</v>
      </c>
      <c r="DI390" s="1" t="s">
        <v>436</v>
      </c>
      <c r="DJ390" s="209" t="s">
        <v>483</v>
      </c>
      <c r="DK390" s="4">
        <v>2</v>
      </c>
      <c r="DN390" s="16">
        <v>0</v>
      </c>
      <c r="DR390" s="58" t="s">
        <v>2123</v>
      </c>
      <c r="DS390" s="22" t="s">
        <v>431</v>
      </c>
      <c r="DT390" s="22">
        <v>480</v>
      </c>
      <c r="DU390" s="22">
        <v>33.700000000000003</v>
      </c>
      <c r="DV390" s="22">
        <v>66.3</v>
      </c>
      <c r="DW390" s="40" t="s">
        <v>431</v>
      </c>
      <c r="DX390" s="40" t="s">
        <v>431</v>
      </c>
      <c r="DY390" s="40" t="s">
        <v>431</v>
      </c>
      <c r="DZ390" s="40" t="s">
        <v>431</v>
      </c>
      <c r="EA390" s="2">
        <v>0</v>
      </c>
      <c r="EB390" s="2"/>
      <c r="EC390" s="36"/>
      <c r="ED390" s="36"/>
      <c r="EE390" s="4">
        <f>L390</f>
        <v>3</v>
      </c>
      <c r="EF390" s="4"/>
      <c r="EG390" s="4"/>
      <c r="EH390" s="4"/>
      <c r="EI390" s="4"/>
      <c r="EJ390" s="4"/>
      <c r="EK390" s="4"/>
      <c r="EL390" s="6" t="e">
        <f>EK390/(EJ390*EJ390*0.01*0.01)</f>
        <v>#DIV/0!</v>
      </c>
      <c r="EM390" s="4"/>
      <c r="EN390" s="4"/>
      <c r="EO390" s="4"/>
      <c r="EP390" s="4"/>
      <c r="EQ390" s="31"/>
      <c r="ER390" s="14"/>
      <c r="ES390" s="132">
        <f>C390</f>
        <v>16042</v>
      </c>
      <c r="ET390" s="133">
        <v>75</v>
      </c>
      <c r="EU390" s="133">
        <v>57492</v>
      </c>
      <c r="EV390" s="133">
        <v>8000</v>
      </c>
      <c r="EW390" s="133">
        <v>37440</v>
      </c>
      <c r="EX390" s="133">
        <v>6233</v>
      </c>
      <c r="EY390" s="134">
        <f>EX390/EV390*EW390/ET390</f>
        <v>388.93919999999997</v>
      </c>
      <c r="EZ390" s="39">
        <f>L390*EY390</f>
        <v>1166.8175999999999</v>
      </c>
      <c r="FA390" s="9"/>
      <c r="FE390" s="135"/>
      <c r="FF390" s="135"/>
      <c r="FH390" s="136"/>
      <c r="FK390" s="138"/>
      <c r="FL390" s="139"/>
      <c r="FM390" s="9"/>
      <c r="FN390" s="1"/>
      <c r="FO390" s="41">
        <f>AC390/1000</f>
        <v>0.39200000000000002</v>
      </c>
      <c r="FQ390" s="121">
        <f>EX390*100/EU390</f>
        <v>10.841508383775134</v>
      </c>
      <c r="FR390" s="140">
        <f>EY390/1000</f>
        <v>0.38893919999999998</v>
      </c>
      <c r="FS390" s="9"/>
      <c r="FV390" s="212"/>
      <c r="FX390" s="212"/>
      <c r="GI390" s="8"/>
      <c r="GO390" s="10"/>
      <c r="GP390" s="10"/>
      <c r="GQ390" s="20"/>
      <c r="KE390" s="20">
        <f>FR390*AO390/100*1000</f>
        <v>36.054663839999996</v>
      </c>
      <c r="KF390" s="20">
        <f>FR390*AP390/100*1000</f>
        <v>182.801424</v>
      </c>
      <c r="KG390" s="20">
        <f>FR390*AQ390/100*1000</f>
        <v>162.18764640000001</v>
      </c>
      <c r="KH390" s="20">
        <f>FR390*AX390/100*1000</f>
        <v>5.5618305599999998</v>
      </c>
      <c r="KI390" s="20">
        <f>FR390*BM390/100*1000</f>
        <v>0.25281048</v>
      </c>
      <c r="KJ390" s="20">
        <f>FR390*BY390/100*1000</f>
        <v>96.153549024</v>
      </c>
      <c r="KK390" s="20">
        <f>FR390*CA390/100*1000</f>
        <v>47.711171664000005</v>
      </c>
      <c r="KL390" s="20">
        <f>FR390*CC390/100*1000</f>
        <v>37.839894767999994</v>
      </c>
    </row>
    <row r="391" spans="1:313">
      <c r="A391" s="1">
        <v>95</v>
      </c>
      <c r="B391" s="1">
        <f>COUNTIFS($D$3:D391,D391,$F$3:F391,F391)</f>
        <v>2</v>
      </c>
      <c r="C391" s="34">
        <v>17289</v>
      </c>
      <c r="D391" s="75" t="s">
        <v>2146</v>
      </c>
      <c r="E391" s="76" t="s">
        <v>526</v>
      </c>
      <c r="F391" s="76">
        <v>505206047</v>
      </c>
      <c r="G391" s="77">
        <v>72</v>
      </c>
      <c r="H391" s="248" t="s">
        <v>2451</v>
      </c>
      <c r="I391" s="29" t="s">
        <v>2452</v>
      </c>
      <c r="J391" s="24" t="s">
        <v>487</v>
      </c>
      <c r="K391" s="2" t="s">
        <v>430</v>
      </c>
      <c r="L391" s="2">
        <v>5</v>
      </c>
      <c r="M391" s="2">
        <v>10</v>
      </c>
      <c r="N391" s="2" t="s">
        <v>647</v>
      </c>
      <c r="O391" s="11"/>
      <c r="P391" s="2" t="s">
        <v>2442</v>
      </c>
      <c r="Q391" s="11"/>
      <c r="R391" s="11"/>
      <c r="S391" s="11"/>
      <c r="T391" s="42"/>
      <c r="U391" s="42"/>
      <c r="V391" s="64" t="s">
        <v>2426</v>
      </c>
      <c r="W391" s="42"/>
      <c r="X391" s="42"/>
      <c r="Y391" s="42"/>
      <c r="Z391" s="29"/>
      <c r="AA391" s="1" t="s">
        <v>2166</v>
      </c>
      <c r="AC391" s="115">
        <v>28</v>
      </c>
      <c r="AD391" s="115">
        <v>100</v>
      </c>
      <c r="AE391" s="11"/>
      <c r="AF391" s="11"/>
      <c r="AG391" s="11" t="s">
        <v>483</v>
      </c>
      <c r="AH391" s="115">
        <v>50</v>
      </c>
      <c r="AI391" s="11"/>
      <c r="AJ391" s="11"/>
      <c r="AM391" s="11"/>
      <c r="AO391" s="116">
        <v>16</v>
      </c>
      <c r="AP391" s="117">
        <v>25.8</v>
      </c>
      <c r="AQ391" s="118">
        <v>56.3</v>
      </c>
      <c r="AR391" s="119">
        <f>AO391+AP391+AQ391</f>
        <v>98.1</v>
      </c>
      <c r="AS391" s="120">
        <f>AO391/AP391</f>
        <v>0.62015503875968991</v>
      </c>
      <c r="AT391" s="121">
        <f>AO391/AP391*AQ391</f>
        <v>34.914728682170541</v>
      </c>
      <c r="AU391" s="122">
        <f>AO391/(AP391+AQ391)</f>
        <v>0.19488428745432401</v>
      </c>
      <c r="AV391" s="19">
        <f>AW391*AO391/100</f>
        <v>12.91</v>
      </c>
      <c r="AW391" s="19">
        <f>98-AY391</f>
        <v>80.6875</v>
      </c>
      <c r="AX391" s="123">
        <v>2.77</v>
      </c>
      <c r="AY391" s="19">
        <f>AX391*100/AO391</f>
        <v>17.3125</v>
      </c>
      <c r="AZ391" s="1" t="s">
        <v>432</v>
      </c>
      <c r="BA391" s="58">
        <v>17.166666666666668</v>
      </c>
      <c r="BB391" s="1" t="s">
        <v>432</v>
      </c>
      <c r="BC391" s="6">
        <v>7.0000000000000007E-2</v>
      </c>
      <c r="BD391" s="6"/>
      <c r="BE391" s="19"/>
      <c r="BF391" s="19"/>
      <c r="BG391" s="67">
        <v>3079</v>
      </c>
      <c r="BH391" s="67">
        <v>520</v>
      </c>
      <c r="BI391" s="19">
        <v>0.55000000000000004</v>
      </c>
      <c r="BJ391" s="19">
        <v>52.2</v>
      </c>
      <c r="BK391" s="19">
        <f>100-BJ391</f>
        <v>47.8</v>
      </c>
      <c r="BL391" s="124">
        <f>BJ391/BK391</f>
        <v>1.092050209205021</v>
      </c>
      <c r="BM391" s="125">
        <v>9.8000000000000004E-2</v>
      </c>
      <c r="BN391" s="6">
        <f>BM391*100/AO391</f>
        <v>0.61250000000000004</v>
      </c>
      <c r="BO391" s="1" t="s">
        <v>432</v>
      </c>
      <c r="BP391" s="19">
        <v>33.200000000000003</v>
      </c>
      <c r="BQ391" s="19">
        <v>13.1835</v>
      </c>
      <c r="BR391" s="43">
        <v>21456.25</v>
      </c>
      <c r="BS391" s="6">
        <f>BX391+BZ391</f>
        <v>60.199999999999996</v>
      </c>
      <c r="BT391" s="4">
        <v>92.5</v>
      </c>
      <c r="BU391" s="43">
        <v>9361</v>
      </c>
      <c r="BV391" s="6">
        <f>100-BT391</f>
        <v>7.5</v>
      </c>
      <c r="BW391" s="6">
        <f>BY391+CA391+CC391</f>
        <v>24.561599999999999</v>
      </c>
      <c r="BX391" s="22">
        <v>41.3</v>
      </c>
      <c r="BY391" s="22">
        <f>BX391*AP391/100</f>
        <v>10.6554</v>
      </c>
      <c r="BZ391" s="6">
        <v>18.899999999999999</v>
      </c>
      <c r="CA391" s="22">
        <f>BZ391*AP391/100</f>
        <v>4.8761999999999999</v>
      </c>
      <c r="CB391" s="6">
        <v>35</v>
      </c>
      <c r="CC391" s="22">
        <f>CB391*AP391/100</f>
        <v>9.0299999999999994</v>
      </c>
      <c r="CD391" s="22" t="s">
        <v>432</v>
      </c>
      <c r="CE391" s="126">
        <v>87.1</v>
      </c>
      <c r="CF391" s="127">
        <v>5785</v>
      </c>
      <c r="CG391" s="126">
        <v>69.400000000000006</v>
      </c>
      <c r="CH391" s="127">
        <v>4506</v>
      </c>
      <c r="CI391" s="126">
        <v>29.8</v>
      </c>
      <c r="CJ391" s="126">
        <v>61.7</v>
      </c>
      <c r="CK391" s="127">
        <v>5090</v>
      </c>
      <c r="CL391" s="19">
        <f>BX391/BZ391</f>
        <v>2.1851851851851851</v>
      </c>
      <c r="CM391" s="19"/>
      <c r="CN391" s="19"/>
      <c r="CO391" s="19"/>
      <c r="CP391" s="6"/>
      <c r="CQ391" s="19"/>
      <c r="CR391" s="19"/>
      <c r="CS391" s="20"/>
      <c r="CZ391" s="22"/>
      <c r="DA391" s="16"/>
      <c r="DC391" s="130"/>
      <c r="DD391" s="131"/>
      <c r="DI391" s="1" t="s">
        <v>436</v>
      </c>
      <c r="DJ391" s="209" t="s">
        <v>483</v>
      </c>
      <c r="DK391" s="4">
        <v>2</v>
      </c>
      <c r="DN391" s="16">
        <v>0</v>
      </c>
      <c r="DR391" s="58" t="s">
        <v>1692</v>
      </c>
      <c r="DS391" s="22" t="s">
        <v>431</v>
      </c>
      <c r="DT391" s="22">
        <v>134</v>
      </c>
      <c r="DU391" s="22">
        <v>41.8</v>
      </c>
      <c r="DV391" s="22">
        <v>58.2</v>
      </c>
      <c r="DW391" s="22" t="s">
        <v>431</v>
      </c>
      <c r="DX391" s="22" t="s">
        <v>431</v>
      </c>
      <c r="DY391" s="22" t="s">
        <v>431</v>
      </c>
      <c r="DZ391" s="22" t="s">
        <v>431</v>
      </c>
      <c r="EA391" s="2">
        <v>0</v>
      </c>
      <c r="EB391" s="2"/>
      <c r="EC391" s="36"/>
      <c r="ED391" s="36"/>
      <c r="EE391" s="4">
        <f>L391</f>
        <v>5</v>
      </c>
      <c r="EF391" s="4"/>
      <c r="EG391" s="4"/>
      <c r="EH391" s="4"/>
      <c r="EI391" s="4"/>
      <c r="EJ391" s="4"/>
      <c r="EK391" s="4"/>
      <c r="EL391" s="6" t="e">
        <f>EK391/(EJ391*EJ391*0.01*0.01)</f>
        <v>#DIV/0!</v>
      </c>
      <c r="EM391" s="4"/>
      <c r="EN391" s="4"/>
      <c r="EO391" s="4"/>
      <c r="EP391" s="4"/>
      <c r="EQ391" s="31"/>
      <c r="ER391" s="14"/>
      <c r="ES391" s="132">
        <f>C391</f>
        <v>17289</v>
      </c>
      <c r="ET391" s="133">
        <v>75</v>
      </c>
      <c r="EU391" s="133">
        <v>1759727</v>
      </c>
      <c r="EV391" s="133">
        <v>16000</v>
      </c>
      <c r="EW391" s="133">
        <v>40560</v>
      </c>
      <c r="EX391" s="133">
        <v>2500</v>
      </c>
      <c r="EY391" s="134">
        <f>EX391/EV391*EW391/ET391</f>
        <v>84.5</v>
      </c>
      <c r="EZ391" s="39">
        <f>L391*EY391</f>
        <v>422.5</v>
      </c>
      <c r="FA391" s="9"/>
      <c r="FE391" s="135"/>
      <c r="FF391" s="135"/>
      <c r="FH391" s="136"/>
      <c r="FK391" s="138"/>
      <c r="FL391" s="139"/>
      <c r="FM391" s="9"/>
      <c r="FN391" s="1"/>
      <c r="FO391" s="41">
        <f>AC391/1000</f>
        <v>2.8000000000000001E-2</v>
      </c>
      <c r="FQ391" s="121">
        <f>EX391*100/EU391</f>
        <v>0.14206749115061598</v>
      </c>
      <c r="FR391" s="140">
        <f>EY391/1000</f>
        <v>8.4500000000000006E-2</v>
      </c>
      <c r="FS391" s="9"/>
      <c r="FV391" s="212"/>
      <c r="FX391" s="212"/>
      <c r="GI391" s="8"/>
      <c r="GO391" s="10">
        <v>44671</v>
      </c>
      <c r="GP391" s="10"/>
      <c r="GQ391" s="20"/>
      <c r="KB391" s="22"/>
      <c r="KC391" s="22"/>
      <c r="KD391" s="22"/>
      <c r="KE391" s="20">
        <f>FR391*AO391/100*1000</f>
        <v>13.520000000000001</v>
      </c>
      <c r="KF391" s="20">
        <f>FR391*AP391/100*1000</f>
        <v>21.801000000000005</v>
      </c>
      <c r="KG391" s="20">
        <f>FR391*AQ391/100*1000</f>
        <v>47.573499999999996</v>
      </c>
      <c r="KH391" s="20">
        <f>FR391*AX391/100*1000</f>
        <v>2.3406500000000001</v>
      </c>
      <c r="KI391" s="20">
        <f>FR391*BM391/100*1000</f>
        <v>8.2809999999999995E-2</v>
      </c>
      <c r="KJ391" s="20">
        <f>FR391*BY391/100*1000</f>
        <v>9.003813000000001</v>
      </c>
      <c r="KK391" s="20">
        <f>FR391*CA391/100*1000</f>
        <v>4.1203890000000003</v>
      </c>
      <c r="KL391" s="20">
        <f>FR391*CC391/100*1000</f>
        <v>7.63035</v>
      </c>
      <c r="KM391" s="1">
        <v>55.2</v>
      </c>
      <c r="KN391" s="1">
        <v>71.599999999999994</v>
      </c>
      <c r="KP391" s="2"/>
      <c r="KQ391" s="2"/>
      <c r="KR391" s="2"/>
      <c r="KY391" s="11"/>
      <c r="KZ391" s="11"/>
      <c r="LA391" s="11"/>
    </row>
    <row r="392" spans="1:313">
      <c r="A392" s="1">
        <v>171</v>
      </c>
      <c r="B392" s="1">
        <f>COUNTIFS($D$3:D392,D392,$F$3:F392,F392)</f>
        <v>1</v>
      </c>
      <c r="C392" s="34">
        <v>12990</v>
      </c>
      <c r="D392" s="21" t="s">
        <v>1379</v>
      </c>
      <c r="E392" s="2" t="s">
        <v>553</v>
      </c>
      <c r="F392" s="12">
        <v>6362060749</v>
      </c>
      <c r="G392" s="1">
        <f>LEFT(H392,4)-CONCATENATE(IF(LEFT(F392, 2)&lt;MID(H392, 3, 4), 20, 19),LEFT(F392,2))</f>
        <v>57</v>
      </c>
      <c r="H392" s="247" t="s">
        <v>1380</v>
      </c>
      <c r="I392" s="29" t="s">
        <v>1381</v>
      </c>
      <c r="J392" s="24" t="s">
        <v>487</v>
      </c>
      <c r="K392" s="2" t="s">
        <v>430</v>
      </c>
      <c r="L392" s="1">
        <v>13</v>
      </c>
      <c r="M392" s="2" t="s">
        <v>664</v>
      </c>
      <c r="N392" s="2" t="s">
        <v>431</v>
      </c>
      <c r="P392" s="1" t="s">
        <v>1377</v>
      </c>
      <c r="S392" s="2"/>
      <c r="T392" s="52" t="s">
        <v>1103</v>
      </c>
      <c r="U392" s="52"/>
      <c r="V392" s="57" t="s">
        <v>1245</v>
      </c>
      <c r="X392" s="59"/>
      <c r="Y392" s="59"/>
      <c r="Z392" s="29" t="s">
        <v>1086</v>
      </c>
      <c r="AA392" s="1" t="s">
        <v>812</v>
      </c>
      <c r="AC392" s="115">
        <v>651</v>
      </c>
      <c r="AD392" s="115">
        <v>8000</v>
      </c>
      <c r="AE392" s="11"/>
      <c r="AF392" s="11"/>
      <c r="AG392" s="11" t="s">
        <v>491</v>
      </c>
      <c r="AH392" s="115">
        <v>650</v>
      </c>
      <c r="AI392" s="11"/>
      <c r="AJ392" s="11"/>
      <c r="AM392" s="11"/>
      <c r="AO392" s="116">
        <v>66.5</v>
      </c>
      <c r="AP392" s="117">
        <v>30.8</v>
      </c>
      <c r="AQ392" s="118">
        <v>1.95</v>
      </c>
      <c r="AR392" s="119">
        <f>AO392+AP392+AQ392</f>
        <v>99.25</v>
      </c>
      <c r="AS392" s="120">
        <f>AO392/AP392</f>
        <v>2.1590909090909092</v>
      </c>
      <c r="AT392" s="121">
        <f>AO392/AP392*AQ392</f>
        <v>4.2102272727272725</v>
      </c>
      <c r="AU392" s="122">
        <f>AO392/(AP392+AQ392)</f>
        <v>2.0305343511450382</v>
      </c>
      <c r="AV392" s="19">
        <f>AW392*AO392/100</f>
        <v>51.5</v>
      </c>
      <c r="AW392" s="19">
        <f>98-AY392-(CD392*100/AO392)</f>
        <v>77.443609022556387</v>
      </c>
      <c r="AX392" s="151">
        <v>12.7</v>
      </c>
      <c r="AY392" s="19">
        <f>AX392*100/AO392</f>
        <v>19.097744360902254</v>
      </c>
      <c r="AZ392" s="1" t="s">
        <v>432</v>
      </c>
      <c r="BA392" s="58">
        <v>18</v>
      </c>
      <c r="BB392" s="1" t="s">
        <v>432</v>
      </c>
      <c r="BC392" s="6">
        <v>7.6999999999999999E-2</v>
      </c>
      <c r="BD392" s="6"/>
      <c r="BE392" s="19"/>
      <c r="BF392" s="19"/>
      <c r="BG392" s="2">
        <v>8112</v>
      </c>
      <c r="BH392" s="67">
        <v>632.69999999999993</v>
      </c>
      <c r="BI392" s="19">
        <v>2.42</v>
      </c>
      <c r="BJ392" s="19">
        <v>47.8</v>
      </c>
      <c r="BK392" s="19">
        <f>100-BJ392</f>
        <v>52.2</v>
      </c>
      <c r="BL392" s="124">
        <f>BJ392/BK392</f>
        <v>0.91570881226053624</v>
      </c>
      <c r="BM392" s="125">
        <v>2.15</v>
      </c>
      <c r="BN392" s="6">
        <f>BM392*100/AO392</f>
        <v>3.2330827067669174</v>
      </c>
      <c r="BO392" s="1" t="s">
        <v>432</v>
      </c>
      <c r="BP392" s="19">
        <v>61.4</v>
      </c>
      <c r="BQ392" s="19">
        <v>68.77</v>
      </c>
      <c r="BR392" s="4">
        <v>49081</v>
      </c>
      <c r="BS392" s="6">
        <f>BX392+BZ392</f>
        <v>34.5</v>
      </c>
      <c r="BT392" s="4">
        <v>79.3</v>
      </c>
      <c r="BU392" s="43">
        <v>8942.7586206896558</v>
      </c>
      <c r="BV392" s="6">
        <f>100-BT392</f>
        <v>20.700000000000003</v>
      </c>
      <c r="BW392" s="6">
        <f>BY392+CA392+CC392</f>
        <v>30.646000000000001</v>
      </c>
      <c r="BX392" s="2">
        <v>10.1</v>
      </c>
      <c r="BY392" s="22">
        <f>BX392*AP392/100</f>
        <v>3.1107999999999998</v>
      </c>
      <c r="BZ392" s="4">
        <v>24.4</v>
      </c>
      <c r="CA392" s="22">
        <f>BZ392*AP392/100</f>
        <v>7.5152000000000001</v>
      </c>
      <c r="CB392" s="4">
        <v>65</v>
      </c>
      <c r="CC392" s="22">
        <f>CB392*AP392/100</f>
        <v>20.02</v>
      </c>
      <c r="CD392" s="22">
        <v>0.97</v>
      </c>
      <c r="CE392" s="126">
        <v>100</v>
      </c>
      <c r="CF392" s="126">
        <v>9858</v>
      </c>
      <c r="CG392" s="126">
        <v>99.5</v>
      </c>
      <c r="CH392" s="126">
        <v>7917</v>
      </c>
      <c r="CI392" s="126">
        <v>77.099999999999994</v>
      </c>
      <c r="CJ392" s="126">
        <v>84.9</v>
      </c>
      <c r="CK392" s="126">
        <v>4575</v>
      </c>
      <c r="CL392" s="19">
        <f>BX392/BZ392</f>
        <v>0.41393442622950821</v>
      </c>
      <c r="CM392" s="22"/>
      <c r="CN392" s="22"/>
      <c r="CO392" s="22"/>
      <c r="CP392" s="6">
        <v>0.36</v>
      </c>
      <c r="CQ392" s="19"/>
      <c r="CR392" s="19"/>
      <c r="CS392" s="19"/>
      <c r="CT392" s="22"/>
      <c r="CU392" s="142"/>
      <c r="CV392" s="142"/>
      <c r="CW392" s="22"/>
      <c r="CX392" s="22"/>
      <c r="CZ392" s="22"/>
      <c r="DA392" s="16"/>
      <c r="DB392" s="129" t="s">
        <v>258</v>
      </c>
      <c r="DC392" s="130"/>
      <c r="DD392" s="131" t="s">
        <v>1382</v>
      </c>
      <c r="DI392" s="1" t="s">
        <v>436</v>
      </c>
      <c r="DJ392" s="210" t="s">
        <v>491</v>
      </c>
      <c r="DK392" s="4">
        <v>2</v>
      </c>
      <c r="DL392" s="4" t="s">
        <v>442</v>
      </c>
      <c r="DM392" s="4" t="s">
        <v>451</v>
      </c>
      <c r="DN392" s="16">
        <v>0</v>
      </c>
      <c r="DR392" s="22" t="s">
        <v>431</v>
      </c>
      <c r="DS392" s="22" t="s">
        <v>431</v>
      </c>
      <c r="DT392" s="22">
        <v>686</v>
      </c>
      <c r="DU392" s="22">
        <v>4.4000000000000004</v>
      </c>
      <c r="DV392" s="22">
        <v>95.6</v>
      </c>
      <c r="DW392" s="22" t="s">
        <v>431</v>
      </c>
      <c r="DX392" s="22" t="s">
        <v>431</v>
      </c>
      <c r="DY392" s="22" t="s">
        <v>431</v>
      </c>
      <c r="DZ392" s="22" t="s">
        <v>431</v>
      </c>
      <c r="EA392" s="2">
        <v>0</v>
      </c>
      <c r="EB392" s="2"/>
      <c r="EC392" s="36"/>
      <c r="ED392" s="36"/>
      <c r="EE392" s="4">
        <v>13</v>
      </c>
      <c r="EF392" s="4">
        <v>25</v>
      </c>
      <c r="EG392" s="4">
        <v>3</v>
      </c>
      <c r="EH392" s="4"/>
      <c r="EI392" s="4"/>
      <c r="EJ392" s="4" t="s">
        <v>431</v>
      </c>
      <c r="EK392" s="4" t="s">
        <v>431</v>
      </c>
      <c r="EL392" s="4" t="s">
        <v>431</v>
      </c>
      <c r="EM392" s="4">
        <v>1</v>
      </c>
      <c r="EN392" s="1">
        <v>1</v>
      </c>
      <c r="EO392" s="4">
        <v>3</v>
      </c>
      <c r="EP392" s="4">
        <v>1</v>
      </c>
      <c r="EQ392" s="31" t="s">
        <v>1383</v>
      </c>
      <c r="ER392" s="14">
        <v>43968</v>
      </c>
      <c r="ES392" s="132">
        <v>12990</v>
      </c>
      <c r="ET392" s="133">
        <v>75</v>
      </c>
      <c r="EU392" s="133">
        <v>12216</v>
      </c>
      <c r="EV392" s="133">
        <v>4000</v>
      </c>
      <c r="EW392" s="133">
        <v>40560</v>
      </c>
      <c r="EX392" s="133">
        <v>4817</v>
      </c>
      <c r="EY392" s="134">
        <f>EX392/EV392*EW392/ET392</f>
        <v>651.25840000000005</v>
      </c>
      <c r="EZ392" s="39">
        <f>L392*EY392</f>
        <v>8466.3592000000008</v>
      </c>
      <c r="FA392" s="9"/>
      <c r="FE392" s="135"/>
      <c r="FF392" s="135"/>
      <c r="FH392" s="136"/>
      <c r="FI392" s="11"/>
      <c r="FK392" s="138"/>
      <c r="FL392" s="139"/>
      <c r="FM392" s="9"/>
      <c r="FN392" s="1"/>
      <c r="FO392" s="41">
        <f>AC392/1000</f>
        <v>0.65100000000000002</v>
      </c>
      <c r="FQ392" s="121">
        <f>EX392*100/EU392</f>
        <v>39.431892599869023</v>
      </c>
      <c r="FR392" s="140">
        <f>EY392/1000</f>
        <v>0.65125840000000002</v>
      </c>
      <c r="FS392" s="143">
        <f>DT392/EY392</f>
        <v>1.0533453388086818</v>
      </c>
      <c r="FT392" s="43">
        <v>12</v>
      </c>
      <c r="FU392" s="215" t="s">
        <v>431</v>
      </c>
      <c r="FV392" s="130" t="s">
        <v>569</v>
      </c>
      <c r="FW392" s="215" t="s">
        <v>431</v>
      </c>
      <c r="FX392" s="29" t="s">
        <v>569</v>
      </c>
      <c r="FY392" s="11" t="s">
        <v>523</v>
      </c>
      <c r="FZ392" s="1">
        <v>0</v>
      </c>
      <c r="GA392" s="2" t="s">
        <v>560</v>
      </c>
      <c r="GB392" s="11" t="s">
        <v>643</v>
      </c>
      <c r="GC392" s="11"/>
      <c r="GG392" s="1">
        <v>1</v>
      </c>
      <c r="GH392" s="29" t="s">
        <v>1384</v>
      </c>
      <c r="GI392" s="1"/>
      <c r="GJ392" s="29" t="s">
        <v>1126</v>
      </c>
      <c r="GK392" s="1">
        <v>0</v>
      </c>
      <c r="GL392" s="8">
        <v>0</v>
      </c>
      <c r="GM392" s="11" t="s">
        <v>1385</v>
      </c>
      <c r="GO392" s="10">
        <v>44004</v>
      </c>
      <c r="GP392" s="14" t="s">
        <v>523</v>
      </c>
      <c r="GQ392" s="20">
        <f>DATEDIF(ER392,GO392,"m")</f>
        <v>1</v>
      </c>
      <c r="GR392" s="141" t="s">
        <v>1108</v>
      </c>
      <c r="GT392" s="19"/>
      <c r="GV392" s="11"/>
      <c r="GZ392" s="11">
        <v>1</v>
      </c>
      <c r="HA392" s="54">
        <v>0</v>
      </c>
      <c r="HB392" s="54">
        <v>0</v>
      </c>
      <c r="HC392" s="55">
        <v>194.17</v>
      </c>
      <c r="HD392" s="54">
        <v>0</v>
      </c>
      <c r="HE392" s="54">
        <v>0</v>
      </c>
      <c r="HF392" s="54">
        <v>0</v>
      </c>
      <c r="HG392" s="55">
        <v>3661.7</v>
      </c>
      <c r="HH392" s="54">
        <v>0</v>
      </c>
      <c r="HI392" s="55">
        <v>0</v>
      </c>
      <c r="HJ392" s="54">
        <v>253.59</v>
      </c>
      <c r="HK392" s="54">
        <v>0</v>
      </c>
      <c r="HL392" s="54">
        <v>0</v>
      </c>
      <c r="HM392" s="54">
        <v>408.36</v>
      </c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20"/>
      <c r="IC392" s="20"/>
      <c r="ID392" s="11"/>
      <c r="IE392" s="11"/>
      <c r="IF392" s="20"/>
      <c r="KE392" s="20">
        <f>FR392*AO392/100*1000</f>
        <v>433.08683600000001</v>
      </c>
      <c r="KF392" s="20">
        <f>FR392*AP392/100*1000</f>
        <v>200.5875872</v>
      </c>
      <c r="KG392" s="20">
        <f>FR392*AQ392/100*1000</f>
        <v>12.699538800000001</v>
      </c>
      <c r="KH392" s="20">
        <f>FR392*AX392/100*1000</f>
        <v>82.709816799999999</v>
      </c>
      <c r="KI392" s="20">
        <f>FR392*BM392/100*1000</f>
        <v>14.0020556</v>
      </c>
      <c r="KJ392" s="20">
        <f>FR392*BY392/100*1000</f>
        <v>20.259346307200001</v>
      </c>
      <c r="KK392" s="20">
        <f>FR392*CA392/100*1000</f>
        <v>48.943371276800001</v>
      </c>
      <c r="KL392" s="20">
        <f>FR392*CC392/100*1000</f>
        <v>130.38193168000001</v>
      </c>
      <c r="KS392" s="23">
        <v>44032</v>
      </c>
      <c r="KT392" s="1">
        <v>1</v>
      </c>
      <c r="KV392" s="11" t="s">
        <v>1385</v>
      </c>
    </row>
    <row r="393" spans="1:313">
      <c r="A393" s="1">
        <v>84</v>
      </c>
      <c r="B393" s="1">
        <f>COUNTIFS($D$3:D393,D393,$F$3:F393,F393)</f>
        <v>1</v>
      </c>
      <c r="C393" s="34">
        <v>14893</v>
      </c>
      <c r="D393" s="21" t="s">
        <v>1861</v>
      </c>
      <c r="E393" s="2" t="s">
        <v>536</v>
      </c>
      <c r="F393" s="12">
        <v>7361155351</v>
      </c>
      <c r="G393" s="1">
        <f>LEFT(H393,4)-CONCATENATE(IF(LEFT(F393, 2)&lt;MID(H393, 3, 4), 20, 19),LEFT(F393,2))</f>
        <v>48</v>
      </c>
      <c r="H393" s="247" t="s">
        <v>1853</v>
      </c>
      <c r="I393" s="29" t="s">
        <v>442</v>
      </c>
      <c r="J393" s="24" t="s">
        <v>487</v>
      </c>
      <c r="K393" s="2" t="s">
        <v>430</v>
      </c>
      <c r="L393" s="2">
        <v>10</v>
      </c>
      <c r="M393" s="2">
        <v>1</v>
      </c>
      <c r="N393" s="2" t="s">
        <v>431</v>
      </c>
      <c r="O393" s="11"/>
      <c r="P393" s="2" t="s">
        <v>1852</v>
      </c>
      <c r="Q393" s="11"/>
      <c r="R393" s="11"/>
      <c r="S393" s="11"/>
      <c r="T393" s="42"/>
      <c r="U393" s="42"/>
      <c r="V393" s="64" t="s">
        <v>1609</v>
      </c>
      <c r="W393" s="42"/>
      <c r="X393" s="66"/>
      <c r="Y393" s="66"/>
      <c r="Z393" s="11"/>
      <c r="AA393" s="1" t="s">
        <v>812</v>
      </c>
      <c r="AC393" s="115">
        <v>352</v>
      </c>
      <c r="AD393" s="115">
        <v>3500</v>
      </c>
      <c r="AE393" s="11"/>
      <c r="AF393" s="11"/>
      <c r="AG393" s="11" t="s">
        <v>491</v>
      </c>
      <c r="AH393" s="115">
        <v>250</v>
      </c>
      <c r="AI393" s="11"/>
      <c r="AJ393" s="11"/>
      <c r="AM393" s="11"/>
      <c r="AO393" s="116">
        <v>35.9</v>
      </c>
      <c r="AP393" s="117">
        <v>53.2</v>
      </c>
      <c r="AQ393" s="118">
        <v>10.1</v>
      </c>
      <c r="AR393" s="119">
        <f>AO393+AP393+AQ393</f>
        <v>99.199999999999989</v>
      </c>
      <c r="AS393" s="120">
        <f>AO393/AP393</f>
        <v>0.67481203007518786</v>
      </c>
      <c r="AT393" s="121">
        <f>AO393/AP393*AQ393</f>
        <v>6.8156015037593969</v>
      </c>
      <c r="AU393" s="122">
        <f>AO393/(AP393+AQ393)</f>
        <v>0.5671406003159557</v>
      </c>
      <c r="AV393" s="19">
        <f>AW393*AO393/100</f>
        <v>30.652000000000001</v>
      </c>
      <c r="AW393" s="19">
        <f>98-AY393-(CD393*100/AO393)</f>
        <v>85.381615598885801</v>
      </c>
      <c r="AX393" s="123">
        <v>3.15</v>
      </c>
      <c r="AY393" s="19">
        <f>AX393*100/AO393</f>
        <v>8.7743732590529255</v>
      </c>
      <c r="AZ393" s="1" t="s">
        <v>432</v>
      </c>
      <c r="BA393" s="58">
        <v>8.3000000000000007</v>
      </c>
      <c r="BB393" s="1" t="s">
        <v>432</v>
      </c>
      <c r="BC393" s="6">
        <v>0.37</v>
      </c>
      <c r="BD393" s="6"/>
      <c r="BE393" s="19"/>
      <c r="BF393" s="19"/>
      <c r="BG393" s="2">
        <v>5264</v>
      </c>
      <c r="BH393" s="2">
        <v>257.27272727272725</v>
      </c>
      <c r="BI393" s="19">
        <v>0.37</v>
      </c>
      <c r="BJ393" s="19">
        <v>34.5</v>
      </c>
      <c r="BK393" s="1">
        <v>65.5</v>
      </c>
      <c r="BL393" s="124">
        <f>BJ393/BK393</f>
        <v>0.52671755725190839</v>
      </c>
      <c r="BM393" s="125">
        <v>0.33</v>
      </c>
      <c r="BN393" s="6">
        <f>BM393*100/AO393</f>
        <v>0.91922005571030641</v>
      </c>
      <c r="BO393" s="1" t="s">
        <v>432</v>
      </c>
      <c r="BP393" s="19">
        <v>60.7</v>
      </c>
      <c r="BQ393" s="19">
        <v>45.7</v>
      </c>
      <c r="BR393" s="4">
        <v>56414</v>
      </c>
      <c r="BS393" s="6">
        <f>BX393+BZ393</f>
        <v>41.6</v>
      </c>
      <c r="BT393" s="4">
        <v>83.3</v>
      </c>
      <c r="BU393" s="4">
        <v>9080</v>
      </c>
      <c r="BV393" s="6">
        <f>100-BT393</f>
        <v>16.700000000000003</v>
      </c>
      <c r="BW393" s="6">
        <f>BY393+CA393+CC393</f>
        <v>53.146799999999999</v>
      </c>
      <c r="BX393" s="22">
        <v>21.3</v>
      </c>
      <c r="BY393" s="22">
        <f>BX393*AP393/100</f>
        <v>11.331600000000002</v>
      </c>
      <c r="BZ393" s="4">
        <v>20.3</v>
      </c>
      <c r="CA393" s="22">
        <f>BZ393*AP393/100</f>
        <v>10.7996</v>
      </c>
      <c r="CB393" s="4">
        <v>58.3</v>
      </c>
      <c r="CC393" s="22">
        <f>CB393*AP393/100</f>
        <v>31.015599999999999</v>
      </c>
      <c r="CD393" s="22">
        <v>1.38</v>
      </c>
      <c r="CE393" s="126">
        <v>97.7</v>
      </c>
      <c r="CF393" s="126">
        <v>7203</v>
      </c>
      <c r="CG393" s="126">
        <v>85.6</v>
      </c>
      <c r="CH393" s="126">
        <v>5216</v>
      </c>
      <c r="CI393" s="126">
        <v>28.9</v>
      </c>
      <c r="CJ393" s="126">
        <v>55.1</v>
      </c>
      <c r="CK393" s="126">
        <v>5168</v>
      </c>
      <c r="CL393" s="19">
        <f>BX393/BZ393</f>
        <v>1.0492610837438423</v>
      </c>
      <c r="CM393" s="19">
        <v>0.77</v>
      </c>
      <c r="CN393" s="19">
        <v>3.33</v>
      </c>
      <c r="CO393" s="19">
        <v>1.8</v>
      </c>
      <c r="CP393" s="6"/>
      <c r="CQ393" s="19"/>
      <c r="CR393" s="19"/>
      <c r="CS393" s="20"/>
      <c r="CZ393" s="22"/>
      <c r="DA393" s="16"/>
      <c r="DB393" s="129" t="s">
        <v>257</v>
      </c>
      <c r="DC393" s="130"/>
      <c r="DD393" s="131" t="s">
        <v>1862</v>
      </c>
      <c r="DI393" s="1" t="s">
        <v>436</v>
      </c>
      <c r="DJ393" s="210" t="s">
        <v>491</v>
      </c>
      <c r="DK393" s="4">
        <v>2</v>
      </c>
      <c r="DN393" s="16">
        <v>0</v>
      </c>
      <c r="DR393" s="22" t="s">
        <v>431</v>
      </c>
      <c r="DS393" s="22" t="s">
        <v>431</v>
      </c>
      <c r="DT393" s="67">
        <v>521</v>
      </c>
      <c r="DU393" s="22">
        <v>7.8</v>
      </c>
      <c r="DV393" s="22">
        <v>92.2</v>
      </c>
      <c r="DW393" s="22" t="s">
        <v>431</v>
      </c>
      <c r="DX393" s="22" t="s">
        <v>431</v>
      </c>
      <c r="DY393" s="22" t="s">
        <v>431</v>
      </c>
      <c r="DZ393" s="22" t="s">
        <v>431</v>
      </c>
      <c r="EA393" s="2">
        <v>0</v>
      </c>
      <c r="EB393" s="68"/>
      <c r="EC393" s="36"/>
      <c r="ED393" s="36"/>
      <c r="EE393" s="4">
        <f>L393</f>
        <v>10</v>
      </c>
      <c r="EF393" s="4"/>
      <c r="EG393" s="4"/>
      <c r="EH393" s="4"/>
      <c r="EI393" s="4"/>
      <c r="EJ393" s="4"/>
      <c r="EK393" s="4"/>
      <c r="EL393" s="6" t="e">
        <f>EK393/(EJ393*EJ393*0.01*0.01)</f>
        <v>#DIV/0!</v>
      </c>
      <c r="EM393" s="4"/>
      <c r="EN393" s="4"/>
      <c r="EO393" s="4"/>
      <c r="EP393" s="4"/>
      <c r="EQ393" s="31"/>
      <c r="ER393" s="14"/>
      <c r="ES393" s="132">
        <v>14893</v>
      </c>
      <c r="ET393" s="133">
        <v>75</v>
      </c>
      <c r="EU393" s="133">
        <v>12136</v>
      </c>
      <c r="EV393" s="133">
        <v>4000</v>
      </c>
      <c r="EW393" s="133">
        <v>39780</v>
      </c>
      <c r="EX393" s="133">
        <v>2616</v>
      </c>
      <c r="EY393" s="134">
        <f>EX393/EV393*EW393/ET393</f>
        <v>346.88160000000005</v>
      </c>
      <c r="EZ393" s="39">
        <f>L393*EY393</f>
        <v>3468.8160000000007</v>
      </c>
      <c r="FA393" s="9"/>
      <c r="FE393" s="135"/>
      <c r="FF393" s="135"/>
      <c r="FH393" s="136"/>
      <c r="FK393" s="138"/>
      <c r="FL393" s="139"/>
      <c r="FM393" s="9"/>
      <c r="FN393" s="1"/>
      <c r="FO393" s="41">
        <f>AC393/1000</f>
        <v>0.35199999999999998</v>
      </c>
      <c r="FQ393" s="121">
        <f>EX393*100/EU393</f>
        <v>21.555702043506923</v>
      </c>
      <c r="FR393" s="140">
        <f>EY393/1000</f>
        <v>0.34688160000000007</v>
      </c>
      <c r="FS393" s="9"/>
      <c r="FU393" s="214"/>
      <c r="FW393" s="214"/>
      <c r="GI393" s="8"/>
      <c r="GO393" s="10">
        <v>44280</v>
      </c>
      <c r="GP393" s="10"/>
      <c r="GQ393" s="20"/>
      <c r="KE393" s="20">
        <f>FR393*AO393/100*1000</f>
        <v>124.53049440000002</v>
      </c>
      <c r="KF393" s="20">
        <f>FR393*AP393/100*1000</f>
        <v>184.54101120000004</v>
      </c>
      <c r="KG393" s="20">
        <f>FR393*AQ393/100*1000</f>
        <v>35.035041600000014</v>
      </c>
      <c r="KH393" s="20">
        <f>FR393*AX393/100*1000</f>
        <v>10.926770400000001</v>
      </c>
      <c r="KI393" s="20">
        <f>FR393*BM393/100*1000</f>
        <v>1.1447092800000003</v>
      </c>
      <c r="KJ393" s="20">
        <f>FR393*BY393/100*1000</f>
        <v>39.307235385600016</v>
      </c>
      <c r="KK393" s="20">
        <f>FR393*CA393/100*1000</f>
        <v>37.461825273600006</v>
      </c>
      <c r="KL393" s="20">
        <f>FR393*CC393/100*1000</f>
        <v>107.58740952960002</v>
      </c>
    </row>
    <row r="394" spans="1:313">
      <c r="A394" s="1">
        <v>289</v>
      </c>
      <c r="B394" s="1">
        <f>COUNTIFS($D$3:D394,D394,$F$3:F394,F394)</f>
        <v>1</v>
      </c>
      <c r="C394" s="34">
        <v>16227</v>
      </c>
      <c r="D394" s="21" t="s">
        <v>2240</v>
      </c>
      <c r="E394" s="2" t="s">
        <v>551</v>
      </c>
      <c r="F394" s="2">
        <v>7112065334</v>
      </c>
      <c r="G394" s="1">
        <f>LEFT(H394,4)-CONCATENATE(IF(LEFT(F394, 2)&lt;MID(H394, 3, 4), 20, 19),LEFT(F394,2))</f>
        <v>50</v>
      </c>
      <c r="H394" s="247" t="s">
        <v>2232</v>
      </c>
      <c r="I394" s="29" t="s">
        <v>442</v>
      </c>
      <c r="J394" s="24" t="s">
        <v>487</v>
      </c>
      <c r="K394" s="2" t="s">
        <v>430</v>
      </c>
      <c r="L394" s="2">
        <v>6</v>
      </c>
      <c r="M394" s="2">
        <v>1</v>
      </c>
      <c r="N394" s="2" t="s">
        <v>647</v>
      </c>
      <c r="O394" s="11"/>
      <c r="P394" s="2" t="s">
        <v>2200</v>
      </c>
      <c r="Q394" s="11"/>
      <c r="R394" s="11"/>
      <c r="S394" s="11"/>
      <c r="T394" s="42"/>
      <c r="U394" s="42"/>
      <c r="V394" s="64" t="s">
        <v>1609</v>
      </c>
      <c r="W394" s="42"/>
      <c r="X394" s="42"/>
      <c r="Y394" s="66"/>
      <c r="Z394" s="11"/>
      <c r="AA394" s="1" t="s">
        <v>2172</v>
      </c>
      <c r="AC394" s="115">
        <v>56</v>
      </c>
      <c r="AD394" s="115">
        <v>335</v>
      </c>
      <c r="AE394" s="11"/>
      <c r="AF394" s="11"/>
      <c r="AG394" s="11" t="s">
        <v>491</v>
      </c>
      <c r="AH394" s="115">
        <v>50</v>
      </c>
      <c r="AI394" s="11"/>
      <c r="AJ394" s="11"/>
      <c r="AM394" s="11"/>
      <c r="AO394" s="116">
        <v>74.2</v>
      </c>
      <c r="AP394" s="117">
        <v>19.399999999999999</v>
      </c>
      <c r="AQ394" s="118">
        <v>5.96</v>
      </c>
      <c r="AR394" s="119">
        <f>AO394+AP394+AQ394</f>
        <v>99.559999999999988</v>
      </c>
      <c r="AS394" s="120">
        <f>AO394/AP394</f>
        <v>3.8247422680412377</v>
      </c>
      <c r="AT394" s="121">
        <f>AO394/AP394*AQ394</f>
        <v>22.795463917525776</v>
      </c>
      <c r="AU394" s="122">
        <f>AO394/(AP394+AQ394)</f>
        <v>2.9258675078864353</v>
      </c>
      <c r="AV394" s="19">
        <f>AW394*AO394/100</f>
        <v>59.256</v>
      </c>
      <c r="AW394" s="19">
        <f>98-AY394-(CD394*100/AO394)</f>
        <v>79.859838274932613</v>
      </c>
      <c r="AX394" s="123">
        <v>13</v>
      </c>
      <c r="AY394" s="19">
        <f>AX394*100/AO394</f>
        <v>17.520215633423181</v>
      </c>
      <c r="AZ394" s="1" t="s">
        <v>432</v>
      </c>
      <c r="BA394" s="58">
        <v>4.6800000000000006</v>
      </c>
      <c r="BB394" s="1" t="s">
        <v>432</v>
      </c>
      <c r="BC394" s="6">
        <v>5.5E-2</v>
      </c>
      <c r="BD394" s="6"/>
      <c r="BE394" s="19"/>
      <c r="BF394" s="19"/>
      <c r="BG394" s="67">
        <v>5314.166666666667</v>
      </c>
      <c r="BH394" s="67">
        <v>176.66</v>
      </c>
      <c r="BI394" s="19">
        <v>0</v>
      </c>
      <c r="BJ394" s="19">
        <v>21.1</v>
      </c>
      <c r="BK394" s="19">
        <f>100-BJ394</f>
        <v>78.900000000000006</v>
      </c>
      <c r="BL394" s="124">
        <f>BJ394/BK394</f>
        <v>0.26742712294043092</v>
      </c>
      <c r="BM394" s="125">
        <v>0.6</v>
      </c>
      <c r="BN394" s="6">
        <f>BM394*100/AO394</f>
        <v>0.80862533692722371</v>
      </c>
      <c r="BO394" s="1" t="s">
        <v>432</v>
      </c>
      <c r="BP394" s="19">
        <v>37.1</v>
      </c>
      <c r="BQ394" s="19">
        <v>48.089999999999996</v>
      </c>
      <c r="BR394" s="43">
        <v>39375.72</v>
      </c>
      <c r="BS394" s="6">
        <f>BX394+BZ394</f>
        <v>60.9</v>
      </c>
      <c r="BT394" s="4">
        <v>86.7</v>
      </c>
      <c r="BU394" s="43">
        <v>5573.18</v>
      </c>
      <c r="BV394" s="6">
        <f>100-BT394</f>
        <v>13.299999999999997</v>
      </c>
      <c r="BW394" s="6">
        <f>BY394+CA394+CC394</f>
        <v>19.399999999999999</v>
      </c>
      <c r="BX394" s="22">
        <v>15.4</v>
      </c>
      <c r="BY394" s="22">
        <f>BX394*AP394/100</f>
        <v>2.9876</v>
      </c>
      <c r="BZ394" s="6">
        <v>45.5</v>
      </c>
      <c r="CA394" s="22">
        <f>BZ394*AP394/100</f>
        <v>8.827</v>
      </c>
      <c r="CB394" s="6">
        <v>39.1</v>
      </c>
      <c r="CC394" s="22">
        <f>CB394*AP394/100</f>
        <v>7.5853999999999999</v>
      </c>
      <c r="CD394" s="22">
        <v>0.46</v>
      </c>
      <c r="CE394" s="126">
        <v>95</v>
      </c>
      <c r="CF394" s="127">
        <v>8211</v>
      </c>
      <c r="CG394" s="126">
        <v>88.9</v>
      </c>
      <c r="CH394" s="127">
        <v>6614</v>
      </c>
      <c r="CI394" s="126">
        <v>69.7</v>
      </c>
      <c r="CJ394" s="126">
        <v>82.4</v>
      </c>
      <c r="CK394" s="127">
        <v>5820</v>
      </c>
      <c r="CL394" s="19">
        <f>BX394/BZ394</f>
        <v>0.33846153846153848</v>
      </c>
      <c r="CM394" s="19"/>
      <c r="CN394" s="19"/>
      <c r="CO394" s="19"/>
      <c r="CP394" s="6"/>
      <c r="CQ394" s="19"/>
      <c r="CR394" s="19"/>
      <c r="CS394" s="20"/>
      <c r="CZ394" s="22"/>
      <c r="DA394" s="16"/>
      <c r="DB394" s="129" t="s">
        <v>447</v>
      </c>
      <c r="DC394" s="130"/>
      <c r="DD394" s="131" t="s">
        <v>2241</v>
      </c>
      <c r="DI394" s="1" t="s">
        <v>434</v>
      </c>
      <c r="DJ394" s="210" t="s">
        <v>491</v>
      </c>
      <c r="DK394" s="4">
        <v>2</v>
      </c>
      <c r="DN394" s="16">
        <v>0</v>
      </c>
      <c r="DR394" s="22" t="s">
        <v>431</v>
      </c>
      <c r="DS394" s="22" t="s">
        <v>431</v>
      </c>
      <c r="DT394" s="22">
        <v>59</v>
      </c>
      <c r="DU394" s="22">
        <v>6.8</v>
      </c>
      <c r="DV394" s="22">
        <v>93.2</v>
      </c>
      <c r="DW394" s="40" t="s">
        <v>431</v>
      </c>
      <c r="DX394" s="40" t="s">
        <v>431</v>
      </c>
      <c r="DY394" s="40" t="s">
        <v>431</v>
      </c>
      <c r="DZ394" s="40" t="s">
        <v>431</v>
      </c>
      <c r="EA394" s="2">
        <v>0</v>
      </c>
      <c r="EB394" s="2"/>
      <c r="EC394" s="36"/>
      <c r="ED394" s="36"/>
      <c r="EE394" s="4">
        <f>L394</f>
        <v>6</v>
      </c>
      <c r="EF394" s="4"/>
      <c r="EG394" s="4"/>
      <c r="EH394" s="4"/>
      <c r="EI394" s="4"/>
      <c r="EJ394" s="4"/>
      <c r="EK394" s="4"/>
      <c r="EL394" s="6" t="e">
        <f>EK394/(EJ394*EJ394*0.01*0.01)</f>
        <v>#DIV/0!</v>
      </c>
      <c r="EM394" s="4"/>
      <c r="EN394" s="4"/>
      <c r="EO394" s="4"/>
      <c r="EP394" s="4"/>
      <c r="EQ394" s="31"/>
      <c r="ER394" s="14"/>
      <c r="ES394" s="132">
        <f>C394</f>
        <v>16227</v>
      </c>
      <c r="ET394" s="133">
        <v>75</v>
      </c>
      <c r="EU394" s="133">
        <v>13091</v>
      </c>
      <c r="EV394" s="133">
        <v>18639</v>
      </c>
      <c r="EW394" s="133">
        <v>37440</v>
      </c>
      <c r="EX394" s="133">
        <v>2343</v>
      </c>
      <c r="EY394" s="134">
        <f>EX394/EV394*EW394/ET394</f>
        <v>62.751521004345726</v>
      </c>
      <c r="EZ394" s="39">
        <f>L394*EY394</f>
        <v>376.50912602607434</v>
      </c>
      <c r="FA394" s="9"/>
      <c r="FE394" s="135"/>
      <c r="FF394" s="135"/>
      <c r="FH394" s="136"/>
      <c r="FK394" s="138"/>
      <c r="FL394" s="139"/>
      <c r="FM394" s="9"/>
      <c r="FN394" s="1"/>
      <c r="FO394" s="41">
        <f>AC394/1000</f>
        <v>5.6000000000000001E-2</v>
      </c>
      <c r="FQ394" s="121">
        <f>EX394*100/EU394</f>
        <v>17.897792376441831</v>
      </c>
      <c r="FR394" s="140">
        <f>EY394/1000</f>
        <v>6.2751521004345723E-2</v>
      </c>
      <c r="FS394" s="9"/>
      <c r="FU394" s="214"/>
      <c r="FW394" s="214"/>
      <c r="GI394" s="8"/>
      <c r="GO394" s="10"/>
      <c r="GP394" s="10"/>
      <c r="GQ394" s="20"/>
      <c r="KB394" s="22" t="s">
        <v>432</v>
      </c>
      <c r="KC394" s="22" t="s">
        <v>432</v>
      </c>
      <c r="KD394" s="22" t="s">
        <v>432</v>
      </c>
      <c r="KE394" s="20">
        <f>FR394*AO394/100*1000</f>
        <v>46.561628585224526</v>
      </c>
      <c r="KF394" s="20">
        <f>FR394*AP394/100*1000</f>
        <v>12.173795074843071</v>
      </c>
      <c r="KG394" s="20">
        <f>FR394*AQ394/100*1000</f>
        <v>3.7399906518590047</v>
      </c>
      <c r="KH394" s="20">
        <f>FR394*AX394/100*1000</f>
        <v>8.1576977305649443</v>
      </c>
      <c r="KI394" s="20">
        <f>FR394*BM394/100*1000</f>
        <v>0.37650912602607434</v>
      </c>
      <c r="KJ394" s="20">
        <f>FR394*BY394/100*1000</f>
        <v>1.8747644415258327</v>
      </c>
      <c r="KK394" s="20">
        <f>FR394*CA394/100*1000</f>
        <v>5.5390767590535974</v>
      </c>
      <c r="KL394" s="20">
        <f>FR394*CC394/100*1000</f>
        <v>4.7599538742636405</v>
      </c>
    </row>
    <row r="395" spans="1:313">
      <c r="A395" s="1">
        <v>242</v>
      </c>
      <c r="B395" s="1">
        <f>COUNTIFS($D$3:D395,D395,$F$3:F395,F395)</f>
        <v>1</v>
      </c>
      <c r="C395" s="34">
        <v>13694</v>
      </c>
      <c r="D395" s="21" t="s">
        <v>1526</v>
      </c>
      <c r="E395" s="2" t="s">
        <v>496</v>
      </c>
      <c r="F395" s="12">
        <v>470324402</v>
      </c>
      <c r="G395" s="1">
        <f>LEFT(H395,4)-CONCATENATE(IF(LEFT(F395, 2)&lt;MID(H395, 3, 4), 20, 19),LEFT(F395,2))</f>
        <v>73</v>
      </c>
      <c r="H395" s="247" t="s">
        <v>1525</v>
      </c>
      <c r="I395" s="29" t="s">
        <v>1527</v>
      </c>
      <c r="J395" s="24" t="s">
        <v>487</v>
      </c>
      <c r="K395" s="2" t="s">
        <v>430</v>
      </c>
      <c r="L395" s="1">
        <v>13</v>
      </c>
      <c r="M395" s="2" t="s">
        <v>652</v>
      </c>
      <c r="N395" s="2" t="s">
        <v>431</v>
      </c>
      <c r="P395" s="1" t="s">
        <v>1502</v>
      </c>
      <c r="S395" s="2"/>
      <c r="T395" s="42"/>
      <c r="U395" s="42"/>
      <c r="V395" s="60" t="s">
        <v>1482</v>
      </c>
      <c r="X395" s="59"/>
      <c r="Y395" s="59"/>
      <c r="Z395" s="29"/>
      <c r="AA395" s="1" t="s">
        <v>812</v>
      </c>
      <c r="AC395" s="115">
        <v>421</v>
      </c>
      <c r="AD395" s="115">
        <v>5400</v>
      </c>
      <c r="AE395" s="11"/>
      <c r="AF395" s="11"/>
      <c r="AG395" s="11" t="s">
        <v>483</v>
      </c>
      <c r="AH395" s="115">
        <v>350</v>
      </c>
      <c r="AI395" s="11"/>
      <c r="AJ395" s="11"/>
      <c r="AM395" s="11"/>
      <c r="AO395" s="116">
        <v>24.4</v>
      </c>
      <c r="AP395" s="117">
        <v>39.799999999999997</v>
      </c>
      <c r="AQ395" s="118">
        <v>34.1</v>
      </c>
      <c r="AR395" s="119">
        <f>AO395+AP395+AQ395</f>
        <v>98.299999999999983</v>
      </c>
      <c r="AS395" s="120">
        <f>AO395/AP395</f>
        <v>0.61306532663316582</v>
      </c>
      <c r="AT395" s="121">
        <f>AO395/AP395*AQ395</f>
        <v>20.905527638190954</v>
      </c>
      <c r="AU395" s="122">
        <f>AO395/(AP395+AQ395)</f>
        <v>0.33017591339648167</v>
      </c>
      <c r="AV395" s="19">
        <f>AW395*AO395/100</f>
        <v>22.351999999999997</v>
      </c>
      <c r="AW395" s="19">
        <f>98-AY395-(CD395*100/AO395)</f>
        <v>91.606557377049185</v>
      </c>
      <c r="AX395" s="123">
        <v>0.7</v>
      </c>
      <c r="AY395" s="19">
        <f>AX395*100/AO395</f>
        <v>2.8688524590163937</v>
      </c>
      <c r="AZ395" s="1" t="s">
        <v>432</v>
      </c>
      <c r="BA395" s="58">
        <v>31.5</v>
      </c>
      <c r="BB395" s="1" t="s">
        <v>432</v>
      </c>
      <c r="BC395" s="6">
        <v>1.07</v>
      </c>
      <c r="BD395" s="6"/>
      <c r="BE395" s="19"/>
      <c r="BF395" s="19"/>
      <c r="BG395" s="67">
        <v>5533.8095238095239</v>
      </c>
      <c r="BH395" s="67">
        <v>389.9159663865546</v>
      </c>
      <c r="BI395" s="19">
        <v>3.07</v>
      </c>
      <c r="BJ395" s="19">
        <v>61.4</v>
      </c>
      <c r="BK395" s="1">
        <v>38.6</v>
      </c>
      <c r="BL395" s="124">
        <f>BJ395/BK395</f>
        <v>1.5906735751295336</v>
      </c>
      <c r="BM395" s="125">
        <v>0.83</v>
      </c>
      <c r="BN395" s="6">
        <f>BM395*100/AO395</f>
        <v>3.4016393442622954</v>
      </c>
      <c r="BO395" s="1" t="s">
        <v>432</v>
      </c>
      <c r="BP395" s="19">
        <v>34.700000000000003</v>
      </c>
      <c r="BQ395" s="19">
        <v>38.913000000000004</v>
      </c>
      <c r="BR395" s="43">
        <v>29793.500000000004</v>
      </c>
      <c r="BS395" s="6">
        <f>BX395+BZ395</f>
        <v>76</v>
      </c>
      <c r="BT395" s="4">
        <v>88.2</v>
      </c>
      <c r="BU395" s="43">
        <v>8960.1694915254247</v>
      </c>
      <c r="BV395" s="6">
        <f>100-BT395</f>
        <v>11.799999999999997</v>
      </c>
      <c r="BW395" s="6">
        <f>BY395+CA395+CC395</f>
        <v>39.600999999999999</v>
      </c>
      <c r="BX395" s="2">
        <v>25.3</v>
      </c>
      <c r="BY395" s="22">
        <f>BX395*AP395/100</f>
        <v>10.0694</v>
      </c>
      <c r="BZ395" s="4">
        <v>50.7</v>
      </c>
      <c r="CA395" s="22">
        <f>BZ395*AP395/100</f>
        <v>20.178599999999999</v>
      </c>
      <c r="CB395" s="4">
        <v>23.5</v>
      </c>
      <c r="CC395" s="22">
        <f>CB395*AP395/100</f>
        <v>9.3529999999999998</v>
      </c>
      <c r="CD395" s="22">
        <v>0.86</v>
      </c>
      <c r="CE395" s="126">
        <v>98.6</v>
      </c>
      <c r="CF395" s="126">
        <v>13126</v>
      </c>
      <c r="CG395" s="126">
        <v>98.2</v>
      </c>
      <c r="CH395" s="126">
        <v>6055</v>
      </c>
      <c r="CI395" s="126">
        <v>87.5</v>
      </c>
      <c r="CJ395" s="126">
        <v>95.7</v>
      </c>
      <c r="CK395" s="126">
        <v>5426</v>
      </c>
      <c r="CL395" s="19">
        <f>BX395/BZ395</f>
        <v>0.49901380670611439</v>
      </c>
      <c r="CM395" s="22"/>
      <c r="CN395" s="22"/>
      <c r="CO395" s="22"/>
      <c r="CP395" s="6"/>
      <c r="CQ395" s="19"/>
      <c r="CR395" s="19">
        <v>22.9</v>
      </c>
      <c r="CS395" s="20">
        <v>2052</v>
      </c>
      <c r="CT395" s="22"/>
      <c r="CU395" s="142"/>
      <c r="CV395" s="142"/>
      <c r="CW395" s="22"/>
      <c r="CX395" s="22"/>
      <c r="CZ395" s="22"/>
      <c r="DA395" s="16"/>
      <c r="DB395" s="129" t="s">
        <v>548</v>
      </c>
      <c r="DC395" s="130"/>
      <c r="DD395" s="131" t="s">
        <v>1528</v>
      </c>
      <c r="DI395" s="1" t="s">
        <v>434</v>
      </c>
      <c r="DJ395" s="209" t="s">
        <v>483</v>
      </c>
      <c r="DK395" s="4">
        <v>2</v>
      </c>
      <c r="DN395" s="16">
        <v>0</v>
      </c>
      <c r="DR395" s="1" t="s">
        <v>431</v>
      </c>
      <c r="DS395" s="1" t="s">
        <v>431</v>
      </c>
      <c r="DT395" s="1">
        <v>526</v>
      </c>
      <c r="DU395" s="1">
        <v>31</v>
      </c>
      <c r="DV395" s="1">
        <v>69</v>
      </c>
      <c r="DW395" s="1" t="s">
        <v>431</v>
      </c>
      <c r="DX395" s="1" t="s">
        <v>431</v>
      </c>
      <c r="DY395" s="1" t="s">
        <v>431</v>
      </c>
      <c r="DZ395" s="1" t="s">
        <v>431</v>
      </c>
      <c r="EA395" s="1">
        <v>0</v>
      </c>
      <c r="EC395" s="36"/>
      <c r="ED395" s="36"/>
      <c r="EE395" s="4">
        <v>13</v>
      </c>
      <c r="EF395" s="4"/>
      <c r="EG395" s="4"/>
      <c r="EH395" s="4"/>
      <c r="EI395" s="4"/>
      <c r="EJ395" s="4"/>
      <c r="EK395" s="4"/>
      <c r="EL395" s="6" t="e">
        <f>EK395/((EJ395/100)*(EJ395/100))</f>
        <v>#DIV/0!</v>
      </c>
      <c r="EM395" s="4"/>
      <c r="EN395" s="4"/>
      <c r="EO395" s="4"/>
      <c r="EP395" s="4"/>
      <c r="EQ395" s="31"/>
      <c r="ER395" s="14"/>
      <c r="ES395" s="132">
        <v>13694</v>
      </c>
      <c r="ET395" s="133">
        <v>75</v>
      </c>
      <c r="EU395" s="133">
        <v>35777</v>
      </c>
      <c r="EV395" s="133">
        <v>4000</v>
      </c>
      <c r="EW395" s="133">
        <v>39780</v>
      </c>
      <c r="EX395" s="133">
        <v>3219</v>
      </c>
      <c r="EY395" s="134">
        <f>EX395/EV395*EW395/ET395</f>
        <v>426.83939999999996</v>
      </c>
      <c r="EZ395" s="39">
        <f>L395*EY395</f>
        <v>5548.9121999999998</v>
      </c>
      <c r="FA395" s="9"/>
      <c r="FE395" s="135"/>
      <c r="FF395" s="135"/>
      <c r="FH395" s="136"/>
      <c r="FK395" s="138"/>
      <c r="FL395" s="139"/>
      <c r="FM395" s="9"/>
      <c r="FN395" s="1"/>
      <c r="FO395" s="41">
        <f>AC395/1000</f>
        <v>0.42099999999999999</v>
      </c>
      <c r="FQ395" s="121">
        <f>EX395*100/EU395</f>
        <v>8.9974005646085473</v>
      </c>
      <c r="FR395" s="140">
        <f>EY395/1000</f>
        <v>0.42683939999999998</v>
      </c>
      <c r="FS395" s="143"/>
      <c r="FV395" s="212"/>
      <c r="FX395" s="212"/>
      <c r="GI395" s="8"/>
      <c r="GO395" s="10">
        <v>44138</v>
      </c>
      <c r="GP395" s="10"/>
      <c r="GQ395" s="20"/>
      <c r="KE395" s="20">
        <f>FR395*AO395/100*1000</f>
        <v>104.14881359999998</v>
      </c>
      <c r="KF395" s="20">
        <f>FR395*AP395/100*1000</f>
        <v>169.88208120000002</v>
      </c>
      <c r="KG395" s="20">
        <f>FR395*AQ395/100*1000</f>
        <v>145.5522354</v>
      </c>
      <c r="KH395" s="20">
        <f>FR395*AX395/100*1000</f>
        <v>2.9878757999999994</v>
      </c>
      <c r="KI395" s="20">
        <f>FR395*BM395/100*1000</f>
        <v>3.5427670199999994</v>
      </c>
      <c r="KJ395" s="20">
        <f>FR395*BY395/100*1000</f>
        <v>42.980166543599999</v>
      </c>
      <c r="KK395" s="20">
        <f>FR395*CA395/100*1000</f>
        <v>86.130215168399999</v>
      </c>
      <c r="KL395" s="20">
        <f>FR395*CC395/100*1000</f>
        <v>39.922289081999999</v>
      </c>
    </row>
    <row r="396" spans="1:313">
      <c r="A396" s="1">
        <v>200</v>
      </c>
      <c r="B396" s="1">
        <f>COUNTIFS($D$3:D396,D396,$F$3:F396,F396)</f>
        <v>1</v>
      </c>
      <c r="C396" s="34">
        <v>15825</v>
      </c>
      <c r="D396" s="21" t="s">
        <v>1526</v>
      </c>
      <c r="E396" s="2" t="s">
        <v>597</v>
      </c>
      <c r="F396" s="12">
        <v>420127435</v>
      </c>
      <c r="G396" s="1">
        <v>79</v>
      </c>
      <c r="H396" s="247" t="s">
        <v>2069</v>
      </c>
      <c r="I396" s="29" t="s">
        <v>442</v>
      </c>
      <c r="J396" s="24" t="s">
        <v>487</v>
      </c>
      <c r="K396" s="2" t="s">
        <v>430</v>
      </c>
      <c r="L396" s="2">
        <v>10</v>
      </c>
      <c r="M396" s="2" t="s">
        <v>600</v>
      </c>
      <c r="N396" s="2" t="s">
        <v>431</v>
      </c>
      <c r="O396" s="11"/>
      <c r="P396" s="2" t="s">
        <v>2046</v>
      </c>
      <c r="Q396" s="11"/>
      <c r="R396" s="11"/>
      <c r="S396" s="11"/>
      <c r="T396" s="42"/>
      <c r="U396" s="42"/>
      <c r="V396" s="64" t="s">
        <v>1609</v>
      </c>
      <c r="W396" s="63" t="s">
        <v>1530</v>
      </c>
      <c r="X396" s="11"/>
      <c r="Y396" s="66"/>
      <c r="Z396" s="11"/>
      <c r="AA396" s="1" t="s">
        <v>812</v>
      </c>
      <c r="AC396" s="115">
        <v>118</v>
      </c>
      <c r="AD396" s="115">
        <v>1200</v>
      </c>
      <c r="AE396" s="11"/>
      <c r="AF396" s="11"/>
      <c r="AG396" s="11" t="s">
        <v>491</v>
      </c>
      <c r="AH396" s="115">
        <v>150</v>
      </c>
      <c r="AI396" s="11"/>
      <c r="AJ396" s="11"/>
      <c r="AM396" s="11"/>
      <c r="AO396" s="116">
        <v>38.1</v>
      </c>
      <c r="AP396" s="117">
        <v>39.700000000000003</v>
      </c>
      <c r="AQ396" s="118">
        <v>21</v>
      </c>
      <c r="AR396" s="119">
        <f>AO396+AP396+AQ396</f>
        <v>98.800000000000011</v>
      </c>
      <c r="AS396" s="120">
        <f>AO396/AP396</f>
        <v>0.95969773299748107</v>
      </c>
      <c r="AT396" s="121">
        <f>AO396/AP396*AQ396</f>
        <v>20.153652392947102</v>
      </c>
      <c r="AU396" s="122">
        <f>AO396/(AP396+AQ396)</f>
        <v>0.62767710049423397</v>
      </c>
      <c r="AV396" s="19">
        <f>AW396*AO396/100</f>
        <v>30.468000000000004</v>
      </c>
      <c r="AW396" s="19">
        <f>98-AY396-(CD396*100/AO396)</f>
        <v>79.968503937007881</v>
      </c>
      <c r="AX396" s="123">
        <v>4.63</v>
      </c>
      <c r="AY396" s="19">
        <f>AX396*100/AO396</f>
        <v>12.152230971128608</v>
      </c>
      <c r="AZ396" s="1" t="s">
        <v>432</v>
      </c>
      <c r="BA396" s="58">
        <v>69.55</v>
      </c>
      <c r="BB396" s="1" t="s">
        <v>432</v>
      </c>
      <c r="BC396" s="6">
        <v>0.31</v>
      </c>
      <c r="BD396" s="6"/>
      <c r="BE396" s="19"/>
      <c r="BF396" s="19"/>
      <c r="BG396" s="67">
        <v>9159.2920353982317</v>
      </c>
      <c r="BH396" s="67">
        <v>473.85</v>
      </c>
      <c r="BI396" s="19">
        <v>2.42</v>
      </c>
      <c r="BJ396" s="19">
        <v>56.7</v>
      </c>
      <c r="BK396" s="19">
        <f>100-BJ396</f>
        <v>43.3</v>
      </c>
      <c r="BL396" s="124">
        <f>BJ396/BK396</f>
        <v>1.3094688221709008</v>
      </c>
      <c r="BM396" s="125">
        <v>0.52</v>
      </c>
      <c r="BN396" s="6">
        <f>BM396*100/AO396</f>
        <v>1.3648293963254592</v>
      </c>
      <c r="BO396" s="1" t="s">
        <v>432</v>
      </c>
      <c r="BP396" s="19">
        <v>42</v>
      </c>
      <c r="BQ396" s="19">
        <v>25.114000000000001</v>
      </c>
      <c r="BR396" s="43">
        <v>47340.800000000003</v>
      </c>
      <c r="BS396" s="6">
        <f>BX396+BZ396</f>
        <v>51.5</v>
      </c>
      <c r="BT396" s="4">
        <v>74.5</v>
      </c>
      <c r="BU396" s="43">
        <v>8612.1999999999989</v>
      </c>
      <c r="BV396" s="6">
        <f>100-BT396</f>
        <v>25.5</v>
      </c>
      <c r="BW396" s="6">
        <f>BY396+CA396+CC396</f>
        <v>39.025100000000002</v>
      </c>
      <c r="BX396" s="22">
        <v>21.2</v>
      </c>
      <c r="BY396" s="22">
        <f>BX396*AP396/100</f>
        <v>8.4163999999999994</v>
      </c>
      <c r="BZ396" s="6">
        <v>30.3</v>
      </c>
      <c r="CA396" s="22">
        <f>BZ396*AP396/100</f>
        <v>12.029100000000001</v>
      </c>
      <c r="CB396" s="6">
        <v>46.8</v>
      </c>
      <c r="CC396" s="22">
        <f>CB396*AP396/100</f>
        <v>18.579599999999999</v>
      </c>
      <c r="CD396" s="22">
        <v>2.2400000000000002</v>
      </c>
      <c r="CE396" s="126">
        <v>93.8</v>
      </c>
      <c r="CF396" s="127">
        <v>8038</v>
      </c>
      <c r="CG396" s="126">
        <v>91.5</v>
      </c>
      <c r="CH396" s="127">
        <v>5663</v>
      </c>
      <c r="CI396" s="126">
        <v>46.2</v>
      </c>
      <c r="CJ396" s="126">
        <v>69.5</v>
      </c>
      <c r="CK396" s="127">
        <v>5577</v>
      </c>
      <c r="CL396" s="19">
        <f>BX396/BZ396</f>
        <v>0.69966996699669959</v>
      </c>
      <c r="CM396" s="19"/>
      <c r="CN396" s="19"/>
      <c r="CO396" s="19"/>
      <c r="CP396" s="6">
        <v>1.57</v>
      </c>
      <c r="CQ396" s="19"/>
      <c r="CR396" s="19"/>
      <c r="CS396" s="20"/>
      <c r="CZ396" s="22"/>
      <c r="DA396" s="16"/>
      <c r="DB396" s="129" t="s">
        <v>441</v>
      </c>
      <c r="DC396" s="130"/>
      <c r="DD396" s="131" t="s">
        <v>2070</v>
      </c>
      <c r="DI396" s="1" t="s">
        <v>434</v>
      </c>
      <c r="DJ396" s="210" t="s">
        <v>491</v>
      </c>
      <c r="DK396" s="4">
        <v>2</v>
      </c>
      <c r="DN396" s="16">
        <v>0</v>
      </c>
      <c r="DR396" s="22" t="s">
        <v>431</v>
      </c>
      <c r="DS396" s="22" t="s">
        <v>431</v>
      </c>
      <c r="DT396" s="67">
        <v>155</v>
      </c>
      <c r="DU396" s="22">
        <v>18.100000000000001</v>
      </c>
      <c r="DV396" s="22">
        <v>81.900000000000006</v>
      </c>
      <c r="DW396" s="22" t="s">
        <v>431</v>
      </c>
      <c r="DX396" s="22" t="s">
        <v>431</v>
      </c>
      <c r="DY396" s="22" t="s">
        <v>431</v>
      </c>
      <c r="DZ396" s="22" t="s">
        <v>431</v>
      </c>
      <c r="EA396" s="2">
        <v>0</v>
      </c>
      <c r="EB396" s="68"/>
      <c r="EC396" s="36"/>
      <c r="ED396" s="36"/>
      <c r="EE396" s="4">
        <f>L396</f>
        <v>10</v>
      </c>
      <c r="EF396" s="4"/>
      <c r="EG396" s="4"/>
      <c r="EH396" s="4"/>
      <c r="EI396" s="4"/>
      <c r="EJ396" s="4"/>
      <c r="EK396" s="4"/>
      <c r="EL396" s="6" t="e">
        <f>EK396/(EJ396*EJ396*0.01*0.01)</f>
        <v>#DIV/0!</v>
      </c>
      <c r="EM396" s="4"/>
      <c r="EN396" s="4"/>
      <c r="EO396" s="4"/>
      <c r="EP396" s="4"/>
      <c r="EQ396" s="31"/>
      <c r="ER396" s="14"/>
      <c r="ES396" s="132">
        <f>C396</f>
        <v>15825</v>
      </c>
      <c r="ET396" s="133">
        <v>75</v>
      </c>
      <c r="EU396" s="133">
        <v>31114</v>
      </c>
      <c r="EV396" s="133">
        <v>12000</v>
      </c>
      <c r="EW396" s="133">
        <v>39780</v>
      </c>
      <c r="EX396" s="133">
        <v>2532</v>
      </c>
      <c r="EY396" s="134">
        <f>EX396/EV396*EW396/ET396</f>
        <v>111.9144</v>
      </c>
      <c r="EZ396" s="39">
        <f>L396*EY396</f>
        <v>1119.144</v>
      </c>
      <c r="FA396" s="9"/>
      <c r="FE396" s="135"/>
      <c r="FF396" s="135"/>
      <c r="FH396" s="136"/>
      <c r="FK396" s="138"/>
      <c r="FL396" s="139"/>
      <c r="FM396" s="9"/>
      <c r="FN396" s="1"/>
      <c r="FO396" s="41">
        <f>AC396/1000</f>
        <v>0.11799999999999999</v>
      </c>
      <c r="FQ396" s="121">
        <f>EX396*100/EU396</f>
        <v>8.1378157742495336</v>
      </c>
      <c r="FR396" s="140">
        <f>EY396/1000</f>
        <v>0.1119144</v>
      </c>
      <c r="FS396" s="9"/>
      <c r="FU396" s="214"/>
      <c r="FW396" s="214"/>
      <c r="GI396" s="8"/>
      <c r="GO396" s="10"/>
      <c r="GP396" s="10"/>
      <c r="GQ396" s="20"/>
      <c r="KE396" s="20">
        <f>FR396*AO396/100*1000</f>
        <v>42.639386399999999</v>
      </c>
      <c r="KF396" s="20">
        <f>FR396*AP396/100*1000</f>
        <v>44.430016799999997</v>
      </c>
      <c r="KG396" s="20">
        <f>FR396*AQ396/100*1000</f>
        <v>23.502023999999999</v>
      </c>
      <c r="KH396" s="20">
        <f>FR396*AX396/100*1000</f>
        <v>5.1816367200000002</v>
      </c>
      <c r="KI396" s="20">
        <f>FR396*BM396/100*1000</f>
        <v>0.58195488000000006</v>
      </c>
      <c r="KJ396" s="20">
        <f>FR396*BY396/100*1000</f>
        <v>9.4191635615999978</v>
      </c>
      <c r="KK396" s="20">
        <f>FR396*CA396/100*1000</f>
        <v>13.462295090400001</v>
      </c>
      <c r="KL396" s="20">
        <f>FR396*CC396/100*1000</f>
        <v>20.793247862400001</v>
      </c>
    </row>
    <row r="397" spans="1:313">
      <c r="A397" s="1">
        <v>117</v>
      </c>
      <c r="B397" s="1">
        <f>COUNTIFS($D$3:D397,D397,$F$3:F397,F397)</f>
        <v>1</v>
      </c>
      <c r="C397" s="34">
        <v>12720</v>
      </c>
      <c r="D397" s="21" t="s">
        <v>1273</v>
      </c>
      <c r="E397" s="2" t="s">
        <v>534</v>
      </c>
      <c r="F397" s="12">
        <v>7257025765</v>
      </c>
      <c r="G397" s="1">
        <f>LEFT(H397,4)-CONCATENATE(IF(LEFT(F397, 2)&lt;MID(H397, 3, 4), 20, 19),LEFT(F397,2))</f>
        <v>48</v>
      </c>
      <c r="H397" s="247" t="s">
        <v>1274</v>
      </c>
      <c r="I397" s="29" t="s">
        <v>451</v>
      </c>
      <c r="J397" s="24" t="s">
        <v>487</v>
      </c>
      <c r="K397" s="2" t="s">
        <v>430</v>
      </c>
      <c r="L397" s="1">
        <v>14</v>
      </c>
      <c r="M397" s="2" t="s">
        <v>739</v>
      </c>
      <c r="N397" s="2" t="s">
        <v>647</v>
      </c>
      <c r="P397" s="1" t="s">
        <v>1261</v>
      </c>
      <c r="S397" s="2"/>
      <c r="T397" s="52" t="s">
        <v>1103</v>
      </c>
      <c r="U397" s="52"/>
      <c r="V397" s="57" t="s">
        <v>1245</v>
      </c>
      <c r="X397" s="59"/>
      <c r="Y397" s="59"/>
      <c r="Z397" s="29"/>
      <c r="AA397" s="1" t="s">
        <v>812</v>
      </c>
      <c r="AC397" s="115">
        <v>337</v>
      </c>
      <c r="AD397" s="115">
        <v>4700</v>
      </c>
      <c r="AE397" s="11"/>
      <c r="AF397" s="11"/>
      <c r="AG397" s="11" t="s">
        <v>491</v>
      </c>
      <c r="AH397" s="115">
        <v>350</v>
      </c>
      <c r="AI397" s="11"/>
      <c r="AJ397" s="11"/>
      <c r="AM397" s="11"/>
      <c r="AO397" s="116">
        <v>57.6</v>
      </c>
      <c r="AP397" s="117">
        <v>26.9</v>
      </c>
      <c r="AQ397" s="118">
        <v>14.8</v>
      </c>
      <c r="AR397" s="119">
        <f>AO397+AP397+AQ397</f>
        <v>99.3</v>
      </c>
      <c r="AS397" s="120">
        <f>AO397/AP397</f>
        <v>2.1412639405204463</v>
      </c>
      <c r="AT397" s="121">
        <f>AO397/AP397*AQ397</f>
        <v>31.690706319702606</v>
      </c>
      <c r="AU397" s="122">
        <f>AO397/(AP397+AQ397)</f>
        <v>1.3812949640287768</v>
      </c>
      <c r="AV397" s="19">
        <f>AW397*AO397/100</f>
        <v>46.048000000000002</v>
      </c>
      <c r="AW397" s="19">
        <f>98-AY397-(CD397*100/AO397)</f>
        <v>79.944444444444443</v>
      </c>
      <c r="AX397" s="151">
        <v>7.39</v>
      </c>
      <c r="AY397" s="19">
        <f>AX397*100/AO397</f>
        <v>12.829861111111111</v>
      </c>
      <c r="AZ397" s="1" t="s">
        <v>432</v>
      </c>
      <c r="BA397" s="58">
        <v>15.4</v>
      </c>
      <c r="BB397" s="1" t="s">
        <v>432</v>
      </c>
      <c r="BC397" s="6">
        <v>0.51</v>
      </c>
      <c r="BD397" s="6"/>
      <c r="BE397" s="19"/>
      <c r="BF397" s="19"/>
      <c r="BG397" s="2">
        <v>6018</v>
      </c>
      <c r="BH397" s="67">
        <v>529.1</v>
      </c>
      <c r="BI397" s="19">
        <v>1.18</v>
      </c>
      <c r="BJ397" s="19">
        <v>40.6</v>
      </c>
      <c r="BK397" s="1">
        <v>59.4</v>
      </c>
      <c r="BL397" s="124">
        <f>BJ397/BK397</f>
        <v>0.6835016835016835</v>
      </c>
      <c r="BM397" s="125">
        <v>0.66</v>
      </c>
      <c r="BN397" s="6">
        <f>BM397*100/AO397</f>
        <v>1.1458333333333333</v>
      </c>
      <c r="BO397" s="1" t="s">
        <v>432</v>
      </c>
      <c r="BP397" s="1">
        <v>27.7</v>
      </c>
      <c r="BQ397" s="19">
        <v>21.244</v>
      </c>
      <c r="BR397" s="4">
        <v>21010</v>
      </c>
      <c r="BS397" s="6">
        <f>BX397+BZ397</f>
        <v>45.8</v>
      </c>
      <c r="BT397" s="4">
        <v>91</v>
      </c>
      <c r="BU397" s="43">
        <v>7983.4</v>
      </c>
      <c r="BV397" s="6">
        <f>100-BT397</f>
        <v>9</v>
      </c>
      <c r="BW397" s="6">
        <f>BY397+CA397+CC397</f>
        <v>26.684799999999996</v>
      </c>
      <c r="BX397" s="2">
        <v>15.3</v>
      </c>
      <c r="BY397" s="22">
        <f>BX397*AP397/100</f>
        <v>4.1157000000000004</v>
      </c>
      <c r="BZ397" s="4">
        <v>30.5</v>
      </c>
      <c r="CA397" s="22">
        <f>BZ397*AP397/100</f>
        <v>8.2044999999999995</v>
      </c>
      <c r="CB397" s="4">
        <v>53.4</v>
      </c>
      <c r="CC397" s="22">
        <f>CB397*AP397/100</f>
        <v>14.364599999999998</v>
      </c>
      <c r="CD397" s="144">
        <v>3.01</v>
      </c>
      <c r="CE397" s="126">
        <v>99.9</v>
      </c>
      <c r="CF397" s="127">
        <v>10516.199999999999</v>
      </c>
      <c r="CG397" s="126">
        <v>99.2</v>
      </c>
      <c r="CH397" s="127">
        <v>7100.8</v>
      </c>
      <c r="CI397" s="126">
        <v>81.2</v>
      </c>
      <c r="CJ397" s="126">
        <v>89.6</v>
      </c>
      <c r="CK397" s="127">
        <v>5615.0999999999995</v>
      </c>
      <c r="CL397" s="19">
        <f>BX397/BZ397</f>
        <v>0.50163934426229506</v>
      </c>
      <c r="CM397" s="22"/>
      <c r="CN397" s="22"/>
      <c r="CO397" s="22"/>
      <c r="CP397" s="6">
        <v>0.11</v>
      </c>
      <c r="CQ397" s="19"/>
      <c r="CR397" s="19"/>
      <c r="CS397" s="19"/>
      <c r="CT397" s="22"/>
      <c r="CU397" s="142"/>
      <c r="CV397" s="142"/>
      <c r="CW397" s="22"/>
      <c r="CX397" s="22"/>
      <c r="CZ397" s="22"/>
      <c r="DA397" s="16"/>
      <c r="DB397" s="129" t="s">
        <v>258</v>
      </c>
      <c r="DC397" s="130"/>
      <c r="DD397" s="131" t="s">
        <v>1275</v>
      </c>
      <c r="DI397" s="1" t="s">
        <v>436</v>
      </c>
      <c r="DJ397" s="210" t="s">
        <v>491</v>
      </c>
      <c r="DK397" s="4">
        <v>2</v>
      </c>
      <c r="DL397" s="4" t="s">
        <v>442</v>
      </c>
      <c r="DM397" s="4" t="s">
        <v>451</v>
      </c>
      <c r="DN397" s="16">
        <v>0</v>
      </c>
      <c r="DR397" s="1" t="s">
        <v>431</v>
      </c>
      <c r="DS397" s="1" t="s">
        <v>431</v>
      </c>
      <c r="DT397" s="22">
        <v>487</v>
      </c>
      <c r="DU397" s="22">
        <v>16.399999999999999</v>
      </c>
      <c r="DV397" s="22">
        <v>83.6</v>
      </c>
      <c r="DW397" s="1" t="s">
        <v>431</v>
      </c>
      <c r="DX397" s="1" t="s">
        <v>431</v>
      </c>
      <c r="DY397" s="1" t="s">
        <v>431</v>
      </c>
      <c r="DZ397" s="1" t="s">
        <v>431</v>
      </c>
      <c r="EA397" s="1">
        <v>0</v>
      </c>
      <c r="EB397" s="2"/>
      <c r="EC397" s="36"/>
      <c r="ED397" s="36"/>
      <c r="EE397" s="4">
        <v>14</v>
      </c>
      <c r="EF397" s="4" t="s">
        <v>560</v>
      </c>
      <c r="EG397" s="4"/>
      <c r="EH397" s="4"/>
      <c r="EI397" s="4"/>
      <c r="EJ397" s="4" t="s">
        <v>431</v>
      </c>
      <c r="EK397" s="4" t="s">
        <v>431</v>
      </c>
      <c r="EL397" s="4" t="s">
        <v>431</v>
      </c>
      <c r="EM397" s="4">
        <v>1</v>
      </c>
      <c r="EN397" s="1">
        <v>1</v>
      </c>
      <c r="EO397" s="4">
        <v>1</v>
      </c>
      <c r="EP397" s="4">
        <v>2</v>
      </c>
      <c r="EQ397" s="31" t="s">
        <v>1276</v>
      </c>
      <c r="ER397" s="14">
        <v>43949</v>
      </c>
      <c r="ES397" s="132">
        <v>12720</v>
      </c>
      <c r="ET397" s="133">
        <v>75</v>
      </c>
      <c r="EU397" s="133">
        <v>125673</v>
      </c>
      <c r="EV397" s="133">
        <v>4000</v>
      </c>
      <c r="EW397" s="133">
        <v>40560</v>
      </c>
      <c r="EX397" s="133">
        <v>2365</v>
      </c>
      <c r="EY397" s="134">
        <f>EX397/EV397*EW397/ET397</f>
        <v>319.74800000000005</v>
      </c>
      <c r="EZ397" s="39">
        <f>L397*EY397</f>
        <v>4476.4720000000007</v>
      </c>
      <c r="FA397" s="9"/>
      <c r="FE397" s="135"/>
      <c r="FF397" s="135"/>
      <c r="FH397" s="136"/>
      <c r="FI397" s="11"/>
      <c r="FK397" s="138"/>
      <c r="FL397" s="139"/>
      <c r="FM397" s="9"/>
      <c r="FN397" s="1"/>
      <c r="FO397" s="41">
        <f>AC397/1000</f>
        <v>0.33700000000000002</v>
      </c>
      <c r="FQ397" s="121">
        <f>EX397*100/EU397</f>
        <v>1.8818680225665019</v>
      </c>
      <c r="FR397" s="140">
        <f>EY397/1000</f>
        <v>0.31974800000000003</v>
      </c>
      <c r="FS397" s="143">
        <f>DT397/EY397</f>
        <v>1.5230744211066212</v>
      </c>
      <c r="FT397" s="43">
        <v>20</v>
      </c>
      <c r="FU397" s="215" t="s">
        <v>431</v>
      </c>
      <c r="FV397" s="130" t="s">
        <v>1123</v>
      </c>
      <c r="FW397" s="215" t="s">
        <v>431</v>
      </c>
      <c r="FX397" s="29"/>
      <c r="FY397" s="11" t="s">
        <v>523</v>
      </c>
      <c r="FZ397" s="1">
        <v>0</v>
      </c>
      <c r="GA397" s="2" t="s">
        <v>560</v>
      </c>
      <c r="GB397" s="11" t="s">
        <v>501</v>
      </c>
      <c r="GC397" s="11"/>
      <c r="GD397" s="1">
        <v>0</v>
      </c>
      <c r="GE397" s="1" t="s">
        <v>431</v>
      </c>
      <c r="GF397" s="1">
        <v>0</v>
      </c>
      <c r="GG397" s="1">
        <v>0</v>
      </c>
      <c r="GH397" s="8" t="s">
        <v>431</v>
      </c>
      <c r="GI397" s="8"/>
      <c r="GJ397" s="8" t="s">
        <v>431</v>
      </c>
      <c r="GK397" s="1">
        <v>0</v>
      </c>
      <c r="GL397" s="8">
        <v>0</v>
      </c>
      <c r="GM397" s="11" t="s">
        <v>1277</v>
      </c>
      <c r="GO397" s="10">
        <v>43962</v>
      </c>
      <c r="GP397" s="14" t="s">
        <v>523</v>
      </c>
      <c r="GQ397" s="20">
        <f>DATEDIF(ER397,GO397,"m")</f>
        <v>0</v>
      </c>
      <c r="GR397" s="141" t="s">
        <v>1108</v>
      </c>
      <c r="GT397" s="19"/>
      <c r="GV397" s="11"/>
      <c r="GZ397" s="11">
        <v>1</v>
      </c>
      <c r="HA397" s="54">
        <v>0</v>
      </c>
      <c r="HB397" s="54">
        <v>0</v>
      </c>
      <c r="HC397" s="55">
        <v>1998.12</v>
      </c>
      <c r="HD397" s="54">
        <v>0</v>
      </c>
      <c r="HE397" s="54">
        <v>0</v>
      </c>
      <c r="HF397" s="54">
        <v>0</v>
      </c>
      <c r="HG397" s="55">
        <v>6665.1</v>
      </c>
      <c r="HH397" s="54">
        <v>0</v>
      </c>
      <c r="HI397" s="55">
        <v>331.7</v>
      </c>
      <c r="HJ397" s="54">
        <v>116.12</v>
      </c>
      <c r="HK397" s="54">
        <v>0</v>
      </c>
      <c r="HL397" s="54">
        <v>0</v>
      </c>
      <c r="HM397" s="54">
        <v>345.8</v>
      </c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20"/>
      <c r="IC397" s="20"/>
      <c r="ID397" s="11"/>
      <c r="IE397" s="11"/>
      <c r="IF397" s="20"/>
      <c r="KE397" s="20">
        <f>FR397*AO397/100*1000</f>
        <v>184.17484800000003</v>
      </c>
      <c r="KF397" s="20">
        <f>FR397*AP397/100*1000</f>
        <v>86.012212000000019</v>
      </c>
      <c r="KG397" s="20">
        <f>FR397*AQ397/100*1000</f>
        <v>47.322704000000009</v>
      </c>
      <c r="KH397" s="20">
        <f>FR397*AX397/100*1000</f>
        <v>23.629377200000004</v>
      </c>
      <c r="KI397" s="20">
        <f>FR397*BM397/100*1000</f>
        <v>2.1103368000000002</v>
      </c>
      <c r="KJ397" s="20">
        <f>FR397*BY397/100*1000</f>
        <v>13.159868436000002</v>
      </c>
      <c r="KK397" s="20">
        <f>FR397*CA397/100*1000</f>
        <v>26.233724660000004</v>
      </c>
      <c r="KL397" s="20">
        <f>FR397*CC397/100*1000</f>
        <v>45.930521207999995</v>
      </c>
      <c r="KS397" s="23">
        <v>44004</v>
      </c>
      <c r="KT397" s="1">
        <v>1</v>
      </c>
      <c r="KV397" s="11" t="s">
        <v>1277</v>
      </c>
    </row>
    <row r="398" spans="1:313">
      <c r="A398" s="1">
        <v>266</v>
      </c>
      <c r="B398" s="1">
        <f>COUNTIFS($D$3:D398,D398,$F$3:F398,F398)</f>
        <v>1</v>
      </c>
      <c r="C398" s="34">
        <v>11614</v>
      </c>
      <c r="D398" s="21" t="s">
        <v>806</v>
      </c>
      <c r="E398" s="2" t="s">
        <v>510</v>
      </c>
      <c r="F398" s="12">
        <v>6012081207</v>
      </c>
      <c r="G398" s="1">
        <f>LEFT(H398,4)-CONCATENATE(19,LEFT(F398,2))</f>
        <v>59</v>
      </c>
      <c r="H398" s="247" t="s">
        <v>805</v>
      </c>
      <c r="I398" s="29" t="s">
        <v>807</v>
      </c>
      <c r="J398" s="24" t="s">
        <v>487</v>
      </c>
      <c r="K398" s="2" t="s">
        <v>430</v>
      </c>
      <c r="L398" s="1">
        <v>6</v>
      </c>
      <c r="M398" s="2">
        <v>1</v>
      </c>
      <c r="N398" s="2" t="s">
        <v>647</v>
      </c>
      <c r="P398" s="1" t="s">
        <v>790</v>
      </c>
      <c r="S398" s="2"/>
      <c r="T398" s="46" t="s">
        <v>797</v>
      </c>
      <c r="U398" s="46"/>
      <c r="V398" s="47" t="s">
        <v>798</v>
      </c>
      <c r="X398" s="59"/>
      <c r="Y398" s="59"/>
      <c r="Z398" s="29"/>
      <c r="AA398" s="1" t="s">
        <v>781</v>
      </c>
      <c r="AC398" s="115">
        <v>284</v>
      </c>
      <c r="AD398" s="115">
        <v>1700</v>
      </c>
      <c r="AE398" s="11"/>
      <c r="AF398" s="11"/>
      <c r="AG398" s="155" t="s">
        <v>491</v>
      </c>
      <c r="AH398" s="115">
        <v>50</v>
      </c>
      <c r="AI398" s="11"/>
      <c r="AO398" s="116">
        <v>31.6</v>
      </c>
      <c r="AP398" s="117">
        <v>44</v>
      </c>
      <c r="AQ398" s="118">
        <v>23.4</v>
      </c>
      <c r="AR398" s="119">
        <f>AO398+AP398+AQ398</f>
        <v>99</v>
      </c>
      <c r="AS398" s="120">
        <f>AO398/AP398</f>
        <v>0.71818181818181825</v>
      </c>
      <c r="AT398" s="121">
        <f>AO398/AP398*AQ398</f>
        <v>16.805454545454545</v>
      </c>
      <c r="AU398" s="122">
        <f>AO398/(AP398+AQ398)</f>
        <v>0.46884272997032639</v>
      </c>
      <c r="AV398" s="19">
        <v>29.577599999999997</v>
      </c>
      <c r="AW398" s="19">
        <f>95-AY398</f>
        <v>93.6</v>
      </c>
      <c r="AX398" s="123">
        <v>0.44240000000000002</v>
      </c>
      <c r="AY398" s="19">
        <v>1.4</v>
      </c>
      <c r="AZ398" s="1" t="s">
        <v>432</v>
      </c>
      <c r="BA398" s="145">
        <v>54.1</v>
      </c>
      <c r="BB398" s="1" t="s">
        <v>432</v>
      </c>
      <c r="BC398" s="6">
        <v>2</v>
      </c>
      <c r="BE398" s="1">
        <v>55.3</v>
      </c>
      <c r="BF398" s="1">
        <v>38.299999999999997</v>
      </c>
      <c r="BG398" s="67">
        <v>8049</v>
      </c>
      <c r="BH398" s="1">
        <v>376</v>
      </c>
      <c r="BI398" s="19">
        <v>5.68</v>
      </c>
      <c r="BJ398" s="1">
        <v>63.3</v>
      </c>
      <c r="BK398" s="1">
        <v>36.700000000000003</v>
      </c>
      <c r="BL398" s="124">
        <f>BJ398/BK398</f>
        <v>1.7247956403269753</v>
      </c>
      <c r="BM398" s="125">
        <v>0.4</v>
      </c>
      <c r="BN398" s="6">
        <f>BM398*100/AO398</f>
        <v>1.2658227848101264</v>
      </c>
      <c r="BO398" s="1" t="s">
        <v>432</v>
      </c>
      <c r="BP398" s="1">
        <v>39</v>
      </c>
      <c r="BQ398" s="1">
        <v>48.1</v>
      </c>
      <c r="BR398" s="4">
        <v>52631</v>
      </c>
      <c r="BS398" s="6">
        <f>BX398+BZ398</f>
        <v>75.7</v>
      </c>
      <c r="BT398" s="4">
        <v>91</v>
      </c>
      <c r="BU398" s="43">
        <v>8517.8861788617887</v>
      </c>
      <c r="BV398" s="6">
        <f>100-BT398</f>
        <v>9</v>
      </c>
      <c r="BW398" s="6">
        <f>BY398+CA398+CC398</f>
        <v>43.295999999999999</v>
      </c>
      <c r="BX398" s="4">
        <v>24.7</v>
      </c>
      <c r="BY398" s="22">
        <f>BX398*AP398/100</f>
        <v>10.868</v>
      </c>
      <c r="BZ398" s="4">
        <v>51</v>
      </c>
      <c r="CA398" s="22">
        <f>BZ398*AP398/100</f>
        <v>22.44</v>
      </c>
      <c r="CB398" s="4">
        <v>22.7</v>
      </c>
      <c r="CC398" s="22">
        <f>CB398*AP398/100</f>
        <v>9.9879999999999995</v>
      </c>
      <c r="CD398" s="6">
        <v>0.4</v>
      </c>
      <c r="CE398" s="126">
        <v>95</v>
      </c>
      <c r="CF398" s="126">
        <v>10606</v>
      </c>
      <c r="CG398" s="126">
        <v>90.2</v>
      </c>
      <c r="CH398" s="126">
        <v>7449</v>
      </c>
      <c r="CI398" s="126">
        <v>70.400000000000006</v>
      </c>
      <c r="CJ398" s="126">
        <v>85.5</v>
      </c>
      <c r="CK398" s="126">
        <v>7225</v>
      </c>
      <c r="CL398" s="19">
        <f>BX398/BZ398</f>
        <v>0.48431372549019608</v>
      </c>
      <c r="CM398" s="22"/>
      <c r="CN398" s="22"/>
      <c r="CO398" s="22"/>
      <c r="CT398" s="6">
        <v>66.2</v>
      </c>
      <c r="CU398" s="6">
        <v>23.2</v>
      </c>
      <c r="CV398" s="6">
        <v>56.7</v>
      </c>
      <c r="CW398" s="22">
        <v>61.2</v>
      </c>
      <c r="CX398" s="22">
        <v>64.900000000000006</v>
      </c>
      <c r="CY398" s="2">
        <v>62.5</v>
      </c>
      <c r="CZ398" s="22">
        <v>0.41</v>
      </c>
      <c r="DA398" s="16">
        <v>3</v>
      </c>
      <c r="DB398" s="129" t="s">
        <v>441</v>
      </c>
      <c r="DC398" s="130"/>
      <c r="DD398" s="131" t="s">
        <v>808</v>
      </c>
      <c r="DI398" s="1" t="s">
        <v>434</v>
      </c>
      <c r="DJ398" s="210" t="s">
        <v>491</v>
      </c>
      <c r="DK398" s="4">
        <v>2</v>
      </c>
      <c r="DN398" s="16">
        <v>0</v>
      </c>
      <c r="DR398" s="1" t="s">
        <v>431</v>
      </c>
      <c r="DS398" s="1" t="s">
        <v>431</v>
      </c>
      <c r="DT398" s="1">
        <v>426</v>
      </c>
      <c r="DU398" s="1">
        <v>38.700000000000003</v>
      </c>
      <c r="DV398" s="1">
        <v>61.3</v>
      </c>
      <c r="DW398" s="1" t="s">
        <v>431</v>
      </c>
      <c r="DX398" s="1" t="s">
        <v>431</v>
      </c>
      <c r="DY398" s="1" t="s">
        <v>431</v>
      </c>
      <c r="DZ398" s="1" t="s">
        <v>431</v>
      </c>
      <c r="EA398" s="1">
        <v>0</v>
      </c>
      <c r="EC398" s="4" t="s">
        <v>435</v>
      </c>
      <c r="ED398" s="4"/>
      <c r="EE398" s="4">
        <v>6</v>
      </c>
      <c r="EF398" s="4"/>
      <c r="EG398" s="4">
        <v>2</v>
      </c>
      <c r="EH398" s="4"/>
      <c r="EI398" s="4"/>
      <c r="EJ398" s="4"/>
      <c r="EK398" s="4"/>
      <c r="EL398" s="6" t="e">
        <f>EK398/(EJ398*EJ398*0.01*0.01)</f>
        <v>#DIV/0!</v>
      </c>
      <c r="EM398" s="4">
        <v>2</v>
      </c>
      <c r="EN398" s="4"/>
      <c r="EO398" s="4">
        <v>2</v>
      </c>
      <c r="EP398" s="4">
        <v>2</v>
      </c>
      <c r="EQ398" s="31"/>
      <c r="ER398" s="14"/>
      <c r="ES398" s="132">
        <v>11614</v>
      </c>
      <c r="ET398" s="133">
        <v>75</v>
      </c>
      <c r="EU398" s="133">
        <v>9913</v>
      </c>
      <c r="EV398" s="133">
        <v>4000</v>
      </c>
      <c r="EW398" s="133">
        <v>42120</v>
      </c>
      <c r="EX398" s="133">
        <v>1532</v>
      </c>
      <c r="EY398" s="134">
        <f>EX398/EV398*EW398/ET398</f>
        <v>215.09280000000001</v>
      </c>
      <c r="EZ398" s="39">
        <f>L398*EY398</f>
        <v>1290.5568000000001</v>
      </c>
      <c r="FA398" s="9"/>
      <c r="FE398" s="135"/>
      <c r="FF398" s="135"/>
      <c r="FH398" s="136"/>
      <c r="FK398" s="138"/>
      <c r="FL398" s="139"/>
      <c r="FM398" s="9"/>
      <c r="FN398" s="1"/>
      <c r="FO398" s="41">
        <f>AC398/1000</f>
        <v>0.28399999999999997</v>
      </c>
      <c r="FQ398" s="121">
        <f>EX398*100/EU398</f>
        <v>15.454453747604155</v>
      </c>
      <c r="FR398" s="140">
        <f>EY398/1000</f>
        <v>0.2150928</v>
      </c>
      <c r="FS398" s="9"/>
      <c r="FU398" s="214"/>
      <c r="FW398" s="214"/>
      <c r="GI398" s="8"/>
      <c r="GO398" s="10">
        <v>43719</v>
      </c>
      <c r="GP398" s="10"/>
      <c r="GQ398" s="20"/>
      <c r="GT398" s="22">
        <v>0.64808409379999998</v>
      </c>
      <c r="GY398" s="1"/>
      <c r="GZ398" s="1"/>
      <c r="KB398" s="1"/>
      <c r="KC398" s="1"/>
      <c r="KD398" s="1"/>
      <c r="KE398" s="20">
        <f>FR398*AO398/100*1000</f>
        <v>67.96932480000001</v>
      </c>
      <c r="KF398" s="20">
        <f>FR398*AP398/100*1000</f>
        <v>94.640831999999989</v>
      </c>
      <c r="KG398" s="20">
        <f>FR398*AQ398/100*1000</f>
        <v>50.331715199999998</v>
      </c>
      <c r="KH398" s="20">
        <f>FR398*AX398/100*1000</f>
        <v>0.95157054720000001</v>
      </c>
      <c r="KI398" s="20">
        <f>FR398*BM398/100*1000</f>
        <v>0.8603712</v>
      </c>
      <c r="KJ398" s="20">
        <f>FR398*BY398/100*1000</f>
        <v>23.376285504000002</v>
      </c>
      <c r="KK398" s="20">
        <f>FR398*CA398/100*1000</f>
        <v>48.266824319999998</v>
      </c>
      <c r="KL398" s="20">
        <f>FR398*CC398/100*1000</f>
        <v>21.483468863999999</v>
      </c>
      <c r="KM398" s="1"/>
      <c r="KN398" s="1"/>
      <c r="KO398" s="1"/>
    </row>
    <row r="399" spans="1:313">
      <c r="A399" s="1">
        <v>40</v>
      </c>
      <c r="B399" s="1">
        <f>COUNTIFS($D$3:D399,D399,$F$3:F399,F399)</f>
        <v>1</v>
      </c>
      <c r="C399" s="34">
        <v>14595</v>
      </c>
      <c r="D399" s="21" t="s">
        <v>556</v>
      </c>
      <c r="E399" s="2" t="s">
        <v>504</v>
      </c>
      <c r="F399" s="12">
        <v>6605176721</v>
      </c>
      <c r="G399" s="1">
        <f>LEFT(H399,4)-CONCATENATE(IF(LEFT(F399, 2)&lt;MID(H399, 3, 4), 20, 19),LEFT(F399,2))</f>
        <v>55</v>
      </c>
      <c r="H399" s="247" t="s">
        <v>1758</v>
      </c>
      <c r="I399" s="29" t="s">
        <v>1769</v>
      </c>
      <c r="J399" s="24" t="s">
        <v>487</v>
      </c>
      <c r="K399" s="2" t="s">
        <v>430</v>
      </c>
      <c r="L399" s="2">
        <v>24</v>
      </c>
      <c r="M399" s="2">
        <v>10</v>
      </c>
      <c r="N399" s="2" t="s">
        <v>431</v>
      </c>
      <c r="O399" s="11"/>
      <c r="P399" s="2" t="s">
        <v>1722</v>
      </c>
      <c r="Q399" s="11"/>
      <c r="R399" s="11"/>
      <c r="S399" s="11"/>
      <c r="T399" s="42"/>
      <c r="U399" s="42"/>
      <c r="V399" s="64" t="s">
        <v>1609</v>
      </c>
      <c r="W399" s="62" t="s">
        <v>1530</v>
      </c>
      <c r="X399" s="63"/>
      <c r="Y399" s="63"/>
      <c r="Z399" s="11"/>
      <c r="AA399" s="1" t="s">
        <v>773</v>
      </c>
      <c r="AC399" s="115">
        <v>3871</v>
      </c>
      <c r="AD399" s="115">
        <v>92000</v>
      </c>
      <c r="AE399" s="11"/>
      <c r="AF399" s="11"/>
      <c r="AG399" s="11" t="s">
        <v>483</v>
      </c>
      <c r="AH399" s="115">
        <v>10000</v>
      </c>
      <c r="AI399" s="11"/>
      <c r="AJ399" s="11"/>
      <c r="AM399" s="11"/>
      <c r="AO399" s="116">
        <v>75.3</v>
      </c>
      <c r="AP399" s="117">
        <v>20.9</v>
      </c>
      <c r="AQ399" s="118">
        <v>2.96</v>
      </c>
      <c r="AR399" s="119">
        <f>AO399+AP399+AQ399</f>
        <v>99.159999999999982</v>
      </c>
      <c r="AS399" s="120">
        <f>AO399/AP399</f>
        <v>3.6028708133971294</v>
      </c>
      <c r="AT399" s="121">
        <f>AO399/AP399*AQ399</f>
        <v>10.664497607655504</v>
      </c>
      <c r="AU399" s="122">
        <f>AO399/(AP399+AQ399)</f>
        <v>3.1559094719195304</v>
      </c>
      <c r="AV399" s="19">
        <f>AW399*AO399/100</f>
        <v>68.823999999999998</v>
      </c>
      <c r="AW399" s="19">
        <f>98-AY399-(CD399*100/AO399)</f>
        <v>91.399734395750329</v>
      </c>
      <c r="AX399" s="123">
        <v>4.78</v>
      </c>
      <c r="AY399" s="19">
        <f>AX399*100/AO399</f>
        <v>6.3479415670650736</v>
      </c>
      <c r="AZ399" s="1" t="s">
        <v>432</v>
      </c>
      <c r="BA399" s="58">
        <v>33.1</v>
      </c>
      <c r="BB399" s="1" t="s">
        <v>432</v>
      </c>
      <c r="BC399" s="6">
        <v>0.11</v>
      </c>
      <c r="BD399" s="6"/>
      <c r="BE399" s="19"/>
      <c r="BF399" s="19"/>
      <c r="BG399" s="2">
        <v>8186</v>
      </c>
      <c r="BH399" s="2">
        <v>531</v>
      </c>
      <c r="BI399" s="19">
        <v>0.74</v>
      </c>
      <c r="BJ399" s="19">
        <v>54.7</v>
      </c>
      <c r="BK399" s="1">
        <v>45.3</v>
      </c>
      <c r="BL399" s="124">
        <f>BJ399/BK399</f>
        <v>1.2075055187637971</v>
      </c>
      <c r="BM399" s="125">
        <v>3.13</v>
      </c>
      <c r="BN399" s="6">
        <f>BM399*100/AO399</f>
        <v>4.1567065073041167</v>
      </c>
      <c r="BO399" s="1" t="s">
        <v>432</v>
      </c>
      <c r="BP399" s="19">
        <v>57.7</v>
      </c>
      <c r="BQ399" s="19">
        <v>85.4</v>
      </c>
      <c r="BR399" s="6">
        <v>134024.1</v>
      </c>
      <c r="BS399" s="6">
        <f>BX399+BZ399</f>
        <v>27.1</v>
      </c>
      <c r="BT399" s="4">
        <v>93.7</v>
      </c>
      <c r="BU399" s="43">
        <v>9827.6190476190477</v>
      </c>
      <c r="BV399" s="6">
        <f>100-BT399</f>
        <v>6.2999999999999972</v>
      </c>
      <c r="BW399" s="6">
        <f>BY399+CA399+CC399</f>
        <v>20.837299999999999</v>
      </c>
      <c r="BX399" s="22">
        <v>14.5</v>
      </c>
      <c r="BY399" s="22">
        <f>BX399*AP399/100</f>
        <v>3.0304999999999995</v>
      </c>
      <c r="BZ399" s="4">
        <v>12.6</v>
      </c>
      <c r="CA399" s="22">
        <f>BZ399*AP399/100</f>
        <v>2.6334</v>
      </c>
      <c r="CB399" s="4">
        <v>72.599999999999994</v>
      </c>
      <c r="CC399" s="22">
        <f>CB399*AP399/100</f>
        <v>15.173399999999997</v>
      </c>
      <c r="CD399" s="22">
        <v>0.19</v>
      </c>
      <c r="CE399" s="126">
        <v>100</v>
      </c>
      <c r="CF399" s="126">
        <v>13086</v>
      </c>
      <c r="CG399" s="126">
        <v>100</v>
      </c>
      <c r="CH399" s="126">
        <v>11272</v>
      </c>
      <c r="CI399" s="126">
        <v>95.3</v>
      </c>
      <c r="CJ399" s="126">
        <v>96.6</v>
      </c>
      <c r="CK399" s="126">
        <v>8063</v>
      </c>
      <c r="CL399" s="19">
        <f>BX399/BZ399</f>
        <v>1.1507936507936509</v>
      </c>
      <c r="CM399" s="22">
        <v>0.3</v>
      </c>
      <c r="CN399" s="22">
        <v>0</v>
      </c>
      <c r="CO399" s="22">
        <v>0.44</v>
      </c>
      <c r="CP399" s="6"/>
      <c r="CQ399" s="19"/>
      <c r="CR399" s="19"/>
      <c r="CS399" s="20"/>
      <c r="CT399" s="22"/>
      <c r="CU399" s="142"/>
      <c r="CV399" s="142"/>
      <c r="CW399" s="22"/>
      <c r="CX399" s="22"/>
      <c r="CZ399" s="22"/>
      <c r="DA399" s="16"/>
      <c r="DB399" s="129" t="s">
        <v>447</v>
      </c>
      <c r="DC399" s="130"/>
      <c r="DD399" s="131" t="s">
        <v>1770</v>
      </c>
      <c r="DI399" s="108" t="s">
        <v>434</v>
      </c>
      <c r="DJ399" s="209" t="s">
        <v>483</v>
      </c>
      <c r="DK399" s="4">
        <v>2</v>
      </c>
      <c r="DL399" s="4" t="s">
        <v>1771</v>
      </c>
      <c r="DM399" s="4" t="s">
        <v>486</v>
      </c>
      <c r="DN399" s="16" t="s">
        <v>443</v>
      </c>
      <c r="DO399" s="4">
        <v>0</v>
      </c>
      <c r="DP399" s="4">
        <v>0</v>
      </c>
      <c r="DQ399" s="4" t="s">
        <v>431</v>
      </c>
      <c r="DR399" s="1" t="s">
        <v>431</v>
      </c>
      <c r="DS399" s="1" t="s">
        <v>431</v>
      </c>
      <c r="DT399" s="1">
        <v>3579</v>
      </c>
      <c r="DU399" s="1">
        <v>6</v>
      </c>
      <c r="DV399" s="1">
        <v>94</v>
      </c>
      <c r="DW399" s="1" t="s">
        <v>431</v>
      </c>
      <c r="DX399" s="1" t="s">
        <v>431</v>
      </c>
      <c r="DY399" s="1" t="s">
        <v>431</v>
      </c>
      <c r="DZ399" s="1" t="s">
        <v>431</v>
      </c>
      <c r="EA399" s="1">
        <v>0</v>
      </c>
      <c r="EC399" s="36"/>
      <c r="ED399" s="36"/>
      <c r="EE399" s="4">
        <v>24</v>
      </c>
      <c r="EF399" s="4">
        <v>30</v>
      </c>
      <c r="EG399" s="4">
        <v>3</v>
      </c>
      <c r="EH399" s="4"/>
      <c r="EI399" s="4"/>
      <c r="EJ399" s="4">
        <v>178</v>
      </c>
      <c r="EK399" s="4">
        <v>84</v>
      </c>
      <c r="EL399" s="6">
        <f>EK399/(EJ399*EJ399*0.01*0.01)</f>
        <v>26.511804065143284</v>
      </c>
      <c r="EM399" s="4">
        <v>1</v>
      </c>
      <c r="EN399" s="1">
        <v>1</v>
      </c>
      <c r="EO399" s="4">
        <v>2</v>
      </c>
      <c r="EP399" s="4">
        <v>1</v>
      </c>
      <c r="EQ399" s="31" t="s">
        <v>1772</v>
      </c>
      <c r="ER399" s="14">
        <v>44236</v>
      </c>
      <c r="ES399" s="132">
        <v>14595</v>
      </c>
      <c r="ET399" s="133">
        <v>75</v>
      </c>
      <c r="EU399" s="133">
        <v>134051</v>
      </c>
      <c r="EV399" s="133">
        <v>4000</v>
      </c>
      <c r="EW399" s="133">
        <v>39780</v>
      </c>
      <c r="EX399" s="133">
        <v>28617</v>
      </c>
      <c r="EY399" s="134">
        <f>EX399/EV399*EW399/ET399</f>
        <v>3794.6142</v>
      </c>
      <c r="EZ399" s="39">
        <f>L399*EY399</f>
        <v>91070.7408</v>
      </c>
      <c r="FA399" s="9"/>
      <c r="FE399" s="135"/>
      <c r="FF399" s="135"/>
      <c r="FH399" s="136"/>
      <c r="FK399" s="138"/>
      <c r="FL399" s="139"/>
      <c r="FM399" s="9"/>
      <c r="FN399" s="1"/>
      <c r="FO399" s="41">
        <f>AC399/1000</f>
        <v>3.871</v>
      </c>
      <c r="FQ399" s="121">
        <f>EX399*100/EU399</f>
        <v>21.347845223086736</v>
      </c>
      <c r="FR399" s="140">
        <f>EY399/1000</f>
        <v>3.7946141999999998</v>
      </c>
      <c r="FS399" s="9"/>
      <c r="FT399" s="1">
        <v>1</v>
      </c>
      <c r="FU399" s="16">
        <v>1</v>
      </c>
      <c r="FV399" s="212"/>
      <c r="FX399" s="212"/>
      <c r="FY399" s="9" t="s">
        <v>1773</v>
      </c>
      <c r="FZ399" s="1">
        <v>0</v>
      </c>
      <c r="GA399" s="1">
        <v>1</v>
      </c>
      <c r="GB399" s="9" t="s">
        <v>1774</v>
      </c>
      <c r="GD399" s="1">
        <v>1</v>
      </c>
      <c r="GE399" s="1">
        <v>1</v>
      </c>
      <c r="GF399" s="1" t="s">
        <v>523</v>
      </c>
      <c r="GG399" s="1">
        <v>1</v>
      </c>
      <c r="GI399" s="8"/>
      <c r="GJ399" s="8" t="s">
        <v>1775</v>
      </c>
      <c r="GK399" s="1">
        <v>0</v>
      </c>
      <c r="GL399" s="8">
        <v>0</v>
      </c>
      <c r="GM399" s="9" t="s">
        <v>529</v>
      </c>
      <c r="GO399" s="10">
        <v>44249</v>
      </c>
      <c r="GP399" s="14" t="s">
        <v>523</v>
      </c>
      <c r="GQ399" s="20">
        <f>DATEDIF(ER399,GO399,"m")</f>
        <v>0</v>
      </c>
      <c r="GZ399" s="11"/>
      <c r="KE399" s="20">
        <f>FR399*AO399/100*1000</f>
        <v>2857.3444925999997</v>
      </c>
      <c r="KF399" s="20">
        <f>FR399*AP399/100*1000</f>
        <v>793.07436779999989</v>
      </c>
      <c r="KG399" s="20">
        <f>FR399*AQ399/100*1000</f>
        <v>112.32058031999999</v>
      </c>
      <c r="KH399" s="20">
        <f>FR399*AX399/100*1000</f>
        <v>181.38255875999997</v>
      </c>
      <c r="KI399" s="20">
        <f>FR399*BM399/100*1000</f>
        <v>118.77142445999998</v>
      </c>
      <c r="KJ399" s="20">
        <f>FR399*BY399/100*1000</f>
        <v>114.99578333099997</v>
      </c>
      <c r="KK399" s="20">
        <f>FR399*CA399/100*1000</f>
        <v>99.927370342800003</v>
      </c>
      <c r="KL399" s="20">
        <f>FR399*CC399/100*1000</f>
        <v>575.77199102279985</v>
      </c>
      <c r="KV399" s="9" t="s">
        <v>529</v>
      </c>
    </row>
    <row r="400" spans="1:313">
      <c r="A400" s="1">
        <v>54</v>
      </c>
      <c r="B400" s="1">
        <f>COUNTIFS($D$3:D400,D400,$F$3:F400,F400)</f>
        <v>1</v>
      </c>
      <c r="C400" s="34">
        <v>17077</v>
      </c>
      <c r="D400" s="21" t="s">
        <v>2403</v>
      </c>
      <c r="E400" s="2" t="s">
        <v>469</v>
      </c>
      <c r="F400" s="2">
        <v>455829419</v>
      </c>
      <c r="G400" s="1">
        <v>77</v>
      </c>
      <c r="H400" s="247" t="s">
        <v>2404</v>
      </c>
      <c r="I400" s="29" t="s">
        <v>622</v>
      </c>
      <c r="J400" s="24" t="s">
        <v>487</v>
      </c>
      <c r="K400" s="2" t="s">
        <v>430</v>
      </c>
      <c r="L400" s="2">
        <v>5</v>
      </c>
      <c r="M400" s="2">
        <v>2</v>
      </c>
      <c r="N400" s="2" t="s">
        <v>431</v>
      </c>
      <c r="O400" s="11"/>
      <c r="P400" s="2" t="s">
        <v>2368</v>
      </c>
      <c r="Q400" s="11"/>
      <c r="R400" s="11"/>
      <c r="S400" s="11"/>
      <c r="T400" s="42"/>
      <c r="U400" s="42"/>
      <c r="V400" s="64" t="s">
        <v>1609</v>
      </c>
      <c r="W400" s="42"/>
      <c r="X400" s="42"/>
      <c r="Y400" s="66"/>
      <c r="Z400" s="11"/>
      <c r="AA400" s="1" t="s">
        <v>2166</v>
      </c>
      <c r="AC400" s="115">
        <v>126</v>
      </c>
      <c r="AD400" s="115">
        <v>600</v>
      </c>
      <c r="AE400" s="11"/>
      <c r="AF400" s="11"/>
      <c r="AG400" s="11" t="s">
        <v>483</v>
      </c>
      <c r="AH400" s="115">
        <v>50</v>
      </c>
      <c r="AI400" s="11"/>
      <c r="AJ400" s="11"/>
      <c r="AM400" s="11"/>
      <c r="AO400" s="116">
        <v>42.8</v>
      </c>
      <c r="AP400" s="117">
        <v>45.4</v>
      </c>
      <c r="AQ400" s="118">
        <v>11.3</v>
      </c>
      <c r="AR400" s="119">
        <f>AO400+AP400+AQ400</f>
        <v>99.499999999999986</v>
      </c>
      <c r="AS400" s="120">
        <f>AO400/AP400</f>
        <v>0.94273127753303965</v>
      </c>
      <c r="AT400" s="121">
        <f>AO400/AP400*AQ400</f>
        <v>10.652863436123349</v>
      </c>
      <c r="AU400" s="122">
        <f>AO400/(AP400+AQ400)</f>
        <v>0.75485008818342147</v>
      </c>
      <c r="AV400" s="19">
        <f>AW400*AO400/100</f>
        <v>39.713999999999999</v>
      </c>
      <c r="AW400" s="19">
        <f>98-AY400-(CD400*100/AO400)</f>
        <v>92.789719626168221</v>
      </c>
      <c r="AX400" s="123">
        <v>1.92</v>
      </c>
      <c r="AY400" s="19">
        <f>AX400*100/AO400</f>
        <v>4.4859813084112155</v>
      </c>
      <c r="AZ400" s="1" t="s">
        <v>432</v>
      </c>
      <c r="BA400" s="58">
        <v>50.2</v>
      </c>
      <c r="BB400" s="1" t="s">
        <v>432</v>
      </c>
      <c r="BC400" s="6">
        <v>1.0999999999999999E-2</v>
      </c>
      <c r="BD400" s="6"/>
      <c r="BE400" s="19"/>
      <c r="BF400" s="19"/>
      <c r="BG400" s="67">
        <v>7328.7</v>
      </c>
      <c r="BH400" s="67">
        <v>258</v>
      </c>
      <c r="BI400" s="19">
        <v>0</v>
      </c>
      <c r="BJ400" s="19">
        <v>25.9</v>
      </c>
      <c r="BK400" s="19">
        <f>100-BJ400</f>
        <v>74.099999999999994</v>
      </c>
      <c r="BL400" s="124">
        <f>BJ400/BK400</f>
        <v>0.34952766531713902</v>
      </c>
      <c r="BM400" s="125">
        <v>0.55000000000000004</v>
      </c>
      <c r="BN400" s="6">
        <f>BM400*100/AO400</f>
        <v>1.2850467289719629</v>
      </c>
      <c r="BO400" s="1" t="s">
        <v>432</v>
      </c>
      <c r="BP400" s="19">
        <v>34.4</v>
      </c>
      <c r="BQ400" s="19">
        <v>76</v>
      </c>
      <c r="BR400" s="43">
        <v>65536.800000000003</v>
      </c>
      <c r="BS400" s="6">
        <f>BX400+BZ400</f>
        <v>38.020000000000003</v>
      </c>
      <c r="BT400" s="4">
        <v>85.4</v>
      </c>
      <c r="BU400" s="43">
        <v>8861</v>
      </c>
      <c r="BV400" s="6">
        <f>100-BT400</f>
        <v>14.599999999999994</v>
      </c>
      <c r="BW400" s="6">
        <f>BY400+CA400+CC400</f>
        <v>45.318280000000001</v>
      </c>
      <c r="BX400" s="22">
        <v>6.42</v>
      </c>
      <c r="BY400" s="22">
        <f>BX400*AP400/100</f>
        <v>2.9146799999999997</v>
      </c>
      <c r="BZ400" s="6">
        <v>31.6</v>
      </c>
      <c r="CA400" s="22">
        <f>BZ400*AP400/100</f>
        <v>14.346400000000001</v>
      </c>
      <c r="CB400" s="6">
        <v>61.8</v>
      </c>
      <c r="CC400" s="22">
        <f>CB400*AP400/100</f>
        <v>28.057199999999998</v>
      </c>
      <c r="CD400" s="22">
        <v>0.31</v>
      </c>
      <c r="CE400" s="126">
        <v>86.5</v>
      </c>
      <c r="CF400" s="127">
        <v>7609</v>
      </c>
      <c r="CG400" s="126">
        <v>77.900000000000006</v>
      </c>
      <c r="CH400" s="127">
        <v>5577</v>
      </c>
      <c r="CI400" s="126">
        <v>23.5</v>
      </c>
      <c r="CJ400" s="126">
        <v>44.7</v>
      </c>
      <c r="CK400" s="127">
        <v>5168</v>
      </c>
      <c r="CL400" s="19">
        <f>BX400/BZ400</f>
        <v>0.20316455696202532</v>
      </c>
      <c r="CM400" s="19"/>
      <c r="CN400" s="19"/>
      <c r="CO400" s="19"/>
      <c r="CP400" s="6"/>
      <c r="CQ400" s="19"/>
      <c r="CR400" s="19"/>
      <c r="CS400" s="20"/>
      <c r="CZ400" s="22"/>
      <c r="DA400" s="16"/>
      <c r="DB400" s="129" t="s">
        <v>257</v>
      </c>
      <c r="DC400" s="130"/>
      <c r="DD400" s="131" t="s">
        <v>2405</v>
      </c>
      <c r="DI400" s="1" t="s">
        <v>436</v>
      </c>
      <c r="DJ400" s="209" t="s">
        <v>483</v>
      </c>
      <c r="DK400" s="4">
        <v>2</v>
      </c>
      <c r="DN400" s="16">
        <v>0</v>
      </c>
      <c r="DR400" s="58"/>
      <c r="DS400" s="22"/>
      <c r="DT400" s="22"/>
      <c r="DU400" s="22"/>
      <c r="DV400" s="22"/>
      <c r="DW400" s="22"/>
      <c r="DX400" s="22"/>
      <c r="DY400" s="22"/>
      <c r="DZ400" s="22"/>
      <c r="EB400" s="2"/>
      <c r="EC400" s="36"/>
      <c r="ED400" s="36"/>
      <c r="EE400" s="4">
        <f>L400</f>
        <v>5</v>
      </c>
      <c r="EF400" s="4"/>
      <c r="EG400" s="4"/>
      <c r="EH400" s="4"/>
      <c r="EI400" s="4"/>
      <c r="EJ400" s="4"/>
      <c r="EK400" s="4"/>
      <c r="EL400" s="6" t="e">
        <f>EK400/(EJ400*EJ400*0.01*0.01)</f>
        <v>#DIV/0!</v>
      </c>
      <c r="EM400" s="4"/>
      <c r="EN400" s="4"/>
      <c r="EO400" s="4"/>
      <c r="EP400" s="4"/>
      <c r="EQ400" s="31"/>
      <c r="ER400" s="14"/>
      <c r="ES400" s="132">
        <f>C400</f>
        <v>17077</v>
      </c>
      <c r="ET400" s="133">
        <v>75</v>
      </c>
      <c r="EU400" s="133">
        <v>31668</v>
      </c>
      <c r="EV400" s="133">
        <v>8000</v>
      </c>
      <c r="EW400" s="133">
        <v>37440</v>
      </c>
      <c r="EX400" s="133">
        <v>2003</v>
      </c>
      <c r="EY400" s="134">
        <f>EX400/EV400*EW400/ET400</f>
        <v>124.98720000000002</v>
      </c>
      <c r="EZ400" s="39">
        <f>L400*EY400</f>
        <v>624.93600000000004</v>
      </c>
      <c r="FA400" s="9"/>
      <c r="FE400" s="135"/>
      <c r="FF400" s="135"/>
      <c r="FH400" s="136"/>
      <c r="FK400" s="138"/>
      <c r="FL400" s="139"/>
      <c r="FM400" s="9"/>
      <c r="FN400" s="1"/>
      <c r="FO400" s="41">
        <f>AC400/1000</f>
        <v>0.126</v>
      </c>
      <c r="FQ400" s="121">
        <f>EX400*100/EU400</f>
        <v>6.3249968422382219</v>
      </c>
      <c r="FR400" s="140">
        <f>EY400/1000</f>
        <v>0.12498720000000002</v>
      </c>
      <c r="FS400" s="9"/>
      <c r="FV400" s="212"/>
      <c r="FX400" s="212"/>
      <c r="GI400" s="8"/>
      <c r="GO400" s="10"/>
      <c r="GP400" s="10"/>
      <c r="GQ400" s="20"/>
      <c r="KB400" s="22">
        <v>76.2</v>
      </c>
      <c r="KC400" s="22">
        <v>30.3</v>
      </c>
      <c r="KD400" s="22">
        <v>16</v>
      </c>
      <c r="KE400" s="20">
        <f>FR400*AO400/100*1000</f>
        <v>53.494521600000006</v>
      </c>
      <c r="KF400" s="20">
        <f>FR400*AP400/100*1000</f>
        <v>56.744188800000011</v>
      </c>
      <c r="KG400" s="20">
        <f>FR400*AQ400/100*1000</f>
        <v>14.123553600000003</v>
      </c>
      <c r="KH400" s="20">
        <f>FR400*AX400/100*1000</f>
        <v>2.3997542400000005</v>
      </c>
      <c r="KI400" s="20">
        <f>FR400*BM400/100*1000</f>
        <v>0.6874296000000002</v>
      </c>
      <c r="KJ400" s="20">
        <f>FR400*BY400/100*1000</f>
        <v>3.6429769209600007</v>
      </c>
      <c r="KK400" s="20">
        <f>FR400*CA400/100*1000</f>
        <v>17.931163660800006</v>
      </c>
      <c r="KL400" s="20">
        <f>FR400*CC400/100*1000</f>
        <v>35.067908678400002</v>
      </c>
    </row>
    <row r="401" spans="1:313">
      <c r="A401" s="1">
        <v>114</v>
      </c>
      <c r="B401" s="1">
        <f>COUNTIFS($D$3:D401,D401,$F$3:F401,F401)</f>
        <v>1</v>
      </c>
      <c r="C401" s="34">
        <v>15128</v>
      </c>
      <c r="D401" s="21" t="s">
        <v>1918</v>
      </c>
      <c r="E401" s="2" t="s">
        <v>496</v>
      </c>
      <c r="F401" s="12">
        <v>7404185360</v>
      </c>
      <c r="G401" s="1">
        <f>LEFT(H401,4)-CONCATENATE(IF(LEFT(F401, 2)&lt;MID(H401, 3, 4), 20, 19),LEFT(F401,2))</f>
        <v>47</v>
      </c>
      <c r="H401" s="247" t="s">
        <v>1915</v>
      </c>
      <c r="I401" s="29" t="s">
        <v>1919</v>
      </c>
      <c r="J401" s="24" t="s">
        <v>487</v>
      </c>
      <c r="K401" s="2" t="s">
        <v>430</v>
      </c>
      <c r="L401" s="2">
        <v>13</v>
      </c>
      <c r="M401" s="2" t="s">
        <v>699</v>
      </c>
      <c r="N401" s="2" t="s">
        <v>431</v>
      </c>
      <c r="O401" s="11"/>
      <c r="P401" s="2" t="s">
        <v>1907</v>
      </c>
      <c r="Q401" s="11"/>
      <c r="R401" s="11"/>
      <c r="S401" s="11"/>
      <c r="T401" s="42"/>
      <c r="U401" s="42"/>
      <c r="V401" s="64" t="s">
        <v>1609</v>
      </c>
      <c r="W401" s="42"/>
      <c r="X401" s="44" t="s">
        <v>1872</v>
      </c>
      <c r="Y401" s="71"/>
      <c r="Z401" s="11"/>
      <c r="AA401" s="1" t="s">
        <v>812</v>
      </c>
      <c r="AC401" s="115">
        <v>537</v>
      </c>
      <c r="AD401" s="115">
        <v>6900</v>
      </c>
      <c r="AE401" s="11"/>
      <c r="AF401" s="11"/>
      <c r="AG401" s="11" t="s">
        <v>491</v>
      </c>
      <c r="AH401" s="115">
        <v>450</v>
      </c>
      <c r="AI401" s="11"/>
      <c r="AJ401" s="11"/>
      <c r="AM401" s="11"/>
      <c r="AO401" s="116">
        <v>67.400000000000006</v>
      </c>
      <c r="AP401" s="117">
        <v>25</v>
      </c>
      <c r="AQ401" s="118">
        <v>6.81</v>
      </c>
      <c r="AR401" s="119">
        <f>AO401+AP401+AQ401</f>
        <v>99.210000000000008</v>
      </c>
      <c r="AS401" s="120">
        <f>AO401/AP401</f>
        <v>2.6960000000000002</v>
      </c>
      <c r="AT401" s="121">
        <f>AO401/AP401*AQ401</f>
        <v>18.359760000000001</v>
      </c>
      <c r="AU401" s="122">
        <f>AO401/(AP401+AQ401)</f>
        <v>2.1188305564287964</v>
      </c>
      <c r="AV401" s="19">
        <f>AW401*AO401/100</f>
        <v>44.352000000000004</v>
      </c>
      <c r="AW401" s="19">
        <f>98-AY401-(CD401*100/AO401)</f>
        <v>65.804154302670625</v>
      </c>
      <c r="AX401" s="123">
        <v>17.8</v>
      </c>
      <c r="AY401" s="19">
        <f>AX401*100/AO401</f>
        <v>26.409495548961424</v>
      </c>
      <c r="AZ401" s="1" t="s">
        <v>432</v>
      </c>
      <c r="BA401" s="58">
        <v>12.8</v>
      </c>
      <c r="BB401" s="1" t="s">
        <v>432</v>
      </c>
      <c r="BC401" s="6">
        <v>0.37</v>
      </c>
      <c r="BD401" s="6"/>
      <c r="BE401" s="19"/>
      <c r="BF401" s="19"/>
      <c r="BG401" s="67">
        <v>4899.5614035087729</v>
      </c>
      <c r="BH401" s="67">
        <v>510.90909090909088</v>
      </c>
      <c r="BI401" s="19">
        <v>10.4</v>
      </c>
      <c r="BJ401" s="19">
        <v>57.9</v>
      </c>
      <c r="BK401" s="19">
        <f>100-BJ401</f>
        <v>42.1</v>
      </c>
      <c r="BL401" s="124">
        <f>BJ401/BK401</f>
        <v>1.3752969121140142</v>
      </c>
      <c r="BM401" s="125">
        <v>6.3E-2</v>
      </c>
      <c r="BN401" s="6">
        <f>BM401*100/AO401</f>
        <v>9.3471810089020765E-2</v>
      </c>
      <c r="BO401" s="1" t="s">
        <v>432</v>
      </c>
      <c r="BP401" s="19">
        <v>17.869</v>
      </c>
      <c r="BQ401" s="19">
        <v>14.7</v>
      </c>
      <c r="BR401" s="43">
        <v>38150</v>
      </c>
      <c r="BS401" s="6">
        <f>BX401+BZ401</f>
        <v>12.600000000000001</v>
      </c>
      <c r="BT401" s="4">
        <v>85.3</v>
      </c>
      <c r="BU401" s="43">
        <v>10962.640000000001</v>
      </c>
      <c r="BV401" s="6">
        <f>100-BT401</f>
        <v>14.700000000000003</v>
      </c>
      <c r="BW401" s="6">
        <f>BY401+CA401+CC401</f>
        <v>24.274999999999999</v>
      </c>
      <c r="BX401" s="22">
        <v>5.03</v>
      </c>
      <c r="BY401" s="22">
        <f>BX401*AP401/100</f>
        <v>1.2575000000000001</v>
      </c>
      <c r="BZ401" s="6">
        <v>7.57</v>
      </c>
      <c r="CA401" s="22">
        <f>BZ401*AP401/100</f>
        <v>1.8925000000000001</v>
      </c>
      <c r="CB401" s="6">
        <v>84.5</v>
      </c>
      <c r="CC401" s="22">
        <f>CB401*AP401/100</f>
        <v>21.125</v>
      </c>
      <c r="CD401" s="144">
        <v>3.9</v>
      </c>
      <c r="CE401" s="126">
        <v>97.1</v>
      </c>
      <c r="CF401" s="127">
        <v>5925</v>
      </c>
      <c r="CG401" s="126">
        <v>89.1</v>
      </c>
      <c r="CH401" s="127">
        <v>4272</v>
      </c>
      <c r="CI401" s="126">
        <v>21.2</v>
      </c>
      <c r="CJ401" s="126">
        <v>18.3</v>
      </c>
      <c r="CK401" s="127">
        <v>3612</v>
      </c>
      <c r="CL401" s="19">
        <f>BX401/BZ401</f>
        <v>0.66446499339498022</v>
      </c>
      <c r="CM401" s="19">
        <v>1.78</v>
      </c>
      <c r="CN401" s="19">
        <v>5.1999999999999998E-2</v>
      </c>
      <c r="CO401" s="19">
        <v>1.1399999999999999</v>
      </c>
      <c r="CP401" s="6"/>
      <c r="CQ401" s="19"/>
      <c r="CR401" s="19"/>
      <c r="CS401" s="20"/>
      <c r="CZ401" s="22"/>
      <c r="DA401" s="16"/>
      <c r="DB401" s="129" t="s">
        <v>447</v>
      </c>
      <c r="DC401" s="130"/>
      <c r="DD401" s="131" t="s">
        <v>1920</v>
      </c>
      <c r="DI401" s="1" t="s">
        <v>434</v>
      </c>
      <c r="DJ401" s="210" t="s">
        <v>491</v>
      </c>
      <c r="DK401" s="4">
        <v>2</v>
      </c>
      <c r="DN401" s="16">
        <v>0</v>
      </c>
      <c r="DR401" s="22" t="s">
        <v>431</v>
      </c>
      <c r="DS401" s="22" t="s">
        <v>431</v>
      </c>
      <c r="DT401" s="67">
        <v>615</v>
      </c>
      <c r="DU401" s="22">
        <v>17.600000000000001</v>
      </c>
      <c r="DV401" s="22">
        <v>82.4</v>
      </c>
      <c r="DW401" s="22" t="s">
        <v>431</v>
      </c>
      <c r="DX401" s="22" t="s">
        <v>431</v>
      </c>
      <c r="DY401" s="22" t="s">
        <v>431</v>
      </c>
      <c r="DZ401" s="22" t="s">
        <v>431</v>
      </c>
      <c r="EA401" s="2">
        <v>0</v>
      </c>
      <c r="EB401" s="68"/>
      <c r="EC401" s="36"/>
      <c r="ED401" s="36"/>
      <c r="EE401" s="4">
        <f>L401</f>
        <v>13</v>
      </c>
      <c r="EF401" s="4"/>
      <c r="EG401" s="4"/>
      <c r="EH401" s="4"/>
      <c r="EI401" s="4"/>
      <c r="EJ401" s="4"/>
      <c r="EK401" s="4"/>
      <c r="EL401" s="6" t="e">
        <f>EK401/(EJ401*EJ401*0.01*0.01)</f>
        <v>#DIV/0!</v>
      </c>
      <c r="EM401" s="4"/>
      <c r="EN401" s="4"/>
      <c r="EO401" s="4"/>
      <c r="EP401" s="4"/>
      <c r="EQ401" s="31"/>
      <c r="ER401" s="14"/>
      <c r="ES401" s="132">
        <v>15128</v>
      </c>
      <c r="ET401" s="133">
        <v>75</v>
      </c>
      <c r="EU401" s="133">
        <v>193089</v>
      </c>
      <c r="EV401" s="133">
        <v>4000</v>
      </c>
      <c r="EW401" s="133">
        <v>39780</v>
      </c>
      <c r="EX401" s="133">
        <v>3891</v>
      </c>
      <c r="EY401" s="134">
        <f>EX401/EV401*EW401/ET401</f>
        <v>515.94659999999999</v>
      </c>
      <c r="EZ401" s="39">
        <f>L401*EY401</f>
        <v>6707.3058000000001</v>
      </c>
      <c r="FA401" s="9"/>
      <c r="FE401" s="135"/>
      <c r="FF401" s="135"/>
      <c r="FH401" s="136"/>
      <c r="FK401" s="138"/>
      <c r="FL401" s="139"/>
      <c r="FM401" s="9"/>
      <c r="FN401" s="1"/>
      <c r="FO401" s="41">
        <f>AC401/1000</f>
        <v>0.53700000000000003</v>
      </c>
      <c r="FQ401" s="121">
        <f>EX401*100/EU401</f>
        <v>2.0151329179808273</v>
      </c>
      <c r="FR401" s="140">
        <f>EY401/1000</f>
        <v>0.51594660000000003</v>
      </c>
      <c r="FS401" s="9"/>
      <c r="FU401" s="214"/>
      <c r="FW401" s="214"/>
      <c r="GI401" s="8"/>
      <c r="GO401" s="10">
        <v>44312</v>
      </c>
      <c r="GP401" s="10"/>
      <c r="GQ401" s="20"/>
      <c r="KE401" s="20">
        <f>FR401*AO401/100*1000</f>
        <v>347.7480084</v>
      </c>
      <c r="KF401" s="20">
        <f>FR401*AP401/100*1000</f>
        <v>128.98665</v>
      </c>
      <c r="KG401" s="20">
        <f>FR401*AQ401/100*1000</f>
        <v>35.135963459999999</v>
      </c>
      <c r="KH401" s="20">
        <f>FR401*AX401/100*1000</f>
        <v>91.838494800000007</v>
      </c>
      <c r="KI401" s="20">
        <f>FR401*BM401/100*1000</f>
        <v>0.32504635799999998</v>
      </c>
      <c r="KJ401" s="20">
        <f>FR401*BY401/100*1000</f>
        <v>6.4880284950000009</v>
      </c>
      <c r="KK401" s="20">
        <f>FR401*CA401/100*1000</f>
        <v>9.7642894050000013</v>
      </c>
      <c r="KL401" s="20">
        <f>FR401*CC401/100*1000</f>
        <v>108.99371925000001</v>
      </c>
    </row>
    <row r="402" spans="1:313">
      <c r="A402" s="1">
        <v>75</v>
      </c>
      <c r="B402" s="1">
        <f>COUNTIFS($D$3:D402,D402,$F$3:F402,F402)</f>
        <v>1</v>
      </c>
      <c r="C402" s="34">
        <v>17156</v>
      </c>
      <c r="D402" s="21" t="s">
        <v>2431</v>
      </c>
      <c r="E402" s="2" t="s">
        <v>563</v>
      </c>
      <c r="F402" s="2">
        <v>5712190374</v>
      </c>
      <c r="G402" s="1">
        <v>65</v>
      </c>
      <c r="H402" s="247" t="s">
        <v>2429</v>
      </c>
      <c r="I402" s="29" t="s">
        <v>457</v>
      </c>
      <c r="J402" s="24" t="s">
        <v>487</v>
      </c>
      <c r="K402" s="2" t="s">
        <v>430</v>
      </c>
      <c r="L402" s="2">
        <v>12</v>
      </c>
      <c r="M402" s="2" t="s">
        <v>542</v>
      </c>
      <c r="N402" s="2" t="s">
        <v>647</v>
      </c>
      <c r="O402" s="11"/>
      <c r="P402" s="2" t="s">
        <v>2415</v>
      </c>
      <c r="Q402" s="11"/>
      <c r="R402" s="11"/>
      <c r="S402" s="11"/>
      <c r="T402" s="42"/>
      <c r="U402" s="42"/>
      <c r="V402" s="64" t="s">
        <v>2426</v>
      </c>
      <c r="W402" s="42"/>
      <c r="X402" s="42"/>
      <c r="Y402" s="66"/>
      <c r="Z402" s="11"/>
      <c r="AA402" s="1" t="s">
        <v>2166</v>
      </c>
      <c r="AC402" s="115">
        <v>300</v>
      </c>
      <c r="AD402" s="115">
        <v>3700</v>
      </c>
      <c r="AE402" s="11"/>
      <c r="AF402" s="11"/>
      <c r="AG402" s="11" t="s">
        <v>483</v>
      </c>
      <c r="AH402" s="115">
        <v>350</v>
      </c>
      <c r="AI402" s="11"/>
      <c r="AJ402" s="11"/>
      <c r="AM402" s="11"/>
      <c r="AO402" s="116">
        <v>57.3</v>
      </c>
      <c r="AP402" s="117">
        <v>16.600000000000001</v>
      </c>
      <c r="AQ402" s="118">
        <v>24.2</v>
      </c>
      <c r="AR402" s="119">
        <f>AO402+AP402+AQ402</f>
        <v>98.100000000000009</v>
      </c>
      <c r="AS402" s="120">
        <f>AO402/AP402</f>
        <v>3.4518072289156621</v>
      </c>
      <c r="AT402" s="121">
        <f>AO402/AP402*AQ402</f>
        <v>83.533734939759015</v>
      </c>
      <c r="AU402" s="122">
        <f>AO402/(AP402+AQ402)</f>
        <v>1.4044117647058825</v>
      </c>
      <c r="AV402" s="19">
        <f>AW402*AO402/100</f>
        <v>55.633999999999993</v>
      </c>
      <c r="AW402" s="19">
        <f>98-AY402</f>
        <v>97.092495636998251</v>
      </c>
      <c r="AX402" s="123">
        <v>0.52</v>
      </c>
      <c r="AY402" s="19">
        <f>AX402*100/AO402</f>
        <v>0.9075043630017452</v>
      </c>
      <c r="AZ402" s="1" t="s">
        <v>432</v>
      </c>
      <c r="BA402" s="58">
        <v>43.68</v>
      </c>
      <c r="BB402" s="1" t="s">
        <v>432</v>
      </c>
      <c r="BC402" s="6">
        <v>1.9E-2</v>
      </c>
      <c r="BD402" s="6"/>
      <c r="BE402" s="19"/>
      <c r="BF402" s="19"/>
      <c r="BG402" s="67">
        <v>6645.7142857142862</v>
      </c>
      <c r="BH402" s="67">
        <v>321</v>
      </c>
      <c r="BI402" s="19">
        <v>0.12</v>
      </c>
      <c r="BJ402" s="19">
        <v>36.200000000000003</v>
      </c>
      <c r="BK402" s="19">
        <f>100-BJ402</f>
        <v>63.8</v>
      </c>
      <c r="BL402" s="124">
        <f>BJ402/BK402</f>
        <v>0.56739811912225713</v>
      </c>
      <c r="BM402" s="125">
        <v>0.62</v>
      </c>
      <c r="BN402" s="6">
        <f>BM402*100/AO402</f>
        <v>1.0820244328097732</v>
      </c>
      <c r="BO402" s="1" t="s">
        <v>432</v>
      </c>
      <c r="BP402" s="19">
        <v>27.36</v>
      </c>
      <c r="BQ402" s="19">
        <v>29</v>
      </c>
      <c r="BR402" s="43">
        <v>26700</v>
      </c>
      <c r="BS402" s="6">
        <f>BX402+BZ402</f>
        <v>59.900000000000006</v>
      </c>
      <c r="BT402" s="4">
        <v>81.400000000000006</v>
      </c>
      <c r="BU402" s="43">
        <v>13491</v>
      </c>
      <c r="BV402" s="6">
        <f>100-BT402</f>
        <v>18.599999999999994</v>
      </c>
      <c r="BW402" s="6">
        <f>BY402+CA402+CC402</f>
        <v>16.301200000000001</v>
      </c>
      <c r="BX402" s="22">
        <v>31.1</v>
      </c>
      <c r="BY402" s="22">
        <f>BX402*AP402/100</f>
        <v>5.1626000000000012</v>
      </c>
      <c r="BZ402" s="6">
        <v>28.8</v>
      </c>
      <c r="CA402" s="22">
        <f>BZ402*AP402/100</f>
        <v>4.7808000000000002</v>
      </c>
      <c r="CB402" s="6">
        <v>38.299999999999997</v>
      </c>
      <c r="CC402" s="22">
        <f>CB402*AP402/100</f>
        <v>6.3578000000000001</v>
      </c>
      <c r="CD402" s="22" t="s">
        <v>432</v>
      </c>
      <c r="CE402" s="126">
        <v>82.4</v>
      </c>
      <c r="CF402" s="127">
        <v>5611</v>
      </c>
      <c r="CG402" s="126">
        <v>54.2</v>
      </c>
      <c r="CH402" s="127">
        <v>4100</v>
      </c>
      <c r="CI402" s="126">
        <v>34.6</v>
      </c>
      <c r="CJ402" s="126">
        <v>55.2</v>
      </c>
      <c r="CK402" s="127">
        <v>4804</v>
      </c>
      <c r="CL402" s="19">
        <f>BX402/BZ402</f>
        <v>1.0798611111111112</v>
      </c>
      <c r="CM402" s="19"/>
      <c r="CN402" s="19"/>
      <c r="CO402" s="19"/>
      <c r="CP402" s="6"/>
      <c r="CQ402" s="19"/>
      <c r="CR402" s="19"/>
      <c r="CS402" s="20"/>
      <c r="CZ402" s="22"/>
      <c r="DA402" s="16"/>
      <c r="DB402" s="129" t="s">
        <v>447</v>
      </c>
      <c r="DC402" s="130"/>
      <c r="DD402" s="131"/>
      <c r="DI402" s="1" t="s">
        <v>434</v>
      </c>
      <c r="DJ402" s="209" t="s">
        <v>483</v>
      </c>
      <c r="DK402" s="4">
        <v>2</v>
      </c>
      <c r="DN402" s="16"/>
      <c r="DR402" s="58"/>
      <c r="DS402" s="22"/>
      <c r="DT402" s="22"/>
      <c r="DU402" s="22"/>
      <c r="DV402" s="22"/>
      <c r="DW402" s="22"/>
      <c r="DX402" s="22"/>
      <c r="DY402" s="22"/>
      <c r="DZ402" s="22"/>
      <c r="EB402" s="2"/>
      <c r="EC402" s="36"/>
      <c r="ED402" s="36"/>
      <c r="EE402" s="4">
        <f>L402</f>
        <v>12</v>
      </c>
      <c r="EF402" s="4"/>
      <c r="EG402" s="4"/>
      <c r="EH402" s="4"/>
      <c r="EI402" s="4"/>
      <c r="EJ402" s="4"/>
      <c r="EK402" s="4"/>
      <c r="EL402" s="6" t="e">
        <f>EK402/(EJ402*EJ402*0.01*0.01)</f>
        <v>#DIV/0!</v>
      </c>
      <c r="EM402" s="4"/>
      <c r="EN402" s="4"/>
      <c r="EO402" s="4"/>
      <c r="EP402" s="4"/>
      <c r="EQ402" s="31"/>
      <c r="ER402" s="14"/>
      <c r="ES402" s="132">
        <f>C402</f>
        <v>17156</v>
      </c>
      <c r="ET402" s="133">
        <v>75</v>
      </c>
      <c r="EU402" s="133">
        <v>13224</v>
      </c>
      <c r="EV402" s="133">
        <v>4000</v>
      </c>
      <c r="EW402" s="133">
        <v>37440</v>
      </c>
      <c r="EX402" s="133">
        <v>2495</v>
      </c>
      <c r="EY402" s="134">
        <f>EX402/EV402*EW402/ET402</f>
        <v>311.37600000000003</v>
      </c>
      <c r="EZ402" s="39">
        <f>L402*EY402</f>
        <v>3736.5120000000006</v>
      </c>
      <c r="FA402" s="9"/>
      <c r="FE402" s="135"/>
      <c r="FF402" s="135"/>
      <c r="FH402" s="136"/>
      <c r="FK402" s="138"/>
      <c r="FL402" s="139"/>
      <c r="FM402" s="9"/>
      <c r="FN402" s="1"/>
      <c r="FO402" s="41">
        <f>AC402/1000</f>
        <v>0.3</v>
      </c>
      <c r="FQ402" s="121">
        <f>EX402*100/EU402</f>
        <v>18.867211131276466</v>
      </c>
      <c r="FR402" s="140">
        <f>EY402/1000</f>
        <v>0.31137600000000004</v>
      </c>
      <c r="FS402" s="9"/>
      <c r="FV402" s="212"/>
      <c r="FX402" s="212"/>
      <c r="GI402" s="8"/>
      <c r="GO402" s="10"/>
      <c r="GP402" s="10"/>
      <c r="GQ402" s="20"/>
      <c r="KB402" s="22"/>
      <c r="KC402" s="22"/>
      <c r="KD402" s="22"/>
      <c r="KE402" s="20">
        <f>FR402*AO402/100*1000</f>
        <v>178.41844800000001</v>
      </c>
      <c r="KF402" s="20">
        <f>FR402*AP402/100*1000</f>
        <v>51.688416000000018</v>
      </c>
      <c r="KG402" s="20">
        <f>FR402*AQ402/100*1000</f>
        <v>75.352992</v>
      </c>
      <c r="KH402" s="20">
        <f>FR402*AX402/100*1000</f>
        <v>1.6191552000000005</v>
      </c>
      <c r="KI402" s="20">
        <f>FR402*BM402/100*1000</f>
        <v>1.9305312000000001</v>
      </c>
      <c r="KJ402" s="20">
        <f>FR402*BY402/100*1000</f>
        <v>16.075097376000006</v>
      </c>
      <c r="KK402" s="20">
        <f>FR402*CA402/100*1000</f>
        <v>14.886263808000002</v>
      </c>
      <c r="KL402" s="20">
        <f>FR402*CC402/100*1000</f>
        <v>19.796663328000005</v>
      </c>
      <c r="KM402" s="19">
        <v>77.400000000000006</v>
      </c>
      <c r="KN402" s="19">
        <v>60.1</v>
      </c>
      <c r="KO402" s="11">
        <v>1</v>
      </c>
      <c r="KP402" s="2"/>
    </row>
    <row r="403" spans="1:313">
      <c r="A403" s="1">
        <v>347</v>
      </c>
      <c r="B403" s="1">
        <f>COUNTIFS($D$3:D403,D403,$F$3:F403,F403)</f>
        <v>1</v>
      </c>
      <c r="C403" s="34">
        <v>11914</v>
      </c>
      <c r="D403" s="21" t="s">
        <v>958</v>
      </c>
      <c r="E403" s="2" t="s">
        <v>499</v>
      </c>
      <c r="F403" s="2">
        <v>7659134483</v>
      </c>
      <c r="G403" s="1">
        <f>LEFT(H403,4)-CONCATENATE(IF(LEFT(F403, 2)&lt;MID(H403, 3, 4), 20, 19),LEFT(F403,2))</f>
        <v>43</v>
      </c>
      <c r="H403" s="247" t="s">
        <v>949</v>
      </c>
      <c r="I403" s="29" t="s">
        <v>630</v>
      </c>
      <c r="J403" s="24" t="s">
        <v>487</v>
      </c>
      <c r="K403" s="2" t="s">
        <v>430</v>
      </c>
      <c r="L403" s="1">
        <v>9</v>
      </c>
      <c r="M403" s="2">
        <v>3</v>
      </c>
      <c r="N403" s="2" t="s">
        <v>431</v>
      </c>
      <c r="P403" s="1" t="s">
        <v>943</v>
      </c>
      <c r="S403" s="2"/>
      <c r="T403" s="46" t="s">
        <v>797</v>
      </c>
      <c r="U403" s="46"/>
      <c r="V403" s="50" t="s">
        <v>902</v>
      </c>
      <c r="X403" s="59"/>
      <c r="Y403" s="59"/>
      <c r="Z403" s="29"/>
      <c r="AA403" s="1" t="s">
        <v>781</v>
      </c>
      <c r="AC403" s="115">
        <v>128</v>
      </c>
      <c r="AD403" s="115">
        <v>1100</v>
      </c>
      <c r="AE403" s="11"/>
      <c r="AF403" s="11"/>
      <c r="AG403" s="11" t="s">
        <v>483</v>
      </c>
      <c r="AH403" s="115">
        <v>150</v>
      </c>
      <c r="AI403" s="11"/>
      <c r="AO403" s="116">
        <v>33.1</v>
      </c>
      <c r="AP403" s="117">
        <v>26.9</v>
      </c>
      <c r="AQ403" s="118">
        <v>38.1</v>
      </c>
      <c r="AR403" s="119">
        <f>AO403+AP403+AQ403</f>
        <v>98.1</v>
      </c>
      <c r="AS403" s="120">
        <f>AO403/AP403</f>
        <v>1.2304832713754648</v>
      </c>
      <c r="AT403" s="121">
        <f>AO403/AP403*AQ403</f>
        <v>46.881412639405212</v>
      </c>
      <c r="AU403" s="122">
        <f>AO403/(AP403+AQ403)</f>
        <v>0.50923076923076926</v>
      </c>
      <c r="AV403" s="19">
        <v>29.856200000000005</v>
      </c>
      <c r="AW403" s="19">
        <f>95-AY403</f>
        <v>90.2</v>
      </c>
      <c r="AX403" s="123">
        <v>1.5888</v>
      </c>
      <c r="AY403" s="19">
        <v>4.8</v>
      </c>
      <c r="AZ403" s="1" t="s">
        <v>432</v>
      </c>
      <c r="BA403" s="145">
        <v>23.27</v>
      </c>
      <c r="BB403" s="1" t="s">
        <v>432</v>
      </c>
      <c r="BC403" s="6">
        <v>1</v>
      </c>
      <c r="BD403" s="6">
        <v>82.5</v>
      </c>
      <c r="BE403" s="19">
        <v>17.600000000000001</v>
      </c>
      <c r="BF403" s="19">
        <v>15.1</v>
      </c>
      <c r="BG403" s="2">
        <v>7336</v>
      </c>
      <c r="BH403" s="20">
        <v>445.5</v>
      </c>
      <c r="BI403" s="19">
        <v>1.2</v>
      </c>
      <c r="BJ403" s="19">
        <v>61</v>
      </c>
      <c r="BK403" s="1">
        <v>39</v>
      </c>
      <c r="BL403" s="124">
        <f>BJ403/BK403</f>
        <v>1.5641025641025641</v>
      </c>
      <c r="BM403" s="125">
        <v>0.5</v>
      </c>
      <c r="BN403" s="6">
        <f>BM403*100/AO403</f>
        <v>1.5105740181268881</v>
      </c>
      <c r="BO403" s="1" t="s">
        <v>432</v>
      </c>
      <c r="BP403" s="1">
        <v>37.799999999999997</v>
      </c>
      <c r="BQ403" s="19">
        <v>41.268000000000001</v>
      </c>
      <c r="BR403" s="4">
        <v>32643</v>
      </c>
      <c r="BS403" s="6">
        <f>BX403+BZ403</f>
        <v>60.099999999999994</v>
      </c>
      <c r="BT403" s="4">
        <v>90.7</v>
      </c>
      <c r="BU403" s="43">
        <v>9480.8000000000011</v>
      </c>
      <c r="BV403" s="6">
        <f>100-BT403</f>
        <v>9.2999999999999972</v>
      </c>
      <c r="BW403" s="6">
        <f>BY403+CA403+CC403</f>
        <v>26.657899999999998</v>
      </c>
      <c r="BX403" s="4">
        <v>17.8</v>
      </c>
      <c r="BY403" s="22">
        <f>BX403*AP403/100</f>
        <v>4.7881999999999998</v>
      </c>
      <c r="BZ403" s="4">
        <v>42.3</v>
      </c>
      <c r="CA403" s="22">
        <f>BZ403*AP403/100</f>
        <v>11.378699999999998</v>
      </c>
      <c r="CB403" s="4">
        <v>39</v>
      </c>
      <c r="CC403" s="22">
        <f>CB403*AP403/100</f>
        <v>10.491</v>
      </c>
      <c r="CD403" s="6">
        <v>1</v>
      </c>
      <c r="CE403" s="126">
        <v>99.2</v>
      </c>
      <c r="CF403" s="127">
        <v>9049.3499999999985</v>
      </c>
      <c r="CG403" s="126">
        <v>96.6</v>
      </c>
      <c r="CH403" s="126">
        <v>5594</v>
      </c>
      <c r="CI403" s="126">
        <v>63.7</v>
      </c>
      <c r="CJ403" s="126">
        <v>83.7</v>
      </c>
      <c r="CK403" s="127">
        <v>5997.5999999999995</v>
      </c>
      <c r="CL403" s="19">
        <f>BX403/BZ403</f>
        <v>0.42080378250591022</v>
      </c>
      <c r="CM403" s="22"/>
      <c r="CN403" s="22"/>
      <c r="CO403" s="22"/>
      <c r="CP403" s="6"/>
      <c r="CQ403" s="19"/>
      <c r="CR403" s="19"/>
      <c r="CS403" s="19"/>
      <c r="CT403" s="22"/>
      <c r="CU403" s="142"/>
      <c r="CV403" s="142"/>
      <c r="CW403" s="22"/>
      <c r="CX403" s="22"/>
      <c r="CZ403" s="22"/>
      <c r="DB403" s="129" t="s">
        <v>464</v>
      </c>
      <c r="DC403" s="130"/>
      <c r="DD403" s="131" t="s">
        <v>959</v>
      </c>
      <c r="DI403" s="1" t="s">
        <v>436</v>
      </c>
      <c r="DJ403" s="209" t="s">
        <v>483</v>
      </c>
      <c r="DK403" s="4">
        <v>2</v>
      </c>
      <c r="DN403" s="16">
        <v>0</v>
      </c>
      <c r="DR403" s="1" t="s">
        <v>431</v>
      </c>
      <c r="DS403" s="1" t="s">
        <v>431</v>
      </c>
      <c r="DT403" s="1">
        <v>242</v>
      </c>
      <c r="DU403" s="1">
        <v>30.2</v>
      </c>
      <c r="DV403" s="1">
        <v>69.8</v>
      </c>
      <c r="DW403" s="1" t="s">
        <v>431</v>
      </c>
      <c r="DX403" s="1" t="s">
        <v>431</v>
      </c>
      <c r="DY403" s="1" t="s">
        <v>431</v>
      </c>
      <c r="DZ403" s="1" t="s">
        <v>431</v>
      </c>
      <c r="EA403" s="1">
        <v>0</v>
      </c>
      <c r="EC403" s="36"/>
      <c r="ED403" s="36"/>
      <c r="EE403" s="4">
        <v>9</v>
      </c>
      <c r="EF403" s="4"/>
      <c r="EG403" s="4"/>
      <c r="EH403" s="4"/>
      <c r="EI403" s="4"/>
      <c r="EJ403" s="4"/>
      <c r="EK403" s="4"/>
      <c r="EL403" s="6" t="e">
        <f>EK403/(EJ403*EJ403*0.01*0.01)</f>
        <v>#DIV/0!</v>
      </c>
      <c r="EM403" s="4"/>
      <c r="EN403" s="4"/>
      <c r="EO403" s="4"/>
      <c r="EP403" s="4"/>
      <c r="EQ403" s="31"/>
      <c r="ER403" s="14"/>
      <c r="ES403" s="132">
        <v>11914</v>
      </c>
      <c r="ET403" s="133">
        <v>75</v>
      </c>
      <c r="EU403" s="133">
        <v>1847</v>
      </c>
      <c r="EV403" s="133">
        <v>4000</v>
      </c>
      <c r="EW403" s="133">
        <v>40560</v>
      </c>
      <c r="EX403" s="133">
        <v>898</v>
      </c>
      <c r="EY403" s="134">
        <f>EX403/EV403*EW403/ET403</f>
        <v>121.4096</v>
      </c>
      <c r="EZ403" s="39">
        <f>L403*EY403</f>
        <v>1092.6864</v>
      </c>
      <c r="FA403" s="9"/>
      <c r="FE403" s="135"/>
      <c r="FF403" s="135"/>
      <c r="FH403" s="136"/>
      <c r="FK403" s="138"/>
      <c r="FL403" s="139"/>
      <c r="FM403" s="9"/>
      <c r="FN403" s="1"/>
      <c r="FO403" s="41">
        <f>AC403/1000</f>
        <v>0.128</v>
      </c>
      <c r="FQ403" s="121">
        <f>EX403*100/EU403</f>
        <v>48.619382782891172</v>
      </c>
      <c r="FR403" s="140">
        <f>EY403/1000</f>
        <v>0.12140959999999999</v>
      </c>
      <c r="FS403" s="9"/>
      <c r="FV403" s="212"/>
      <c r="FX403" s="212"/>
      <c r="GI403" s="8"/>
      <c r="GO403" s="10">
        <v>43789</v>
      </c>
      <c r="GP403" s="10"/>
      <c r="GQ403" s="20"/>
      <c r="KE403" s="20">
        <f>FR403*AO403/100*1000</f>
        <v>40.1865776</v>
      </c>
      <c r="KF403" s="20">
        <f>FR403*AP403/100*1000</f>
        <v>32.659182399999992</v>
      </c>
      <c r="KG403" s="20">
        <f>FR403*AQ403/100*1000</f>
        <v>46.257057599999996</v>
      </c>
      <c r="KH403" s="20">
        <f>FR403*AX403/100*1000</f>
        <v>1.9289557248</v>
      </c>
      <c r="KI403" s="20">
        <f>FR403*BM403/100*1000</f>
        <v>0.60704800000000003</v>
      </c>
      <c r="KJ403" s="20">
        <f>FR403*BY403/100*1000</f>
        <v>5.8133344671999998</v>
      </c>
      <c r="KK403" s="20">
        <f>FR403*CA403/100*1000</f>
        <v>13.814834155199996</v>
      </c>
      <c r="KL403" s="20">
        <f>FR403*CC403/100*1000</f>
        <v>12.737081135999999</v>
      </c>
    </row>
    <row r="404" spans="1:313">
      <c r="A404" s="1">
        <v>209</v>
      </c>
      <c r="B404" s="1">
        <f>COUNTIFS($D$3:D404,D404,$F$3:F404,F404)</f>
        <v>1</v>
      </c>
      <c r="C404" s="34">
        <v>13292</v>
      </c>
      <c r="D404" s="75" t="s">
        <v>958</v>
      </c>
      <c r="E404" s="76" t="s">
        <v>1480</v>
      </c>
      <c r="F404" s="78">
        <v>5460233867</v>
      </c>
      <c r="G404" s="77">
        <f>LEFT(H404,4)-CONCATENATE(IF(LEFT(F404, 2)&lt;MID(H404, 3, 4), 20, 19),LEFT(F404,2))</f>
        <v>66</v>
      </c>
      <c r="H404" s="248" t="s">
        <v>1479</v>
      </c>
      <c r="I404" s="29" t="s">
        <v>541</v>
      </c>
      <c r="J404" s="24" t="s">
        <v>487</v>
      </c>
      <c r="K404" s="2" t="s">
        <v>430</v>
      </c>
      <c r="L404" s="1">
        <v>34</v>
      </c>
      <c r="M404" s="2" t="s">
        <v>664</v>
      </c>
      <c r="N404" s="2" t="s">
        <v>431</v>
      </c>
      <c r="P404" s="1" t="s">
        <v>1452</v>
      </c>
      <c r="S404" s="2"/>
      <c r="T404" s="42"/>
      <c r="U404" s="42"/>
      <c r="V404" s="57" t="s">
        <v>1245</v>
      </c>
      <c r="X404" s="59"/>
      <c r="Y404" s="59"/>
      <c r="Z404" s="29"/>
      <c r="AA404" s="1" t="s">
        <v>812</v>
      </c>
      <c r="AC404" s="115">
        <v>292</v>
      </c>
      <c r="AD404" s="115">
        <v>9900</v>
      </c>
      <c r="AE404" s="11"/>
      <c r="AF404" s="11"/>
      <c r="AG404" s="11" t="s">
        <v>483</v>
      </c>
      <c r="AH404" s="115">
        <v>650</v>
      </c>
      <c r="AI404" s="11"/>
      <c r="AJ404" s="11"/>
      <c r="AM404" s="11"/>
      <c r="AO404" s="116">
        <v>23.9</v>
      </c>
      <c r="AP404" s="117">
        <v>69.3</v>
      </c>
      <c r="AQ404" s="118">
        <v>3.7</v>
      </c>
      <c r="AR404" s="119">
        <f>AO404+AP404+AQ404</f>
        <v>96.899999999999991</v>
      </c>
      <c r="AS404" s="120">
        <f>AO404/AP404</f>
        <v>0.34487734487734489</v>
      </c>
      <c r="AT404" s="121">
        <f>AO404/AP404*AQ404</f>
        <v>1.2760461760461761</v>
      </c>
      <c r="AU404" s="122">
        <f>AO404/(AP404+AQ404)</f>
        <v>0.32739726027397259</v>
      </c>
      <c r="AV404" s="19">
        <f>AW404*AO404/100</f>
        <v>18.661999999999999</v>
      </c>
      <c r="AW404" s="19">
        <f>98-AY404-(CD404*100/AO404)</f>
        <v>78.0836820083682</v>
      </c>
      <c r="AX404" s="123">
        <v>4.0999999999999996</v>
      </c>
      <c r="AY404" s="19">
        <f>AX404*100/AO404</f>
        <v>17.15481171548117</v>
      </c>
      <c r="AZ404" s="1" t="s">
        <v>432</v>
      </c>
      <c r="BA404" s="58">
        <v>27.1</v>
      </c>
      <c r="BB404" s="1" t="s">
        <v>432</v>
      </c>
      <c r="BC404" s="6">
        <v>5.0999999999999997E-2</v>
      </c>
      <c r="BD404" s="6"/>
      <c r="BE404" s="19"/>
      <c r="BF404" s="19"/>
      <c r="BG404" s="67">
        <v>6158</v>
      </c>
      <c r="BH404" s="2">
        <v>371</v>
      </c>
      <c r="BI404" s="19">
        <v>4.6500000000000004</v>
      </c>
      <c r="BJ404" s="19">
        <v>42.7</v>
      </c>
      <c r="BK404" s="19">
        <v>57.3</v>
      </c>
      <c r="BL404" s="124">
        <f>BJ404/BK404</f>
        <v>0.74520069808027933</v>
      </c>
      <c r="BM404" s="125">
        <v>0.18</v>
      </c>
      <c r="BN404" s="6">
        <f>BM404*100/AO404</f>
        <v>0.75313807531380761</v>
      </c>
      <c r="BO404" s="1" t="s">
        <v>432</v>
      </c>
      <c r="BP404" s="19">
        <v>13.4</v>
      </c>
      <c r="BQ404" s="19">
        <v>33.58</v>
      </c>
      <c r="BR404" s="43">
        <v>37493.5</v>
      </c>
      <c r="BS404" s="6">
        <f>BX404+BZ404</f>
        <v>50.300000000000004</v>
      </c>
      <c r="BT404" s="4">
        <v>64.7</v>
      </c>
      <c r="BU404" s="43">
        <v>6274.5762711864409</v>
      </c>
      <c r="BV404" s="6">
        <f>100-BT404</f>
        <v>35.299999999999997</v>
      </c>
      <c r="BW404" s="6">
        <f>BY404+CA404+CC404</f>
        <v>68.191200000000009</v>
      </c>
      <c r="BX404" s="2">
        <v>33.700000000000003</v>
      </c>
      <c r="BY404" s="22">
        <f>BX404*AP404/100</f>
        <v>23.354100000000003</v>
      </c>
      <c r="BZ404" s="4">
        <v>16.600000000000001</v>
      </c>
      <c r="CA404" s="22">
        <f>BZ404*AP404/100</f>
        <v>11.503800000000002</v>
      </c>
      <c r="CB404" s="6">
        <v>48.1</v>
      </c>
      <c r="CC404" s="22">
        <f>CB404*AP404/100</f>
        <v>33.333300000000001</v>
      </c>
      <c r="CD404" s="22">
        <v>0.66</v>
      </c>
      <c r="CE404" s="126">
        <v>98.6</v>
      </c>
      <c r="CF404" s="126">
        <v>7586</v>
      </c>
      <c r="CG404" s="126">
        <v>89.5</v>
      </c>
      <c r="CH404" s="126">
        <v>4051</v>
      </c>
      <c r="CI404" s="126">
        <v>61.2</v>
      </c>
      <c r="CJ404" s="126">
        <v>78.900000000000006</v>
      </c>
      <c r="CK404" s="126">
        <v>4371</v>
      </c>
      <c r="CL404" s="19">
        <f>BX404/BZ404</f>
        <v>2.0301204819277108</v>
      </c>
      <c r="CM404" s="22"/>
      <c r="CN404" s="22"/>
      <c r="CO404" s="22"/>
      <c r="CP404" s="6">
        <v>0.45</v>
      </c>
      <c r="CQ404" s="19"/>
      <c r="CR404" s="19"/>
      <c r="CS404" s="19"/>
      <c r="CT404" s="22"/>
      <c r="CU404" s="142"/>
      <c r="CV404" s="142"/>
      <c r="CW404" s="22"/>
      <c r="CX404" s="22"/>
      <c r="CZ404" s="22"/>
      <c r="DA404" s="16"/>
      <c r="DB404" s="129" t="s">
        <v>257</v>
      </c>
      <c r="DC404" s="130"/>
      <c r="DD404" s="131" t="s">
        <v>1481</v>
      </c>
      <c r="DI404" s="1" t="s">
        <v>436</v>
      </c>
      <c r="DJ404" s="209" t="s">
        <v>483</v>
      </c>
      <c r="DK404" s="4">
        <v>2</v>
      </c>
      <c r="DN404" s="16">
        <v>0</v>
      </c>
      <c r="DR404" s="1" t="s">
        <v>431</v>
      </c>
      <c r="DS404" s="1" t="s">
        <v>431</v>
      </c>
      <c r="DT404" s="1">
        <v>346</v>
      </c>
      <c r="DU404" s="1">
        <v>37.299999999999997</v>
      </c>
      <c r="DV404" s="1">
        <v>62.7</v>
      </c>
      <c r="DW404" s="1" t="s">
        <v>431</v>
      </c>
      <c r="DX404" s="1" t="s">
        <v>431</v>
      </c>
      <c r="DY404" s="1" t="s">
        <v>431</v>
      </c>
      <c r="DZ404" s="1" t="s">
        <v>431</v>
      </c>
      <c r="EA404" s="1">
        <v>0</v>
      </c>
      <c r="EC404" s="36"/>
      <c r="ED404" s="36"/>
      <c r="EE404" s="4">
        <v>34</v>
      </c>
      <c r="EF404" s="4"/>
      <c r="EG404" s="5">
        <v>3</v>
      </c>
      <c r="EH404" s="4"/>
      <c r="EI404" s="4"/>
      <c r="EJ404" s="4"/>
      <c r="EK404" s="4"/>
      <c r="EL404" s="6" t="e">
        <f>EK404/(EJ404*EJ404*0.01*0.01)</f>
        <v>#DIV/0!</v>
      </c>
      <c r="EM404" s="4"/>
      <c r="EN404" s="4"/>
      <c r="EO404" s="4"/>
      <c r="EP404" s="4"/>
      <c r="EQ404" s="31"/>
      <c r="ER404" s="14"/>
      <c r="ES404" s="132">
        <v>13292</v>
      </c>
      <c r="ET404" s="133">
        <v>75</v>
      </c>
      <c r="EU404" s="133">
        <v>4764</v>
      </c>
      <c r="EV404" s="133">
        <v>4000</v>
      </c>
      <c r="EW404" s="133">
        <v>39780</v>
      </c>
      <c r="EX404" s="133">
        <v>2208</v>
      </c>
      <c r="EY404" s="134">
        <f>EX404/EV404*EW404/ET404</f>
        <v>292.7808</v>
      </c>
      <c r="EZ404" s="39">
        <f>L404*EY404</f>
        <v>9954.5472000000009</v>
      </c>
      <c r="FA404" s="9"/>
      <c r="FE404" s="135"/>
      <c r="FF404" s="135"/>
      <c r="FH404" s="136"/>
      <c r="FI404" s="143"/>
      <c r="FK404" s="138"/>
      <c r="FL404" s="139"/>
      <c r="FM404" s="9"/>
      <c r="FN404" s="1"/>
      <c r="FO404" s="41">
        <f>AC404/1000</f>
        <v>0.29199999999999998</v>
      </c>
      <c r="FQ404" s="121">
        <f>EX404*100/EU404</f>
        <v>46.347607052896727</v>
      </c>
      <c r="FR404" s="140">
        <f>EY404/1000</f>
        <v>0.29278080000000001</v>
      </c>
      <c r="FS404" s="9"/>
      <c r="FV404" s="212"/>
      <c r="FX404" s="212"/>
      <c r="GI404" s="8"/>
      <c r="GO404" s="10">
        <v>44063</v>
      </c>
      <c r="GP404" s="10"/>
      <c r="GQ404" s="20"/>
      <c r="KE404" s="20">
        <f>FR404*AO404/100*1000</f>
        <v>69.974611199999998</v>
      </c>
      <c r="KF404" s="20">
        <f>FR404*AP404/100*1000</f>
        <v>202.89709440000001</v>
      </c>
      <c r="KG404" s="20">
        <f>FR404*AQ404/100*1000</f>
        <v>10.832889600000001</v>
      </c>
      <c r="KH404" s="20">
        <f>FR404*AX404/100*1000</f>
        <v>12.004012799999998</v>
      </c>
      <c r="KI404" s="20">
        <f>FR404*BM404/100*1000</f>
        <v>0.52700544000000005</v>
      </c>
      <c r="KJ404" s="20">
        <f>FR404*BY404/100*1000</f>
        <v>68.376320812800017</v>
      </c>
      <c r="KK404" s="20">
        <f>FR404*CA404/100*1000</f>
        <v>33.680917670400007</v>
      </c>
      <c r="KL404" s="20">
        <f>FR404*CC404/100*1000</f>
        <v>97.593502406399992</v>
      </c>
    </row>
    <row r="405" spans="1:313">
      <c r="A405" s="1">
        <v>49</v>
      </c>
      <c r="B405" s="1">
        <f>COUNTIFS($D$3:D405,D405,$F$3:F405,F405)</f>
        <v>2</v>
      </c>
      <c r="C405" s="34">
        <v>17043</v>
      </c>
      <c r="D405" s="75" t="s">
        <v>958</v>
      </c>
      <c r="E405" s="76" t="s">
        <v>1480</v>
      </c>
      <c r="F405" s="76">
        <v>5460233867</v>
      </c>
      <c r="G405" s="77">
        <v>68</v>
      </c>
      <c r="H405" s="248" t="s">
        <v>2396</v>
      </c>
      <c r="I405" s="29" t="s">
        <v>665</v>
      </c>
      <c r="J405" s="24" t="s">
        <v>487</v>
      </c>
      <c r="K405" s="2" t="s">
        <v>430</v>
      </c>
      <c r="L405" s="2">
        <v>37</v>
      </c>
      <c r="M405" s="2" t="s">
        <v>664</v>
      </c>
      <c r="N405" s="2" t="s">
        <v>431</v>
      </c>
      <c r="O405" s="11"/>
      <c r="P405" s="2" t="s">
        <v>2368</v>
      </c>
      <c r="Q405" s="11"/>
      <c r="R405" s="11"/>
      <c r="S405" s="11"/>
      <c r="T405" s="42"/>
      <c r="U405" s="42"/>
      <c r="V405" s="64" t="s">
        <v>1609</v>
      </c>
      <c r="W405" s="42"/>
      <c r="X405" s="42" t="s">
        <v>2294</v>
      </c>
      <c r="Y405" s="66" t="s">
        <v>2381</v>
      </c>
      <c r="Z405" s="11" t="s">
        <v>2382</v>
      </c>
      <c r="AA405" s="1" t="s">
        <v>812</v>
      </c>
      <c r="AC405" s="115">
        <v>159</v>
      </c>
      <c r="AD405" s="115">
        <v>5900</v>
      </c>
      <c r="AE405" s="11"/>
      <c r="AF405" s="11"/>
      <c r="AG405" s="11" t="s">
        <v>483</v>
      </c>
      <c r="AH405" s="115">
        <v>400</v>
      </c>
      <c r="AI405" s="11"/>
      <c r="AJ405" s="11"/>
      <c r="AM405" s="11"/>
      <c r="AO405" s="116">
        <v>25.1</v>
      </c>
      <c r="AP405" s="117">
        <v>59.4</v>
      </c>
      <c r="AQ405" s="118">
        <v>15.1</v>
      </c>
      <c r="AR405" s="119">
        <f>AO405+AP405+AQ405</f>
        <v>99.6</v>
      </c>
      <c r="AS405" s="120">
        <f>AO405/AP405</f>
        <v>0.42255892255892258</v>
      </c>
      <c r="AT405" s="121">
        <f>AO405/AP405*AQ405</f>
        <v>6.3806397306397304</v>
      </c>
      <c r="AU405" s="122">
        <f>AO405/(AP405+AQ405)</f>
        <v>0.3369127516778524</v>
      </c>
      <c r="AV405" s="19">
        <f>AW405*AO405/100</f>
        <v>19.698</v>
      </c>
      <c r="AW405" s="19">
        <f>98-AY405-(CD405*100/AO405)</f>
        <v>78.478087649402397</v>
      </c>
      <c r="AX405" s="123">
        <v>4.1399999999999997</v>
      </c>
      <c r="AY405" s="19">
        <f>AX405*100/AO405</f>
        <v>16.494023904382466</v>
      </c>
      <c r="AZ405" s="1" t="s">
        <v>432</v>
      </c>
      <c r="BA405" s="58">
        <v>19.82</v>
      </c>
      <c r="BB405" s="1" t="s">
        <v>432</v>
      </c>
      <c r="BC405" s="6">
        <v>2.5999999999999999E-2</v>
      </c>
      <c r="BD405" s="6"/>
      <c r="BE405" s="19"/>
      <c r="BF405" s="19"/>
      <c r="BG405" s="67">
        <v>4352.8499999999995</v>
      </c>
      <c r="BH405" s="67">
        <v>318</v>
      </c>
      <c r="BI405" s="19">
        <v>3.17</v>
      </c>
      <c r="BJ405" s="19">
        <v>33.700000000000003</v>
      </c>
      <c r="BK405" s="19">
        <f>100-BJ405</f>
        <v>66.3</v>
      </c>
      <c r="BL405" s="124">
        <f>BJ405/BK405</f>
        <v>0.50829562594268485</v>
      </c>
      <c r="BM405" s="125">
        <v>0.23</v>
      </c>
      <c r="BN405" s="6">
        <f>BM405*100/AO405</f>
        <v>0.91633466135458164</v>
      </c>
      <c r="BO405" s="1" t="s">
        <v>432</v>
      </c>
      <c r="BP405" s="19">
        <v>29.4</v>
      </c>
      <c r="BQ405" s="19">
        <v>13.29</v>
      </c>
      <c r="BR405" s="43">
        <v>38426.400000000001</v>
      </c>
      <c r="BS405" s="6">
        <f>BX405+BZ405</f>
        <v>66.7</v>
      </c>
      <c r="BT405" s="4">
        <v>91.9</v>
      </c>
      <c r="BU405" s="43">
        <v>9858</v>
      </c>
      <c r="BV405" s="6">
        <f>100-BT405</f>
        <v>8.0999999999999943</v>
      </c>
      <c r="BW405" s="6">
        <f>BY405+CA405+CC405</f>
        <v>58.984200000000001</v>
      </c>
      <c r="BX405" s="22">
        <v>42.7</v>
      </c>
      <c r="BY405" s="22">
        <f>BX405*AP405/100</f>
        <v>25.363800000000001</v>
      </c>
      <c r="BZ405" s="6">
        <v>24</v>
      </c>
      <c r="CA405" s="22">
        <f>BZ405*AP405/100</f>
        <v>14.255999999999998</v>
      </c>
      <c r="CB405" s="6">
        <v>32.6</v>
      </c>
      <c r="CC405" s="22">
        <f>CB405*AP405/100</f>
        <v>19.3644</v>
      </c>
      <c r="CD405" s="22">
        <v>0.76</v>
      </c>
      <c r="CE405" s="126">
        <v>92.7</v>
      </c>
      <c r="CF405" s="127">
        <v>8997</v>
      </c>
      <c r="CG405" s="126">
        <v>78.7</v>
      </c>
      <c r="CH405" s="127">
        <v>5838</v>
      </c>
      <c r="CI405" s="126">
        <v>42.1</v>
      </c>
      <c r="CJ405" s="126">
        <v>72.8</v>
      </c>
      <c r="CK405" s="127">
        <v>6736</v>
      </c>
      <c r="CL405" s="19">
        <f>BX405/BZ405</f>
        <v>1.7791666666666668</v>
      </c>
      <c r="CM405" s="19"/>
      <c r="CN405" s="19"/>
      <c r="CO405" s="19"/>
      <c r="CP405" s="6"/>
      <c r="CQ405" s="19"/>
      <c r="CR405" s="19"/>
      <c r="CS405" s="20"/>
      <c r="CZ405" s="22"/>
      <c r="DA405" s="16"/>
      <c r="DB405" s="129" t="s">
        <v>257</v>
      </c>
      <c r="DC405" s="130"/>
      <c r="DD405" s="131" t="s">
        <v>2397</v>
      </c>
      <c r="DI405" s="1" t="s">
        <v>436</v>
      </c>
      <c r="DJ405" s="209" t="s">
        <v>483</v>
      </c>
      <c r="DK405" s="4">
        <v>2</v>
      </c>
      <c r="DN405" s="16">
        <v>0</v>
      </c>
      <c r="DR405" s="58" t="s">
        <v>431</v>
      </c>
      <c r="DS405" s="22" t="s">
        <v>431</v>
      </c>
      <c r="DT405" s="22">
        <v>94</v>
      </c>
      <c r="DU405" s="22">
        <v>38.299999999999997</v>
      </c>
      <c r="DV405" s="22">
        <v>61.7</v>
      </c>
      <c r="DW405" s="22" t="s">
        <v>431</v>
      </c>
      <c r="DX405" s="22" t="s">
        <v>431</v>
      </c>
      <c r="DY405" s="22" t="s">
        <v>431</v>
      </c>
      <c r="DZ405" s="22" t="s">
        <v>431</v>
      </c>
      <c r="EA405" s="2">
        <v>0</v>
      </c>
      <c r="EB405" s="2"/>
      <c r="EC405" s="36"/>
      <c r="ED405" s="36"/>
      <c r="EE405" s="4">
        <f>L405</f>
        <v>37</v>
      </c>
      <c r="EF405" s="4"/>
      <c r="EG405" s="4">
        <v>3</v>
      </c>
      <c r="EH405" s="4"/>
      <c r="EI405" s="4"/>
      <c r="EJ405" s="4"/>
      <c r="EK405" s="4"/>
      <c r="EL405" s="6" t="e">
        <f>EK405/(EJ405*EJ405*0.01*0.01)</f>
        <v>#DIV/0!</v>
      </c>
      <c r="EM405" s="4"/>
      <c r="EN405" s="4"/>
      <c r="EO405" s="4"/>
      <c r="EP405" s="4"/>
      <c r="EQ405" s="31"/>
      <c r="ER405" s="14"/>
      <c r="ES405" s="132">
        <f>C405</f>
        <v>17043</v>
      </c>
      <c r="ET405" s="133">
        <v>75</v>
      </c>
      <c r="EU405" s="133">
        <v>5047</v>
      </c>
      <c r="EV405" s="133">
        <v>6000</v>
      </c>
      <c r="EW405" s="133">
        <v>37440</v>
      </c>
      <c r="EX405" s="133">
        <v>1891</v>
      </c>
      <c r="EY405" s="134">
        <f>EX405/EV405*EW405/ET405</f>
        <v>157.3312</v>
      </c>
      <c r="EZ405" s="39">
        <f>L405*EY405</f>
        <v>5821.2543999999998</v>
      </c>
      <c r="FA405" s="9"/>
      <c r="FE405" s="135"/>
      <c r="FF405" s="135"/>
      <c r="FH405" s="136"/>
      <c r="FK405" s="138"/>
      <c r="FL405" s="139"/>
      <c r="FM405" s="9"/>
      <c r="FN405" s="1"/>
      <c r="FO405" s="41">
        <f>AC405/1000</f>
        <v>0.159</v>
      </c>
      <c r="FQ405" s="121">
        <f>EX405*100/EU405</f>
        <v>37.467802655042597</v>
      </c>
      <c r="FR405" s="140">
        <f>EY405/1000</f>
        <v>0.1573312</v>
      </c>
      <c r="FS405" s="9"/>
      <c r="FV405" s="212"/>
      <c r="FX405" s="212"/>
      <c r="GI405" s="8"/>
      <c r="GO405" s="10"/>
      <c r="GP405" s="10"/>
      <c r="GQ405" s="20"/>
      <c r="KB405" s="22">
        <v>71.5</v>
      </c>
      <c r="KC405" s="22">
        <v>22</v>
      </c>
      <c r="KD405" s="22">
        <v>25.4</v>
      </c>
      <c r="KE405" s="20">
        <f>FR405*AO405/100*1000</f>
        <v>39.490131200000008</v>
      </c>
      <c r="KF405" s="20">
        <f>FR405*AP405/100*1000</f>
        <v>93.454732800000002</v>
      </c>
      <c r="KG405" s="20">
        <f>FR405*AQ405/100*1000</f>
        <v>23.757011200000001</v>
      </c>
      <c r="KH405" s="20">
        <f>FR405*AX405/100*1000</f>
        <v>6.5135116799999997</v>
      </c>
      <c r="KI405" s="20">
        <f>FR405*BM405/100*1000</f>
        <v>0.36186175999999998</v>
      </c>
      <c r="KJ405" s="20">
        <f>FR405*BY405/100*1000</f>
        <v>39.905170905600002</v>
      </c>
      <c r="KK405" s="20">
        <f>FR405*CA405/100*1000</f>
        <v>22.429135872</v>
      </c>
      <c r="KL405" s="20">
        <f>FR405*CC405/100*1000</f>
        <v>30.466242892799997</v>
      </c>
    </row>
    <row r="406" spans="1:313">
      <c r="A406" s="1">
        <v>78</v>
      </c>
      <c r="B406" s="1">
        <f>COUNTIFS($D$3:D406,D406,$F$3:F406,F406)</f>
        <v>3</v>
      </c>
      <c r="C406" s="34">
        <v>17221</v>
      </c>
      <c r="D406" s="75" t="s">
        <v>958</v>
      </c>
      <c r="E406" s="76" t="s">
        <v>1480</v>
      </c>
      <c r="F406" s="76">
        <v>5460233867</v>
      </c>
      <c r="G406" s="77">
        <v>68</v>
      </c>
      <c r="H406" s="248" t="s">
        <v>2433</v>
      </c>
      <c r="I406" s="29" t="s">
        <v>2435</v>
      </c>
      <c r="J406" s="24" t="s">
        <v>487</v>
      </c>
      <c r="K406" s="2" t="s">
        <v>430</v>
      </c>
      <c r="L406" s="2">
        <v>24</v>
      </c>
      <c r="M406" s="2" t="s">
        <v>542</v>
      </c>
      <c r="N406" s="2" t="s">
        <v>431</v>
      </c>
      <c r="O406" s="11"/>
      <c r="P406" s="2" t="s">
        <v>2415</v>
      </c>
      <c r="Q406" s="11"/>
      <c r="R406" s="11"/>
      <c r="S406" s="11"/>
      <c r="T406" s="42"/>
      <c r="U406" s="42"/>
      <c r="V406" s="64" t="s">
        <v>2426</v>
      </c>
      <c r="W406" s="42"/>
      <c r="X406" s="42"/>
      <c r="Y406" s="42"/>
      <c r="Z406" s="42"/>
      <c r="AA406" s="1" t="s">
        <v>2166</v>
      </c>
      <c r="AC406" s="115">
        <v>186</v>
      </c>
      <c r="AD406" s="115">
        <v>4400</v>
      </c>
      <c r="AE406" s="11"/>
      <c r="AF406" s="11"/>
      <c r="AG406" s="11" t="s">
        <v>483</v>
      </c>
      <c r="AH406" s="115">
        <v>350</v>
      </c>
      <c r="AI406" s="11"/>
      <c r="AJ406" s="11"/>
      <c r="AM406" s="11"/>
      <c r="AO406" s="116">
        <v>36.200000000000003</v>
      </c>
      <c r="AP406" s="117">
        <v>52.1</v>
      </c>
      <c r="AQ406" s="118">
        <v>9.18</v>
      </c>
      <c r="AR406" s="119">
        <f>AO406+AP406+AQ406</f>
        <v>97.480000000000018</v>
      </c>
      <c r="AS406" s="120">
        <f>AO406/AP406</f>
        <v>0.69481765834932829</v>
      </c>
      <c r="AT406" s="121">
        <f>AO406/AP406*AQ406</f>
        <v>6.3784261036468335</v>
      </c>
      <c r="AU406" s="122">
        <f>AO406/(AP406+AQ406)</f>
        <v>0.59073107049608353</v>
      </c>
      <c r="AV406" s="19">
        <f>AW406*AO406/100</f>
        <v>30.846000000000004</v>
      </c>
      <c r="AW406" s="19">
        <f>98-AY406</f>
        <v>85.209944751381215</v>
      </c>
      <c r="AX406" s="123">
        <v>4.63</v>
      </c>
      <c r="AY406" s="19">
        <f>AX406*100/AO406</f>
        <v>12.790055248618783</v>
      </c>
      <c r="AZ406" s="1" t="s">
        <v>432</v>
      </c>
      <c r="BA406" s="58">
        <v>8.5833333333333339</v>
      </c>
      <c r="BB406" s="1" t="s">
        <v>432</v>
      </c>
      <c r="BC406" s="6">
        <v>8.4899999999999993E-3</v>
      </c>
      <c r="BD406" s="6"/>
      <c r="BE406" s="19"/>
      <c r="BF406" s="19"/>
      <c r="BG406" s="67">
        <v>7404</v>
      </c>
      <c r="BH406" s="67">
        <v>258.7</v>
      </c>
      <c r="BI406" s="19">
        <v>0.89</v>
      </c>
      <c r="BJ406" s="19">
        <v>36.5</v>
      </c>
      <c r="BK406" s="19">
        <f>100-BJ406</f>
        <v>63.5</v>
      </c>
      <c r="BL406" s="124">
        <f>BJ406/BK406</f>
        <v>0.57480314960629919</v>
      </c>
      <c r="BM406" s="125">
        <v>0.22</v>
      </c>
      <c r="BN406" s="6">
        <f>BM406*100/AO406</f>
        <v>0.60773480662983426</v>
      </c>
      <c r="BO406" s="1" t="s">
        <v>432</v>
      </c>
      <c r="BP406" s="19">
        <v>40.299999999999997</v>
      </c>
      <c r="BQ406" s="19">
        <v>40.92</v>
      </c>
      <c r="BR406" s="43">
        <v>42097.5</v>
      </c>
      <c r="BS406" s="6">
        <f>BX406+BZ406</f>
        <v>40.5</v>
      </c>
      <c r="BT406" s="4">
        <v>88.8</v>
      </c>
      <c r="BU406" s="43">
        <v>8063</v>
      </c>
      <c r="BV406" s="6">
        <f>100-BT406</f>
        <v>11.200000000000003</v>
      </c>
      <c r="BW406" s="6">
        <f>BY406+CA406+CC406</f>
        <v>51.631100000000004</v>
      </c>
      <c r="BX406" s="22">
        <v>16.8</v>
      </c>
      <c r="BY406" s="22">
        <f>BX406*AP406/100</f>
        <v>8.7528000000000006</v>
      </c>
      <c r="BZ406" s="6">
        <v>23.7</v>
      </c>
      <c r="CA406" s="22">
        <f>BZ406*AP406/100</f>
        <v>12.3477</v>
      </c>
      <c r="CB406" s="6">
        <v>58.6</v>
      </c>
      <c r="CC406" s="22">
        <f>CB406*AP406/100</f>
        <v>30.5306</v>
      </c>
      <c r="CD406" s="22" t="s">
        <v>432</v>
      </c>
      <c r="CE406" s="126">
        <v>84.2</v>
      </c>
      <c r="CF406" s="127">
        <v>6903</v>
      </c>
      <c r="CG406" s="126">
        <v>72.5</v>
      </c>
      <c r="CH406" s="127">
        <v>5820</v>
      </c>
      <c r="CI406" s="126">
        <v>23.8</v>
      </c>
      <c r="CJ406" s="126">
        <v>46</v>
      </c>
      <c r="CK406" s="127">
        <v>5577</v>
      </c>
      <c r="CL406" s="19">
        <f>BX406/BZ406</f>
        <v>0.70886075949367089</v>
      </c>
      <c r="CM406" s="19"/>
      <c r="CN406" s="19"/>
      <c r="CO406" s="19"/>
      <c r="CP406" s="6"/>
      <c r="CQ406" s="19"/>
      <c r="CR406" s="19"/>
      <c r="CS406" s="20"/>
      <c r="CZ406" s="22"/>
      <c r="DA406" s="16"/>
      <c r="DC406" s="130"/>
      <c r="DD406" s="131"/>
      <c r="DI406" s="1" t="s">
        <v>436</v>
      </c>
      <c r="DJ406" s="209" t="s">
        <v>483</v>
      </c>
      <c r="DK406" s="4">
        <v>2</v>
      </c>
      <c r="DN406" s="16">
        <v>0</v>
      </c>
      <c r="DR406" s="58" t="s">
        <v>431</v>
      </c>
      <c r="DS406" s="22" t="s">
        <v>431</v>
      </c>
      <c r="DT406" s="22">
        <v>93</v>
      </c>
      <c r="DU406" s="22">
        <v>33.299999999999997</v>
      </c>
      <c r="DV406" s="22">
        <v>66.7</v>
      </c>
      <c r="DW406" s="22" t="s">
        <v>431</v>
      </c>
      <c r="DX406" s="22" t="s">
        <v>431</v>
      </c>
      <c r="DY406" s="22" t="s">
        <v>431</v>
      </c>
      <c r="DZ406" s="22" t="s">
        <v>431</v>
      </c>
      <c r="EA406" s="2">
        <v>0</v>
      </c>
      <c r="EB406" s="2"/>
      <c r="EC406" s="36"/>
      <c r="ED406" s="36"/>
      <c r="EE406" s="4">
        <f>L406</f>
        <v>24</v>
      </c>
      <c r="EF406" s="4"/>
      <c r="EG406" s="4">
        <v>3</v>
      </c>
      <c r="EH406" s="4"/>
      <c r="EI406" s="4"/>
      <c r="EJ406" s="4"/>
      <c r="EK406" s="4"/>
      <c r="EL406" s="6" t="e">
        <f>EK406/(EJ406*EJ406*0.01*0.01)</f>
        <v>#DIV/0!</v>
      </c>
      <c r="EM406" s="4"/>
      <c r="EN406" s="4"/>
      <c r="EO406" s="4"/>
      <c r="EP406" s="4"/>
      <c r="EQ406" s="31"/>
      <c r="ER406" s="14"/>
      <c r="ES406" s="132">
        <f>C406</f>
        <v>17221</v>
      </c>
      <c r="ET406" s="133">
        <v>75</v>
      </c>
      <c r="EU406" s="133">
        <v>80992</v>
      </c>
      <c r="EV406" s="133">
        <v>6281</v>
      </c>
      <c r="EW406" s="133">
        <v>37440</v>
      </c>
      <c r="EX406" s="133">
        <v>2183</v>
      </c>
      <c r="EY406" s="134">
        <f>EX406/EV406*EW406/ET406</f>
        <v>173.50001592103166</v>
      </c>
      <c r="EZ406" s="39">
        <f>L406*EY406</f>
        <v>4164.0003821047594</v>
      </c>
      <c r="FA406" s="9"/>
      <c r="FE406" s="135"/>
      <c r="FF406" s="135"/>
      <c r="FH406" s="136"/>
      <c r="FK406" s="138"/>
      <c r="FL406" s="139"/>
      <c r="FM406" s="9"/>
      <c r="FN406" s="1"/>
      <c r="FO406" s="41">
        <f>AC406/1000</f>
        <v>0.186</v>
      </c>
      <c r="FQ406" s="121">
        <f>EX406*100/EU406</f>
        <v>2.6953279336230738</v>
      </c>
      <c r="FR406" s="140">
        <f>EY406/1000</f>
        <v>0.17350001592103165</v>
      </c>
      <c r="FS406" s="9"/>
      <c r="FV406" s="212"/>
      <c r="FX406" s="212"/>
      <c r="GI406" s="8"/>
      <c r="GO406" s="10">
        <v>44657</v>
      </c>
      <c r="GP406" s="10"/>
      <c r="GQ406" s="20"/>
      <c r="KB406" s="22"/>
      <c r="KC406" s="22"/>
      <c r="KD406" s="22"/>
      <c r="KE406" s="20">
        <f>FR406*AO406/100*1000</f>
        <v>62.807005763413457</v>
      </c>
      <c r="KF406" s="20">
        <f>FR406*AP406/100*1000</f>
        <v>90.393508294857483</v>
      </c>
      <c r="KG406" s="20">
        <f>FR406*AQ406/100*1000</f>
        <v>15.927301461550705</v>
      </c>
      <c r="KH406" s="20">
        <f>FR406*AX406/100*1000</f>
        <v>8.0330507371437658</v>
      </c>
      <c r="KI406" s="20">
        <f>FR406*BM406/100*1000</f>
        <v>0.38170003502626959</v>
      </c>
      <c r="KJ406" s="20">
        <f>FR406*BY406/100*1000</f>
        <v>15.186109393536057</v>
      </c>
      <c r="KK406" s="20">
        <f>FR406*CA406/100*1000</f>
        <v>21.423261465881222</v>
      </c>
      <c r="KL406" s="20">
        <f>FR406*CC406/100*1000</f>
        <v>52.970595860786489</v>
      </c>
      <c r="KM406" s="1">
        <v>67.3</v>
      </c>
      <c r="KN406" s="1">
        <v>90.7</v>
      </c>
      <c r="KO406" s="11"/>
      <c r="KP406" s="2"/>
      <c r="KQ406" s="2"/>
      <c r="KR406" s="2"/>
      <c r="KY406" s="11"/>
      <c r="KZ406" s="11"/>
      <c r="LA406" s="11"/>
    </row>
    <row r="407" spans="1:313">
      <c r="A407" s="1">
        <v>276</v>
      </c>
      <c r="B407" s="1">
        <f>COUNTIFS($D$3:D407,D407,$F$3:F407,F407)</f>
        <v>1</v>
      </c>
      <c r="C407" s="34">
        <v>11679</v>
      </c>
      <c r="D407" s="21" t="s">
        <v>767</v>
      </c>
      <c r="E407" s="2" t="s">
        <v>553</v>
      </c>
      <c r="F407" s="2">
        <v>6555140295</v>
      </c>
      <c r="G407" s="1">
        <f>LEFT(H407,4)-CONCATENATE(IF(LEFT(F407, 2)&lt;MID(H407, 3, 4), 20, 19),LEFT(F407,2))</f>
        <v>54</v>
      </c>
      <c r="H407" s="247" t="s">
        <v>830</v>
      </c>
      <c r="I407" s="29" t="s">
        <v>462</v>
      </c>
      <c r="J407" s="30" t="s">
        <v>585</v>
      </c>
      <c r="K407" s="2" t="s">
        <v>430</v>
      </c>
      <c r="L407" s="1">
        <v>12</v>
      </c>
      <c r="M407" s="2">
        <v>2</v>
      </c>
      <c r="N407" s="2" t="s">
        <v>646</v>
      </c>
      <c r="P407" s="1" t="s">
        <v>790</v>
      </c>
      <c r="S407" s="2"/>
      <c r="T407" s="46" t="s">
        <v>797</v>
      </c>
      <c r="U407" s="46"/>
      <c r="V407" s="47" t="s">
        <v>824</v>
      </c>
      <c r="X407" s="59"/>
      <c r="Y407" s="59"/>
      <c r="Z407" s="29" t="s">
        <v>488</v>
      </c>
      <c r="AA407" s="1" t="s">
        <v>817</v>
      </c>
      <c r="AC407" s="115">
        <v>562</v>
      </c>
      <c r="AD407" s="115">
        <v>6700</v>
      </c>
      <c r="AE407" s="11"/>
      <c r="AF407" s="11"/>
      <c r="AG407" s="11" t="s">
        <v>483</v>
      </c>
      <c r="AH407" s="115">
        <v>450</v>
      </c>
      <c r="AI407" s="11"/>
      <c r="AO407" s="116">
        <v>66.2</v>
      </c>
      <c r="AP407" s="117">
        <v>31.7</v>
      </c>
      <c r="AQ407" s="118">
        <v>1.8</v>
      </c>
      <c r="AR407" s="119">
        <f>AO407+AP407+AQ407</f>
        <v>99.7</v>
      </c>
      <c r="AS407" s="120">
        <f>AO407/AP407</f>
        <v>2.0883280757097795</v>
      </c>
      <c r="AT407" s="121">
        <f>AO407/AP407*AQ407</f>
        <v>3.758990536277603</v>
      </c>
      <c r="AU407" s="122">
        <f>AO407/(AP407+AQ407)</f>
        <v>1.9761194029850746</v>
      </c>
      <c r="AV407" s="19">
        <v>62.294200000000004</v>
      </c>
      <c r="AW407" s="19">
        <f>95-AY407</f>
        <v>94.1</v>
      </c>
      <c r="AX407" s="123">
        <v>0.59580000000000011</v>
      </c>
      <c r="AY407" s="19">
        <v>0.9</v>
      </c>
      <c r="AZ407" s="1" t="s">
        <v>432</v>
      </c>
      <c r="BA407" s="145">
        <v>50</v>
      </c>
      <c r="BB407" s="1" t="s">
        <v>432</v>
      </c>
      <c r="BC407" s="6">
        <v>0.03</v>
      </c>
      <c r="BD407" s="6"/>
      <c r="BE407" s="19">
        <v>82</v>
      </c>
      <c r="BF407" s="19">
        <v>70.599999999999994</v>
      </c>
      <c r="BG407" s="67">
        <v>9095</v>
      </c>
      <c r="BH407" s="20">
        <v>466</v>
      </c>
      <c r="BI407" s="19">
        <v>0</v>
      </c>
      <c r="BJ407" s="19">
        <v>35.4</v>
      </c>
      <c r="BK407" s="1">
        <v>64.599999999999994</v>
      </c>
      <c r="BL407" s="147">
        <f>BJ407/BK407</f>
        <v>0.54798761609907121</v>
      </c>
      <c r="BM407" s="125">
        <v>0.7</v>
      </c>
      <c r="BN407" s="6">
        <f>BM407*100/AO407</f>
        <v>1.0574018126888216</v>
      </c>
      <c r="BO407" s="1" t="s">
        <v>432</v>
      </c>
      <c r="BP407" s="1">
        <v>43.8</v>
      </c>
      <c r="BQ407" s="1">
        <v>53.7</v>
      </c>
      <c r="BR407" s="4">
        <v>41331</v>
      </c>
      <c r="BS407" s="6">
        <f>BX407+BZ407</f>
        <v>28.4</v>
      </c>
      <c r="BT407" s="4">
        <v>83.3</v>
      </c>
      <c r="BU407" s="43">
        <v>10076.640000000001</v>
      </c>
      <c r="BV407" s="6">
        <f>100-BT407</f>
        <v>16.700000000000003</v>
      </c>
      <c r="BW407" s="6">
        <f>BY407+CA407+CC407</f>
        <v>30.9709</v>
      </c>
      <c r="BX407" s="4">
        <v>12.2</v>
      </c>
      <c r="BY407" s="22">
        <f>BX407*AP407/100</f>
        <v>3.8673999999999995</v>
      </c>
      <c r="BZ407" s="4">
        <v>16.2</v>
      </c>
      <c r="CA407" s="22">
        <f>BZ407*AP407/100</f>
        <v>5.1353999999999997</v>
      </c>
      <c r="CB407" s="4">
        <v>69.3</v>
      </c>
      <c r="CC407" s="22">
        <f>CB407*AP407/100</f>
        <v>21.9681</v>
      </c>
      <c r="CD407" s="6">
        <v>0.4</v>
      </c>
      <c r="CE407" s="126">
        <v>98.9</v>
      </c>
      <c r="CF407" s="126">
        <v>6416</v>
      </c>
      <c r="CG407" s="126">
        <v>94.6</v>
      </c>
      <c r="CH407" s="126">
        <v>5526</v>
      </c>
      <c r="CI407" s="126">
        <v>45.2</v>
      </c>
      <c r="CJ407" s="126">
        <v>60.9</v>
      </c>
      <c r="CK407" s="127">
        <v>4303.2</v>
      </c>
      <c r="CL407" s="19">
        <f>BX407/BZ407</f>
        <v>0.75308641975308643</v>
      </c>
      <c r="CM407" s="22"/>
      <c r="CN407" s="22"/>
      <c r="CO407" s="22"/>
      <c r="CP407" s="6"/>
      <c r="CQ407" s="19"/>
      <c r="CR407" s="19"/>
      <c r="CS407" s="19"/>
      <c r="CT407" s="6">
        <v>42.3</v>
      </c>
      <c r="CU407" s="6">
        <v>4.01</v>
      </c>
      <c r="CV407" s="6">
        <v>96.3</v>
      </c>
      <c r="CW407" s="22">
        <v>72.400000000000006</v>
      </c>
      <c r="CX407" s="22">
        <v>92.9</v>
      </c>
      <c r="CY407" s="2">
        <v>66.7</v>
      </c>
      <c r="CZ407" s="22">
        <v>0.39</v>
      </c>
      <c r="DA407" s="16">
        <v>3</v>
      </c>
      <c r="DB407" s="129" t="s">
        <v>258</v>
      </c>
      <c r="DC407" s="130"/>
      <c r="DD407" s="131"/>
      <c r="DI407" s="1" t="s">
        <v>436</v>
      </c>
      <c r="DJ407" s="209" t="s">
        <v>483</v>
      </c>
      <c r="DK407" s="4">
        <v>2</v>
      </c>
      <c r="DM407" s="4" t="s">
        <v>738</v>
      </c>
      <c r="DN407" s="16">
        <v>0</v>
      </c>
      <c r="DO407" s="4">
        <v>0</v>
      </c>
      <c r="DP407" s="4" t="s">
        <v>514</v>
      </c>
      <c r="DR407" s="1" t="s">
        <v>431</v>
      </c>
      <c r="DS407" s="1" t="s">
        <v>431</v>
      </c>
      <c r="DT407" s="1" t="s">
        <v>431</v>
      </c>
      <c r="DU407" s="1" t="s">
        <v>431</v>
      </c>
      <c r="DV407" s="1" t="s">
        <v>431</v>
      </c>
      <c r="DW407" s="1" t="s">
        <v>431</v>
      </c>
      <c r="DX407" s="1" t="s">
        <v>431</v>
      </c>
      <c r="DY407" s="1" t="s">
        <v>431</v>
      </c>
      <c r="DZ407" s="1" t="s">
        <v>431</v>
      </c>
      <c r="EA407" s="1" t="s">
        <v>431</v>
      </c>
      <c r="EB407" s="1" t="s">
        <v>431</v>
      </c>
      <c r="EC407" s="4">
        <v>1</v>
      </c>
      <c r="ED407" s="4"/>
      <c r="EE407" s="4">
        <v>12</v>
      </c>
      <c r="EF407" s="4">
        <v>10</v>
      </c>
      <c r="EG407" s="4">
        <v>2</v>
      </c>
      <c r="EH407" s="4">
        <v>1</v>
      </c>
      <c r="EI407" s="4"/>
      <c r="EJ407" s="4">
        <v>169</v>
      </c>
      <c r="EK407" s="4">
        <v>100</v>
      </c>
      <c r="EL407" s="6">
        <f>EK407/(EJ407*EJ407*0.01*0.01)</f>
        <v>35.012779664577572</v>
      </c>
      <c r="EM407" s="17">
        <v>2</v>
      </c>
      <c r="EN407" s="4">
        <v>1</v>
      </c>
      <c r="EO407" s="4">
        <v>3</v>
      </c>
      <c r="EP407" s="4">
        <v>1</v>
      </c>
      <c r="EQ407" s="31"/>
      <c r="ER407" s="14"/>
      <c r="ES407" s="132">
        <v>11679</v>
      </c>
      <c r="ET407" s="133">
        <v>75</v>
      </c>
      <c r="EU407" s="133">
        <v>6174</v>
      </c>
      <c r="EV407" s="133">
        <v>4000</v>
      </c>
      <c r="EW407" s="133">
        <v>42120</v>
      </c>
      <c r="EX407" s="133">
        <v>3964</v>
      </c>
      <c r="EY407" s="134">
        <f>EX407/EV407*EW407/ET407</f>
        <v>556.54559999999992</v>
      </c>
      <c r="EZ407" s="39">
        <f>L407*EY407</f>
        <v>6678.5471999999991</v>
      </c>
      <c r="FA407" s="9"/>
      <c r="FE407" s="135"/>
      <c r="FF407" s="135"/>
      <c r="FH407" s="136"/>
      <c r="FK407" s="138"/>
      <c r="FL407" s="139"/>
      <c r="FM407" s="9"/>
      <c r="FN407" s="1"/>
      <c r="FO407" s="41">
        <f>AC407/1000</f>
        <v>0.56200000000000006</v>
      </c>
      <c r="FQ407" s="121">
        <f>EX407*100/EU407</f>
        <v>64.204729510851962</v>
      </c>
      <c r="FR407" s="140">
        <f>EY407/1000</f>
        <v>0.55654559999999997</v>
      </c>
      <c r="FS407" s="9"/>
      <c r="FT407" s="1">
        <v>12</v>
      </c>
      <c r="FU407" s="16" t="s">
        <v>569</v>
      </c>
      <c r="FV407" s="212" t="s">
        <v>431</v>
      </c>
      <c r="FX407" s="212" t="s">
        <v>431</v>
      </c>
      <c r="FY407" s="9" t="s">
        <v>831</v>
      </c>
      <c r="FZ407" s="4">
        <v>0</v>
      </c>
      <c r="GA407" s="4">
        <v>4</v>
      </c>
      <c r="GB407" s="36" t="s">
        <v>749</v>
      </c>
      <c r="GC407" s="36"/>
      <c r="GD407" s="4"/>
      <c r="GE407" s="4"/>
      <c r="GF407" s="4"/>
      <c r="GG407" s="4">
        <v>1</v>
      </c>
      <c r="GH407" s="31" t="s">
        <v>832</v>
      </c>
      <c r="GJ407" s="31" t="s">
        <v>833</v>
      </c>
      <c r="GK407" s="4">
        <v>0</v>
      </c>
      <c r="GL407" s="31">
        <v>0</v>
      </c>
      <c r="GM407" s="36" t="s">
        <v>834</v>
      </c>
      <c r="GN407" s="35"/>
      <c r="GO407" s="10">
        <v>43733</v>
      </c>
      <c r="GP407" s="10"/>
      <c r="GQ407" s="20"/>
      <c r="GR407" s="158" t="s">
        <v>774</v>
      </c>
      <c r="GS407" s="40">
        <v>1.7985106436</v>
      </c>
      <c r="GT407" s="40">
        <v>0.38614108940087993</v>
      </c>
      <c r="GU407" s="41">
        <v>2.886904000000004E-2</v>
      </c>
      <c r="GV407" s="41"/>
      <c r="GW407" s="41"/>
      <c r="GX407" s="41"/>
      <c r="GY407" s="1"/>
      <c r="GZ407" s="1"/>
      <c r="IG407" s="4" t="s">
        <v>432</v>
      </c>
      <c r="IH407" s="4" t="s">
        <v>432</v>
      </c>
      <c r="II407" s="4" t="s">
        <v>432</v>
      </c>
      <c r="IJ407" s="4" t="s">
        <v>432</v>
      </c>
      <c r="IK407" s="4" t="s">
        <v>432</v>
      </c>
      <c r="IL407" s="4" t="s">
        <v>432</v>
      </c>
      <c r="IM407" s="159">
        <v>6678.5471999999991</v>
      </c>
      <c r="IN407" s="43">
        <f>KA407*IM407/100</f>
        <v>1636.2440639999998</v>
      </c>
      <c r="IO407" s="4" t="s">
        <v>432</v>
      </c>
      <c r="IP407" s="4" t="s">
        <v>432</v>
      </c>
      <c r="IQ407" s="4" t="s">
        <v>432</v>
      </c>
      <c r="IR407" s="4" t="s">
        <v>432</v>
      </c>
      <c r="IS407" s="43" t="s">
        <v>432</v>
      </c>
      <c r="IT407" s="4" t="s">
        <v>432</v>
      </c>
      <c r="IU407" s="4" t="s">
        <v>432</v>
      </c>
      <c r="IV407" s="3"/>
      <c r="IW407" s="4"/>
      <c r="IX407" s="4"/>
      <c r="IY407" s="4"/>
      <c r="IZ407" s="6">
        <v>23.1</v>
      </c>
      <c r="JA407" s="6">
        <v>92.3</v>
      </c>
      <c r="JB407" s="4">
        <v>20230</v>
      </c>
      <c r="JC407" s="4">
        <v>88.2</v>
      </c>
      <c r="JD407" s="4">
        <v>9709</v>
      </c>
      <c r="JE407" s="4">
        <v>33.4</v>
      </c>
      <c r="JF407" s="4">
        <v>3136</v>
      </c>
      <c r="JG407" s="4">
        <v>71.400000000000006</v>
      </c>
      <c r="JH407" s="4">
        <v>39660</v>
      </c>
      <c r="JI407" s="4">
        <v>76.3</v>
      </c>
      <c r="JJ407" s="4">
        <v>4674</v>
      </c>
      <c r="JK407" s="4">
        <v>84.2</v>
      </c>
      <c r="JL407" s="4">
        <v>9562</v>
      </c>
      <c r="JM407" s="6">
        <v>39.200000000000003</v>
      </c>
      <c r="JN407" s="4">
        <v>13</v>
      </c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>
        <v>24.5</v>
      </c>
      <c r="KB407" s="1"/>
      <c r="KC407" s="1"/>
      <c r="KD407" s="1"/>
      <c r="KE407" s="20">
        <f>FR407*AO407/100*1000</f>
        <v>368.43318720000002</v>
      </c>
      <c r="KF407" s="20">
        <f>FR407*AP407/100*1000</f>
        <v>176.42495519999997</v>
      </c>
      <c r="KG407" s="20">
        <f>FR407*AQ407/100*1000</f>
        <v>10.017820799999999</v>
      </c>
      <c r="KH407" s="20">
        <f>FR407*AX407/100*1000</f>
        <v>3.3158986848000005</v>
      </c>
      <c r="KI407" s="20">
        <f>FR407*BM407/100*1000</f>
        <v>3.8958191999999996</v>
      </c>
      <c r="KJ407" s="20">
        <f>FR407*BY407/100*1000</f>
        <v>21.523844534399995</v>
      </c>
      <c r="KK407" s="20">
        <f>FR407*CA407/100*1000</f>
        <v>28.580842742399998</v>
      </c>
      <c r="KL407" s="20">
        <f>FR407*CC407/100*1000</f>
        <v>122.2624939536</v>
      </c>
      <c r="KM407" s="1"/>
      <c r="KN407" s="1"/>
      <c r="KO407" s="1"/>
      <c r="KV407" s="36" t="s">
        <v>834</v>
      </c>
    </row>
    <row r="408" spans="1:313">
      <c r="A408" s="1">
        <v>27</v>
      </c>
      <c r="B408" s="219">
        <f>COUNTIFS($D$3:D408,D408,$F$3:F408,F408)</f>
        <v>1</v>
      </c>
      <c r="C408" s="21">
        <v>10148</v>
      </c>
      <c r="D408" s="21" t="s">
        <v>750</v>
      </c>
      <c r="E408" s="1" t="s">
        <v>555</v>
      </c>
      <c r="F408" s="12">
        <v>8602014938</v>
      </c>
      <c r="G408" s="1">
        <v>33</v>
      </c>
      <c r="H408" s="247" t="s">
        <v>2851</v>
      </c>
      <c r="DJ408" s="210" t="s">
        <v>491</v>
      </c>
      <c r="EL408" s="6" t="e">
        <f>EK408/((EJ408/100)*(EJ408/100))</f>
        <v>#DIV/0!</v>
      </c>
      <c r="FU408" s="214" t="s">
        <v>785</v>
      </c>
      <c r="FW408" s="214" t="s">
        <v>785</v>
      </c>
      <c r="GI408" s="8"/>
    </row>
    <row r="409" spans="1:313">
      <c r="A409" s="1">
        <v>55</v>
      </c>
      <c r="B409" s="1">
        <f>COUNTIFS($D$3:D409,D409,$F$3:F409,F409)</f>
        <v>1</v>
      </c>
      <c r="C409" s="34">
        <v>17078</v>
      </c>
      <c r="D409" s="21" t="s">
        <v>750</v>
      </c>
      <c r="E409" s="2" t="s">
        <v>563</v>
      </c>
      <c r="F409" s="2">
        <v>520530340</v>
      </c>
      <c r="G409" s="1">
        <v>70</v>
      </c>
      <c r="H409" s="247" t="s">
        <v>2404</v>
      </c>
      <c r="I409" s="29" t="s">
        <v>2406</v>
      </c>
      <c r="J409" s="24" t="s">
        <v>487</v>
      </c>
      <c r="K409" s="2" t="s">
        <v>430</v>
      </c>
      <c r="L409" s="2">
        <v>4</v>
      </c>
      <c r="M409" s="2">
        <v>2</v>
      </c>
      <c r="N409" s="2" t="s">
        <v>431</v>
      </c>
      <c r="O409" s="11"/>
      <c r="P409" s="2" t="s">
        <v>2368</v>
      </c>
      <c r="Q409" s="11"/>
      <c r="R409" s="11"/>
      <c r="S409" s="11"/>
      <c r="T409" s="42"/>
      <c r="U409" s="42"/>
      <c r="V409" s="64" t="s">
        <v>1609</v>
      </c>
      <c r="W409" s="42"/>
      <c r="X409" s="42"/>
      <c r="Y409" s="66"/>
      <c r="Z409" s="11"/>
      <c r="AA409" s="1" t="s">
        <v>2166</v>
      </c>
      <c r="AC409" s="115">
        <v>28</v>
      </c>
      <c r="AD409" s="115">
        <v>100</v>
      </c>
      <c r="AE409" s="11"/>
      <c r="AF409" s="11"/>
      <c r="AG409" s="11" t="s">
        <v>483</v>
      </c>
      <c r="AH409" s="115">
        <v>50</v>
      </c>
      <c r="AI409" s="11"/>
      <c r="AJ409" s="11"/>
      <c r="AM409" s="11"/>
      <c r="AO409" s="116">
        <v>35.200000000000003</v>
      </c>
      <c r="AP409" s="117">
        <v>44.7</v>
      </c>
      <c r="AQ409" s="118">
        <v>18.5</v>
      </c>
      <c r="AR409" s="119">
        <f>AO409+AP409+AQ409</f>
        <v>98.4</v>
      </c>
      <c r="AS409" s="120">
        <f>AO409/AP409</f>
        <v>0.78747203579418346</v>
      </c>
      <c r="AT409" s="121">
        <f>AO409/AP409*AQ409</f>
        <v>14.568232662192393</v>
      </c>
      <c r="AU409" s="122">
        <f>AO409/(AP409+AQ409)</f>
        <v>0.55696202531645567</v>
      </c>
      <c r="AV409" s="19">
        <f>AW409*AO409/100</f>
        <v>32.016000000000005</v>
      </c>
      <c r="AW409" s="19">
        <f>98-AY409-(CD409*100/AO409)</f>
        <v>90.954545454545453</v>
      </c>
      <c r="AX409" s="123">
        <v>2.11</v>
      </c>
      <c r="AY409" s="19">
        <f>AX409*100/AO409</f>
        <v>5.9943181818181817</v>
      </c>
      <c r="AZ409" s="1" t="s">
        <v>432</v>
      </c>
      <c r="BA409" s="58">
        <v>26.8</v>
      </c>
      <c r="BB409" s="1" t="s">
        <v>432</v>
      </c>
      <c r="BC409" s="6">
        <v>8.5000000000000006E-2</v>
      </c>
      <c r="BD409" s="6"/>
      <c r="BE409" s="19"/>
      <c r="BF409" s="19"/>
      <c r="BG409" s="67">
        <v>6122.55</v>
      </c>
      <c r="BH409" s="67">
        <v>290.39999999999998</v>
      </c>
      <c r="BI409" s="19">
        <v>0.28000000000000003</v>
      </c>
      <c r="BJ409" s="19">
        <v>63</v>
      </c>
      <c r="BK409" s="19">
        <f>100-BJ409</f>
        <v>37</v>
      </c>
      <c r="BL409" s="124">
        <f>BJ409/BK409</f>
        <v>1.7027027027027026</v>
      </c>
      <c r="BM409" s="125">
        <v>0.85</v>
      </c>
      <c r="BN409" s="6">
        <f>BM409*100/AO409</f>
        <v>2.4147727272727271</v>
      </c>
      <c r="BO409" s="1" t="s">
        <v>432</v>
      </c>
      <c r="BP409" s="19">
        <v>50</v>
      </c>
      <c r="BQ409" s="19">
        <v>49.800000000000004</v>
      </c>
      <c r="BR409" s="43">
        <v>61377.599999999999</v>
      </c>
      <c r="BS409" s="6">
        <f>BX409+BZ409</f>
        <v>60.2</v>
      </c>
      <c r="BT409" s="4">
        <v>87.9</v>
      </c>
      <c r="BU409" s="43">
        <v>13698</v>
      </c>
      <c r="BV409" s="6">
        <f>100-BT409</f>
        <v>12.099999999999994</v>
      </c>
      <c r="BW409" s="6">
        <f>BY409+CA409+CC409</f>
        <v>44.610600000000005</v>
      </c>
      <c r="BX409" s="22">
        <v>24.5</v>
      </c>
      <c r="BY409" s="22">
        <f>BX409*AP409/100</f>
        <v>10.951500000000001</v>
      </c>
      <c r="BZ409" s="6">
        <v>35.700000000000003</v>
      </c>
      <c r="CA409" s="22">
        <f>BZ409*AP409/100</f>
        <v>15.957900000000002</v>
      </c>
      <c r="CB409" s="6">
        <v>39.6</v>
      </c>
      <c r="CC409" s="22">
        <f>CB409*AP409/100</f>
        <v>17.7012</v>
      </c>
      <c r="CD409" s="22">
        <v>0.37</v>
      </c>
      <c r="CE409" s="126">
        <v>97.3</v>
      </c>
      <c r="CF409" s="127">
        <v>8063</v>
      </c>
      <c r="CG409" s="126">
        <v>92.8</v>
      </c>
      <c r="CH409" s="127">
        <v>6436</v>
      </c>
      <c r="CI409" s="126">
        <v>47.6</v>
      </c>
      <c r="CJ409" s="126">
        <v>76</v>
      </c>
      <c r="CK409" s="127">
        <v>6167</v>
      </c>
      <c r="CL409" s="19">
        <f>BX409/BZ409</f>
        <v>0.68627450980392146</v>
      </c>
      <c r="CM409" s="19"/>
      <c r="CN409" s="19"/>
      <c r="CO409" s="19"/>
      <c r="CP409" s="6"/>
      <c r="CQ409" s="19"/>
      <c r="CR409" s="19"/>
      <c r="CS409" s="20"/>
      <c r="CZ409" s="22"/>
      <c r="DA409" s="16"/>
      <c r="DB409" s="129" t="s">
        <v>441</v>
      </c>
      <c r="DC409" s="130"/>
      <c r="DD409" s="131" t="s">
        <v>2407</v>
      </c>
      <c r="DI409" s="1" t="s">
        <v>434</v>
      </c>
      <c r="DJ409" s="209" t="s">
        <v>483</v>
      </c>
      <c r="DK409" s="4">
        <v>2</v>
      </c>
      <c r="DN409" s="16">
        <v>0</v>
      </c>
      <c r="DR409" s="58"/>
      <c r="DS409" s="22"/>
      <c r="DT409" s="22"/>
      <c r="DU409" s="22"/>
      <c r="DV409" s="22"/>
      <c r="DW409" s="22"/>
      <c r="DX409" s="22"/>
      <c r="DY409" s="22"/>
      <c r="DZ409" s="22"/>
      <c r="EB409" s="2"/>
      <c r="EC409" s="36"/>
      <c r="ED409" s="36"/>
      <c r="EE409" s="4">
        <f>L409</f>
        <v>4</v>
      </c>
      <c r="EF409" s="4"/>
      <c r="EG409" s="4"/>
      <c r="EH409" s="4"/>
      <c r="EI409" s="4"/>
      <c r="EJ409" s="4"/>
      <c r="EK409" s="4"/>
      <c r="EL409" s="6" t="e">
        <f>EK409/(EJ409*EJ409*0.01*0.01)</f>
        <v>#DIV/0!</v>
      </c>
      <c r="EM409" s="4"/>
      <c r="EN409" s="4"/>
      <c r="EO409" s="4"/>
      <c r="EP409" s="4"/>
      <c r="EQ409" s="31"/>
      <c r="ER409" s="14"/>
      <c r="ES409" s="132">
        <f>C409</f>
        <v>17078</v>
      </c>
      <c r="ET409" s="133">
        <v>75</v>
      </c>
      <c r="EU409" s="133">
        <v>43403</v>
      </c>
      <c r="EV409" s="133">
        <v>28000</v>
      </c>
      <c r="EW409" s="133">
        <v>37440</v>
      </c>
      <c r="EX409" s="133">
        <v>1578</v>
      </c>
      <c r="EY409" s="134">
        <f>EX409/EV409*EW409/ET409</f>
        <v>28.133485714285712</v>
      </c>
      <c r="EZ409" s="39">
        <f>L409*EY409</f>
        <v>112.53394285714285</v>
      </c>
      <c r="FA409" s="9"/>
      <c r="FE409" s="135"/>
      <c r="FF409" s="135"/>
      <c r="FH409" s="136"/>
      <c r="FK409" s="138"/>
      <c r="FL409" s="139"/>
      <c r="FM409" s="9"/>
      <c r="FN409" s="1"/>
      <c r="FO409" s="41">
        <f>AC409/1000</f>
        <v>2.8000000000000001E-2</v>
      </c>
      <c r="FQ409" s="121">
        <f>EX409*100/EU409</f>
        <v>3.6356933852498674</v>
      </c>
      <c r="FR409" s="140">
        <f>EY409/1000</f>
        <v>2.813348571428571E-2</v>
      </c>
      <c r="FS409" s="9"/>
      <c r="FV409" s="212"/>
      <c r="FX409" s="212"/>
      <c r="GI409" s="8"/>
      <c r="GO409" s="10"/>
      <c r="GP409" s="10"/>
      <c r="GQ409" s="20"/>
      <c r="KB409" s="22">
        <v>77.900000000000006</v>
      </c>
      <c r="KC409" s="22">
        <v>19.5</v>
      </c>
      <c r="KD409" s="22">
        <v>4.78</v>
      </c>
      <c r="KE409" s="20">
        <f>FR409*AO409/100*1000</f>
        <v>9.9029869714285716</v>
      </c>
      <c r="KF409" s="20">
        <f>FR409*AP409/100*1000</f>
        <v>12.575668114285714</v>
      </c>
      <c r="KG409" s="20">
        <f>FR409*AQ409/100*1000</f>
        <v>5.2046948571428562</v>
      </c>
      <c r="KH409" s="20">
        <f>FR409*AX409/100*1000</f>
        <v>0.59361654857142843</v>
      </c>
      <c r="KI409" s="20">
        <f>FR409*BM409/100*1000</f>
        <v>0.23913462857142853</v>
      </c>
      <c r="KJ409" s="20">
        <f>FR409*BY409/100*1000</f>
        <v>3.081038688</v>
      </c>
      <c r="KK409" s="20">
        <f>FR409*CA409/100*1000</f>
        <v>4.4895135167999998</v>
      </c>
      <c r="KL409" s="20">
        <f>FR409*CC409/100*1000</f>
        <v>4.979964573257142</v>
      </c>
    </row>
    <row r="410" spans="1:313">
      <c r="A410" s="1">
        <v>302</v>
      </c>
      <c r="B410" s="1">
        <f>COUNTIFS($D$3:D410,D410,$F$3:F410,F410)</f>
        <v>1</v>
      </c>
      <c r="C410" s="34">
        <v>11795</v>
      </c>
      <c r="D410" s="21" t="s">
        <v>882</v>
      </c>
      <c r="E410" s="2" t="s">
        <v>518</v>
      </c>
      <c r="F410" s="2">
        <v>7207275383</v>
      </c>
      <c r="G410" s="1">
        <f>LEFT(H410,4)-CONCATENATE(IF(LEFT(F410, 2)&lt;MID(H410, 3, 4), 20, 19),LEFT(F410,2))</f>
        <v>47</v>
      </c>
      <c r="H410" s="247" t="s">
        <v>880</v>
      </c>
      <c r="I410" s="29" t="s">
        <v>437</v>
      </c>
      <c r="J410" s="24" t="s">
        <v>487</v>
      </c>
      <c r="K410" s="2" t="s">
        <v>430</v>
      </c>
      <c r="L410" s="1">
        <v>6</v>
      </c>
      <c r="M410" s="2" t="s">
        <v>859</v>
      </c>
      <c r="N410" s="2" t="s">
        <v>431</v>
      </c>
      <c r="P410" s="1" t="s">
        <v>869</v>
      </c>
      <c r="S410" s="2"/>
      <c r="T410" s="46" t="s">
        <v>797</v>
      </c>
      <c r="U410" s="46"/>
      <c r="V410" s="47" t="s">
        <v>824</v>
      </c>
      <c r="X410" s="59"/>
      <c r="Y410" s="59"/>
      <c r="Z410" s="29"/>
      <c r="AA410" s="1" t="s">
        <v>817</v>
      </c>
      <c r="AC410" s="115">
        <v>204</v>
      </c>
      <c r="AD410" s="115">
        <v>1200</v>
      </c>
      <c r="AE410" s="11"/>
      <c r="AF410" s="11"/>
      <c r="AG410" s="11" t="s">
        <v>491</v>
      </c>
      <c r="AH410" s="115">
        <v>150</v>
      </c>
      <c r="AI410" s="11"/>
      <c r="AO410" s="116">
        <v>47</v>
      </c>
      <c r="AP410" s="117">
        <v>25.2</v>
      </c>
      <c r="AQ410" s="118">
        <v>27.1</v>
      </c>
      <c r="AR410" s="119">
        <f>AO410+AP410+AQ410</f>
        <v>99.300000000000011</v>
      </c>
      <c r="AS410" s="120">
        <f>AO410/AP410</f>
        <v>1.8650793650793651</v>
      </c>
      <c r="AT410" s="121">
        <f>AO410/AP410*AQ410</f>
        <v>50.543650793650798</v>
      </c>
      <c r="AU410" s="122">
        <f>AO410/(AP410+AQ410)</f>
        <v>0.89866156787762907</v>
      </c>
      <c r="AV410" s="19">
        <v>37.694000000000003</v>
      </c>
      <c r="AW410" s="19">
        <f>95-AY410</f>
        <v>80.2</v>
      </c>
      <c r="AX410" s="151">
        <v>6.9560000000000004</v>
      </c>
      <c r="AY410" s="19">
        <v>14.8</v>
      </c>
      <c r="AZ410" s="1" t="s">
        <v>432</v>
      </c>
      <c r="BA410" s="145">
        <v>8.58</v>
      </c>
      <c r="BB410" s="1" t="s">
        <v>432</v>
      </c>
      <c r="BC410" s="6">
        <v>1.1000000000000001</v>
      </c>
      <c r="BD410" s="6"/>
      <c r="BE410" s="19">
        <v>24.1</v>
      </c>
      <c r="BF410" s="19">
        <v>15.7</v>
      </c>
      <c r="BG410" s="2">
        <v>6167</v>
      </c>
      <c r="BH410" s="20">
        <v>295.5</v>
      </c>
      <c r="BI410" s="22">
        <v>0.19</v>
      </c>
      <c r="BJ410" s="19">
        <v>58.6</v>
      </c>
      <c r="BK410" s="1">
        <v>41.4</v>
      </c>
      <c r="BL410" s="124">
        <f>BJ410/BK410</f>
        <v>1.4154589371980677</v>
      </c>
      <c r="BM410" s="125">
        <v>0.7</v>
      </c>
      <c r="BN410" s="6">
        <f>BM410*100/AO410</f>
        <v>1.4893617021276595</v>
      </c>
      <c r="BO410" s="1" t="s">
        <v>432</v>
      </c>
      <c r="BP410" s="1">
        <v>21.2</v>
      </c>
      <c r="BQ410" s="19">
        <v>21.431999999999999</v>
      </c>
      <c r="BR410" s="43">
        <v>20670.535714285714</v>
      </c>
      <c r="BS410" s="6">
        <f>BX410+BZ410</f>
        <v>59.5</v>
      </c>
      <c r="BT410" s="4">
        <v>79.400000000000006</v>
      </c>
      <c r="BU410" s="43">
        <v>9196.3200000000015</v>
      </c>
      <c r="BV410" s="6">
        <f>100-BT410</f>
        <v>20.599999999999994</v>
      </c>
      <c r="BW410" s="6">
        <f>BY410+CA410+CC410</f>
        <v>24.922799999999999</v>
      </c>
      <c r="BX410" s="4">
        <v>23</v>
      </c>
      <c r="BY410" s="22">
        <f>BX410*AP410/100</f>
        <v>5.7960000000000003</v>
      </c>
      <c r="BZ410" s="4">
        <v>36.5</v>
      </c>
      <c r="CA410" s="22">
        <f>BZ410*AP410/100</f>
        <v>9.1980000000000004</v>
      </c>
      <c r="CB410" s="4">
        <v>39.4</v>
      </c>
      <c r="CC410" s="22">
        <f>CB410*AP410/100</f>
        <v>9.928799999999999</v>
      </c>
      <c r="CD410" s="6">
        <v>1.8</v>
      </c>
      <c r="CE410" s="126">
        <v>99.4</v>
      </c>
      <c r="CF410" s="127">
        <v>8035.0499999999993</v>
      </c>
      <c r="CG410" s="126">
        <v>98.2</v>
      </c>
      <c r="CH410" s="126">
        <v>4688</v>
      </c>
      <c r="CI410" s="126">
        <v>83.5</v>
      </c>
      <c r="CJ410" s="126">
        <v>92.4</v>
      </c>
      <c r="CK410" s="127">
        <v>5150.3999999999996</v>
      </c>
      <c r="CL410" s="19">
        <f>BX410/BZ410</f>
        <v>0.63013698630136983</v>
      </c>
      <c r="CM410" s="22"/>
      <c r="CN410" s="22"/>
      <c r="CO410" s="22"/>
      <c r="CP410" s="6"/>
      <c r="CQ410" s="19"/>
      <c r="CR410" s="19"/>
      <c r="CS410" s="19"/>
      <c r="CT410" s="6">
        <v>49.6</v>
      </c>
      <c r="CU410" s="6">
        <v>20.9</v>
      </c>
      <c r="CV410" s="6">
        <v>79.7</v>
      </c>
      <c r="CW410" s="22">
        <v>72.5</v>
      </c>
      <c r="CX410" s="22">
        <v>73.900000000000006</v>
      </c>
      <c r="CY410" s="2">
        <v>64.900000000000006</v>
      </c>
      <c r="CZ410" s="22">
        <v>0.52</v>
      </c>
      <c r="DB410" s="129" t="s">
        <v>441</v>
      </c>
      <c r="DC410" s="130"/>
      <c r="DD410" s="31" t="s">
        <v>883</v>
      </c>
      <c r="DI410" s="1" t="s">
        <v>434</v>
      </c>
      <c r="DJ410" s="210" t="s">
        <v>491</v>
      </c>
      <c r="DK410" s="4">
        <v>2</v>
      </c>
      <c r="DN410" s="16">
        <v>0</v>
      </c>
      <c r="DR410" s="1" t="s">
        <v>431</v>
      </c>
      <c r="DS410" s="1" t="s">
        <v>431</v>
      </c>
      <c r="DT410" s="1">
        <v>227</v>
      </c>
      <c r="DU410" s="1">
        <v>33.5</v>
      </c>
      <c r="DV410" s="1">
        <v>66.5</v>
      </c>
      <c r="DW410" s="1" t="s">
        <v>431</v>
      </c>
      <c r="DX410" s="1" t="s">
        <v>431</v>
      </c>
      <c r="DY410" s="1" t="s">
        <v>431</v>
      </c>
      <c r="DZ410" s="1" t="s">
        <v>431</v>
      </c>
      <c r="EA410" s="1">
        <v>0</v>
      </c>
      <c r="EC410" s="36"/>
      <c r="ED410" s="36"/>
      <c r="EE410" s="4">
        <v>6</v>
      </c>
      <c r="EF410" s="4"/>
      <c r="EG410" s="4">
        <v>2</v>
      </c>
      <c r="EH410" s="4"/>
      <c r="EI410" s="4"/>
      <c r="EJ410" s="4"/>
      <c r="EK410" s="4"/>
      <c r="EL410" s="6" t="e">
        <f>EK410/(EJ410*EJ410*0.01*0.01)</f>
        <v>#DIV/0!</v>
      </c>
      <c r="EM410" s="4"/>
      <c r="EN410" s="4"/>
      <c r="EO410" s="4"/>
      <c r="EP410" s="4"/>
      <c r="EQ410" s="31"/>
      <c r="ER410" s="14"/>
      <c r="ES410" s="132">
        <v>11795</v>
      </c>
      <c r="ET410" s="133">
        <v>75</v>
      </c>
      <c r="EU410" s="133">
        <v>213539</v>
      </c>
      <c r="EV410" s="133">
        <v>8000</v>
      </c>
      <c r="EW410" s="133">
        <v>42120</v>
      </c>
      <c r="EX410" s="133">
        <v>2832</v>
      </c>
      <c r="EY410" s="134">
        <f>EX410/EV410*EW410/ET410</f>
        <v>198.8064</v>
      </c>
      <c r="EZ410" s="39">
        <f>L410*EY410</f>
        <v>1192.8384000000001</v>
      </c>
      <c r="FA410" s="9"/>
      <c r="FE410" s="135"/>
      <c r="FF410" s="135"/>
      <c r="FH410" s="136"/>
      <c r="FK410" s="138"/>
      <c r="FL410" s="139"/>
      <c r="FM410" s="9"/>
      <c r="FN410" s="1"/>
      <c r="FO410" s="41">
        <f>AC410/1000</f>
        <v>0.20399999999999999</v>
      </c>
      <c r="FQ410" s="121">
        <f>EX410*100/EU410</f>
        <v>1.3262214396433438</v>
      </c>
      <c r="FR410" s="140">
        <f>EY410/1000</f>
        <v>0.19880639999999999</v>
      </c>
      <c r="FS410" s="9"/>
      <c r="FU410" s="214"/>
      <c r="FW410" s="214"/>
      <c r="GI410" s="8"/>
      <c r="GO410" s="10">
        <v>43763</v>
      </c>
      <c r="GP410" s="10"/>
      <c r="GQ410" s="20"/>
      <c r="KE410" s="20">
        <f>FR410*AO410/100*1000</f>
        <v>93.439008000000001</v>
      </c>
      <c r="KF410" s="20">
        <f>FR410*AP410/100*1000</f>
        <v>50.099212799999997</v>
      </c>
      <c r="KG410" s="20">
        <f>FR410*AQ410/100*1000</f>
        <v>53.876534400000004</v>
      </c>
      <c r="KH410" s="20">
        <f>FR410*AX410/100*1000</f>
        <v>13.828973183999999</v>
      </c>
      <c r="KI410" s="20">
        <f>FR410*BM410/100*1000</f>
        <v>1.3916447999999999</v>
      </c>
      <c r="KJ410" s="20">
        <f>FR410*BY410/100*1000</f>
        <v>11.522818944000001</v>
      </c>
      <c r="KK410" s="20">
        <f>FR410*CA410/100*1000</f>
        <v>18.286212672000001</v>
      </c>
      <c r="KL410" s="20">
        <f>FR410*CC410/100*1000</f>
        <v>19.739089843199999</v>
      </c>
    </row>
    <row r="411" spans="1:313">
      <c r="A411" s="1">
        <v>28</v>
      </c>
      <c r="B411" s="1">
        <f>COUNTIFS($D$3:D411,D411,$F$3:F411,F411)</f>
        <v>1</v>
      </c>
      <c r="C411" s="34">
        <v>14526</v>
      </c>
      <c r="D411" s="21" t="s">
        <v>474</v>
      </c>
      <c r="E411" s="2" t="s">
        <v>1735</v>
      </c>
      <c r="F411" s="12">
        <v>6906105349</v>
      </c>
      <c r="G411" s="1">
        <f>LEFT(H411,4)-CONCATENATE(IF(LEFT(F411, 2)&lt;MID(H411, 3, 4), 20, 19),LEFT(F411,2))</f>
        <v>52</v>
      </c>
      <c r="H411" s="247" t="s">
        <v>1736</v>
      </c>
      <c r="I411" s="29" t="s">
        <v>680</v>
      </c>
      <c r="J411" s="24" t="s">
        <v>487</v>
      </c>
      <c r="K411" s="2" t="s">
        <v>430</v>
      </c>
      <c r="L411" s="2">
        <v>9</v>
      </c>
      <c r="M411" s="2" t="s">
        <v>739</v>
      </c>
      <c r="N411" s="2" t="s">
        <v>647</v>
      </c>
      <c r="O411" s="11"/>
      <c r="P411" s="2" t="s">
        <v>1722</v>
      </c>
      <c r="Q411" s="11"/>
      <c r="R411" s="11"/>
      <c r="S411" s="11"/>
      <c r="T411" s="42"/>
      <c r="U411" s="42"/>
      <c r="V411" s="64" t="s">
        <v>1609</v>
      </c>
      <c r="W411" s="42"/>
      <c r="X411" s="66"/>
      <c r="Y411" s="66"/>
      <c r="Z411" s="11"/>
      <c r="AA411" s="1" t="s">
        <v>812</v>
      </c>
      <c r="AC411" s="115">
        <v>659</v>
      </c>
      <c r="AD411" s="115">
        <v>5900</v>
      </c>
      <c r="AE411" s="11"/>
      <c r="AF411" s="11"/>
      <c r="AG411" s="11" t="s">
        <v>483</v>
      </c>
      <c r="AH411" s="115">
        <v>350</v>
      </c>
      <c r="AI411" s="11"/>
      <c r="AJ411" s="11"/>
      <c r="AM411" s="11"/>
      <c r="AO411" s="116">
        <v>64.099999999999994</v>
      </c>
      <c r="AP411" s="117">
        <v>33.1</v>
      </c>
      <c r="AQ411" s="118">
        <v>2.56</v>
      </c>
      <c r="AR411" s="119">
        <f>AO411+AP411+AQ411</f>
        <v>99.759999999999991</v>
      </c>
      <c r="AS411" s="120">
        <f>AO411/AP411</f>
        <v>1.9365558912386704</v>
      </c>
      <c r="AT411" s="121">
        <f>AO411/AP411*AQ411</f>
        <v>4.9575830815709967</v>
      </c>
      <c r="AU411" s="122">
        <f>AO411/(AP411+AQ411)</f>
        <v>1.7975322490185077</v>
      </c>
      <c r="AV411" s="19">
        <f>AW411*AO411/100</f>
        <v>51.788000000000004</v>
      </c>
      <c r="AW411" s="19">
        <f>98-AY411-(CD411*100/AO411)</f>
        <v>80.792511700468026</v>
      </c>
      <c r="AX411" s="123">
        <v>7.47</v>
      </c>
      <c r="AY411" s="19">
        <f>AX411*100/AO411</f>
        <v>11.653666146645866</v>
      </c>
      <c r="AZ411" s="1" t="s">
        <v>432</v>
      </c>
      <c r="BA411" s="58">
        <v>36.200000000000003</v>
      </c>
      <c r="BB411" s="1" t="s">
        <v>432</v>
      </c>
      <c r="BC411" s="6">
        <v>5.7000000000000002E-2</v>
      </c>
      <c r="BD411" s="6"/>
      <c r="BE411" s="19"/>
      <c r="BF411" s="19"/>
      <c r="BG411" s="2">
        <v>6655</v>
      </c>
      <c r="BH411" s="67">
        <v>600.84745762711873</v>
      </c>
      <c r="BI411" s="19">
        <v>3.25</v>
      </c>
      <c r="BJ411" s="19">
        <v>59.5</v>
      </c>
      <c r="BK411" s="1">
        <v>40.5</v>
      </c>
      <c r="BL411" s="124">
        <f>BJ411/BK411</f>
        <v>1.4691358024691359</v>
      </c>
      <c r="BM411" s="125">
        <v>1.8</v>
      </c>
      <c r="BN411" s="6">
        <f>BM411*100/AO411</f>
        <v>2.80811232449298</v>
      </c>
      <c r="BO411" s="1" t="s">
        <v>432</v>
      </c>
      <c r="BP411" s="19">
        <v>50.8</v>
      </c>
      <c r="BQ411" s="19">
        <v>72.8</v>
      </c>
      <c r="BR411" s="6">
        <v>84716.1</v>
      </c>
      <c r="BS411" s="6">
        <f>BX411+BZ411</f>
        <v>22.6</v>
      </c>
      <c r="BT411" s="4">
        <v>85.2</v>
      </c>
      <c r="BU411" s="43">
        <v>7632.3809523809523</v>
      </c>
      <c r="BV411" s="6">
        <f>100-BT411</f>
        <v>14.799999999999997</v>
      </c>
      <c r="BW411" s="6">
        <f>BY411+CA411+CC411</f>
        <v>32.967600000000004</v>
      </c>
      <c r="BX411" s="22">
        <v>14.3</v>
      </c>
      <c r="BY411" s="22">
        <f>BX411*AP411/100</f>
        <v>4.7333000000000007</v>
      </c>
      <c r="BZ411" s="4">
        <v>8.3000000000000007</v>
      </c>
      <c r="CA411" s="22">
        <f>BZ411*AP411/100</f>
        <v>2.7473000000000001</v>
      </c>
      <c r="CB411" s="4">
        <v>77</v>
      </c>
      <c r="CC411" s="22">
        <f>CB411*AP411/100</f>
        <v>25.487000000000002</v>
      </c>
      <c r="CD411" s="144">
        <v>3.56</v>
      </c>
      <c r="CE411" s="126">
        <v>97.9</v>
      </c>
      <c r="CF411" s="126">
        <v>9052</v>
      </c>
      <c r="CG411" s="126">
        <v>93.6</v>
      </c>
      <c r="CH411" s="126">
        <v>6594</v>
      </c>
      <c r="CI411" s="126">
        <v>62</v>
      </c>
      <c r="CJ411" s="126">
        <v>69.8</v>
      </c>
      <c r="CK411" s="126">
        <v>5075</v>
      </c>
      <c r="CL411" s="19">
        <f>BX411/BZ411</f>
        <v>1.7228915662650601</v>
      </c>
      <c r="CM411" s="22">
        <v>5.43</v>
      </c>
      <c r="CN411" s="22">
        <v>3.87</v>
      </c>
      <c r="CO411" s="22">
        <v>4.03</v>
      </c>
      <c r="CP411" s="6"/>
      <c r="CQ411" s="19"/>
      <c r="CR411" s="19"/>
      <c r="CS411" s="20"/>
      <c r="CT411" s="22"/>
      <c r="CU411" s="142"/>
      <c r="CV411" s="142"/>
      <c r="CW411" s="22"/>
      <c r="CX411" s="22"/>
      <c r="CZ411" s="22"/>
      <c r="DA411" s="16"/>
      <c r="DB411" s="129" t="s">
        <v>447</v>
      </c>
      <c r="DC411" s="130"/>
      <c r="DD411" s="131" t="s">
        <v>1737</v>
      </c>
      <c r="DI411" s="1" t="s">
        <v>434</v>
      </c>
      <c r="DJ411" s="209" t="s">
        <v>483</v>
      </c>
      <c r="DK411" s="4">
        <v>2</v>
      </c>
      <c r="DN411" s="16">
        <v>0</v>
      </c>
      <c r="DR411" s="1" t="s">
        <v>431</v>
      </c>
      <c r="DS411" s="1" t="s">
        <v>431</v>
      </c>
      <c r="DT411" s="1">
        <v>674</v>
      </c>
      <c r="DU411" s="1">
        <v>11.1</v>
      </c>
      <c r="DV411" s="1">
        <v>88.9</v>
      </c>
      <c r="DW411" s="1" t="s">
        <v>431</v>
      </c>
      <c r="DX411" s="1" t="s">
        <v>431</v>
      </c>
      <c r="DY411" s="1" t="s">
        <v>431</v>
      </c>
      <c r="DZ411" s="1" t="s">
        <v>431</v>
      </c>
      <c r="EA411" s="1">
        <v>0</v>
      </c>
      <c r="EC411" s="36"/>
      <c r="ED411" s="36"/>
      <c r="EE411" s="4">
        <v>9</v>
      </c>
      <c r="EF411" s="4"/>
      <c r="EG411" s="4"/>
      <c r="EH411" s="4"/>
      <c r="EI411" s="4"/>
      <c r="EJ411" s="4"/>
      <c r="EK411" s="4"/>
      <c r="EL411" s="6" t="e">
        <f>EK411/(EJ411*EJ411*0.01*0.01)</f>
        <v>#DIV/0!</v>
      </c>
      <c r="EM411" s="4"/>
      <c r="EN411" s="4"/>
      <c r="EO411" s="4"/>
      <c r="EP411" s="4"/>
      <c r="EQ411" s="31"/>
      <c r="ER411" s="14"/>
      <c r="ES411" s="132">
        <v>14526</v>
      </c>
      <c r="ET411" s="133">
        <v>75</v>
      </c>
      <c r="EU411" s="133">
        <v>327305</v>
      </c>
      <c r="EV411" s="133">
        <v>4000</v>
      </c>
      <c r="EW411" s="133">
        <v>39780</v>
      </c>
      <c r="EX411" s="133">
        <v>5167</v>
      </c>
      <c r="EY411" s="134">
        <f>EX411/EV411*EW411/ET411</f>
        <v>685.14419999999996</v>
      </c>
      <c r="EZ411" s="39">
        <f>L411*EY411</f>
        <v>6166.2977999999994</v>
      </c>
      <c r="FA411" s="9"/>
      <c r="FE411" s="135"/>
      <c r="FF411" s="135"/>
      <c r="FH411" s="136"/>
      <c r="FK411" s="138"/>
      <c r="FL411" s="139"/>
      <c r="FM411" s="9"/>
      <c r="FN411" s="1"/>
      <c r="FO411" s="41">
        <f>AC411/1000</f>
        <v>0.65900000000000003</v>
      </c>
      <c r="FQ411" s="121">
        <f>EX411*100/EU411</f>
        <v>1.5786498831365241</v>
      </c>
      <c r="FR411" s="140">
        <f>EY411/1000</f>
        <v>0.68514419999999998</v>
      </c>
      <c r="FS411" s="9"/>
      <c r="FV411" s="212"/>
      <c r="FX411" s="212"/>
      <c r="GI411" s="8"/>
      <c r="GO411" s="10">
        <v>44239</v>
      </c>
      <c r="GP411" s="10"/>
      <c r="GQ411" s="20"/>
      <c r="KE411" s="20">
        <f>FR411*AO411/100*1000</f>
        <v>439.1774322</v>
      </c>
      <c r="KF411" s="20">
        <f>FR411*AP411/100*1000</f>
        <v>226.78273019999997</v>
      </c>
      <c r="KG411" s="20">
        <f>FR411*AQ411/100*1000</f>
        <v>17.539691520000002</v>
      </c>
      <c r="KH411" s="20">
        <f>FR411*AX411/100*1000</f>
        <v>51.180271739999995</v>
      </c>
      <c r="KI411" s="20">
        <f>FR411*BM411/100*1000</f>
        <v>12.332595600000001</v>
      </c>
      <c r="KJ411" s="20">
        <f>FR411*BY411/100*1000</f>
        <v>32.429930418600001</v>
      </c>
      <c r="KK411" s="20">
        <f>FR411*CA411/100*1000</f>
        <v>18.822966606599998</v>
      </c>
      <c r="KL411" s="20">
        <f>FR411*CC411/100*1000</f>
        <v>174.62270225400002</v>
      </c>
    </row>
    <row r="412" spans="1:313">
      <c r="A412" s="1">
        <v>24</v>
      </c>
      <c r="B412" s="1">
        <f>COUNTIFS($D$3:D412,D412,$F$3:F412,F412)</f>
        <v>1</v>
      </c>
      <c r="C412" s="34">
        <v>12247</v>
      </c>
      <c r="D412" s="21" t="s">
        <v>621</v>
      </c>
      <c r="E412" s="2" t="s">
        <v>499</v>
      </c>
      <c r="F412" s="12">
        <v>6458311013</v>
      </c>
      <c r="G412" s="1">
        <f>LEFT(H412,4)-CONCATENATE(IF(LEFT(F412, 2)&lt;MID(H412, 3, 4), 20, 19),LEFT(F412,2))</f>
        <v>56</v>
      </c>
      <c r="H412" s="247" t="s">
        <v>1085</v>
      </c>
      <c r="I412" s="29" t="s">
        <v>627</v>
      </c>
      <c r="J412" s="30" t="s">
        <v>585</v>
      </c>
      <c r="K412" s="2" t="s">
        <v>430</v>
      </c>
      <c r="L412" s="1">
        <v>8</v>
      </c>
      <c r="M412" s="2">
        <v>2</v>
      </c>
      <c r="N412" s="2" t="s">
        <v>431</v>
      </c>
      <c r="P412" s="1" t="s">
        <v>1050</v>
      </c>
      <c r="S412" s="2"/>
      <c r="T412" s="46" t="s">
        <v>797</v>
      </c>
      <c r="U412" s="46"/>
      <c r="V412" s="50" t="s">
        <v>902</v>
      </c>
      <c r="X412" s="59"/>
      <c r="Y412" s="59"/>
      <c r="Z412" s="29"/>
      <c r="AA412" s="1" t="s">
        <v>817</v>
      </c>
      <c r="AC412" s="115">
        <v>129</v>
      </c>
      <c r="AD412" s="115">
        <v>1000</v>
      </c>
      <c r="AE412" s="11"/>
      <c r="AF412" s="11"/>
      <c r="AG412" s="11" t="s">
        <v>483</v>
      </c>
      <c r="AH412" s="115">
        <v>50</v>
      </c>
      <c r="AI412" s="11"/>
      <c r="AJ412" s="11"/>
      <c r="AO412" s="116">
        <v>40.6</v>
      </c>
      <c r="AP412" s="117">
        <v>45</v>
      </c>
      <c r="AQ412" s="118">
        <v>14.4</v>
      </c>
      <c r="AR412" s="119">
        <f>AO412+AP412+AQ412</f>
        <v>100</v>
      </c>
      <c r="AS412" s="120">
        <f>AO412/AP412</f>
        <v>0.90222222222222226</v>
      </c>
      <c r="AT412" s="121">
        <f>AO412/AP412*AQ412</f>
        <v>12.992000000000001</v>
      </c>
      <c r="AU412" s="122">
        <f>AO412/(AP412+AQ412)</f>
        <v>0.6835016835016835</v>
      </c>
      <c r="AV412" s="19">
        <v>34.672400000000003</v>
      </c>
      <c r="AW412" s="19">
        <f>95-AY412</f>
        <v>85.4</v>
      </c>
      <c r="AX412" s="123">
        <v>3.8975999999999997</v>
      </c>
      <c r="AY412" s="19">
        <v>9.6</v>
      </c>
      <c r="AZ412" s="1" t="s">
        <v>432</v>
      </c>
      <c r="BA412" s="58">
        <v>17.2</v>
      </c>
      <c r="BB412" s="1" t="s">
        <v>432</v>
      </c>
      <c r="BC412" s="6">
        <v>0.3</v>
      </c>
      <c r="BD412" s="22">
        <v>86.6</v>
      </c>
      <c r="BE412" s="22">
        <v>64.2</v>
      </c>
      <c r="BF412" s="22">
        <v>66.900000000000006</v>
      </c>
      <c r="BG412" s="67">
        <v>5011.2</v>
      </c>
      <c r="BH412" s="20">
        <v>384</v>
      </c>
      <c r="BI412" s="19">
        <v>0.08</v>
      </c>
      <c r="BJ412" s="19">
        <v>32</v>
      </c>
      <c r="BK412" s="1">
        <v>68</v>
      </c>
      <c r="BL412" s="147">
        <f>BJ412/BK412</f>
        <v>0.47058823529411764</v>
      </c>
      <c r="BM412" s="125">
        <v>0.5</v>
      </c>
      <c r="BN412" s="6">
        <f>BM412*100/AO412</f>
        <v>1.2315270935960592</v>
      </c>
      <c r="BO412" s="1" t="s">
        <v>432</v>
      </c>
      <c r="BP412" s="19">
        <v>29.766000000000002</v>
      </c>
      <c r="BQ412" s="19">
        <v>83</v>
      </c>
      <c r="BR412" s="43">
        <v>66742.2</v>
      </c>
      <c r="BS412" s="6">
        <f>BX412+BZ412</f>
        <v>24.5</v>
      </c>
      <c r="BT412" s="4">
        <v>84</v>
      </c>
      <c r="BU412" s="43">
        <v>9142.2000000000007</v>
      </c>
      <c r="BV412" s="6">
        <f>100-BT412</f>
        <v>16</v>
      </c>
      <c r="BW412" s="6">
        <f>BY412+CA412+CC412</f>
        <v>44.324999999999996</v>
      </c>
      <c r="BX412" s="4">
        <v>13.6</v>
      </c>
      <c r="BY412" s="22">
        <f>BX412*AP412/100</f>
        <v>6.12</v>
      </c>
      <c r="BZ412" s="4">
        <v>10.9</v>
      </c>
      <c r="CA412" s="22">
        <f>BZ412*AP412/100</f>
        <v>4.9050000000000002</v>
      </c>
      <c r="CB412" s="4">
        <v>74</v>
      </c>
      <c r="CC412" s="22">
        <f>CB412*AP412/100</f>
        <v>33.299999999999997</v>
      </c>
      <c r="CD412" s="22">
        <v>0.56000000000000005</v>
      </c>
      <c r="CE412" s="126">
        <v>98.3</v>
      </c>
      <c r="CF412" s="127">
        <v>6008.7999999999993</v>
      </c>
      <c r="CG412" s="126">
        <v>92.9</v>
      </c>
      <c r="CH412" s="127">
        <v>3766.1</v>
      </c>
      <c r="CI412" s="126">
        <v>71</v>
      </c>
      <c r="CJ412" s="126">
        <v>77.3</v>
      </c>
      <c r="CK412" s="127">
        <v>2514.3999999999996</v>
      </c>
      <c r="CL412" s="19">
        <f>BX412/BZ412</f>
        <v>1.2477064220183485</v>
      </c>
      <c r="CM412" s="22"/>
      <c r="CN412" s="22"/>
      <c r="CO412" s="22"/>
      <c r="CP412" s="6"/>
      <c r="CQ412" s="19"/>
      <c r="CR412" s="19"/>
      <c r="CS412" s="19"/>
      <c r="CT412" s="22"/>
      <c r="CU412" s="142"/>
      <c r="CV412" s="142"/>
      <c r="CW412" s="22"/>
      <c r="CX412" s="22"/>
      <c r="CZ412" s="22"/>
      <c r="DA412" s="156" t="s">
        <v>470</v>
      </c>
      <c r="DB412" s="129" t="s">
        <v>257</v>
      </c>
      <c r="DC412" s="130"/>
      <c r="DD412" s="131"/>
      <c r="DI412" s="1" t="s">
        <v>436</v>
      </c>
      <c r="DJ412" s="209" t="s">
        <v>483</v>
      </c>
      <c r="DK412" s="4">
        <v>2</v>
      </c>
      <c r="DM412" s="4" t="s">
        <v>460</v>
      </c>
      <c r="DN412" s="16">
        <v>0</v>
      </c>
      <c r="DO412" s="4">
        <v>0</v>
      </c>
      <c r="DP412" s="4" t="s">
        <v>514</v>
      </c>
      <c r="DR412" s="1" t="s">
        <v>431</v>
      </c>
      <c r="DS412" s="1" t="s">
        <v>431</v>
      </c>
      <c r="DT412" s="1" t="s">
        <v>431</v>
      </c>
      <c r="DU412" s="1" t="s">
        <v>431</v>
      </c>
      <c r="DV412" s="1" t="s">
        <v>431</v>
      </c>
      <c r="DW412" s="1" t="s">
        <v>431</v>
      </c>
      <c r="DX412" s="1" t="s">
        <v>431</v>
      </c>
      <c r="DY412" s="1" t="s">
        <v>431</v>
      </c>
      <c r="DZ412" s="1" t="s">
        <v>431</v>
      </c>
      <c r="EA412" s="1" t="s">
        <v>514</v>
      </c>
      <c r="EB412" s="1" t="s">
        <v>514</v>
      </c>
      <c r="EC412" s="36"/>
      <c r="ED412" s="36"/>
      <c r="EE412" s="4">
        <v>8</v>
      </c>
      <c r="EF412" s="4">
        <v>20</v>
      </c>
      <c r="EG412" s="4">
        <v>2</v>
      </c>
      <c r="EH412" s="4">
        <v>0</v>
      </c>
      <c r="EI412" s="4"/>
      <c r="EJ412" s="4">
        <v>170</v>
      </c>
      <c r="EK412" s="4">
        <v>100</v>
      </c>
      <c r="EL412" s="6">
        <f>EK412/(EJ412*EJ412*0.01*0.01)</f>
        <v>34.602076124567475</v>
      </c>
      <c r="EM412" s="17">
        <v>1</v>
      </c>
      <c r="EN412" s="1">
        <v>0</v>
      </c>
      <c r="EO412" s="4">
        <v>3</v>
      </c>
      <c r="EP412" s="4">
        <v>2</v>
      </c>
      <c r="EQ412" s="31"/>
      <c r="ER412" s="14">
        <v>43858</v>
      </c>
      <c r="ES412" s="132">
        <v>12247</v>
      </c>
      <c r="ET412" s="133">
        <v>75</v>
      </c>
      <c r="EU412" s="133">
        <v>11894</v>
      </c>
      <c r="EV412" s="133">
        <v>12000</v>
      </c>
      <c r="EW412" s="133">
        <v>40560</v>
      </c>
      <c r="EX412" s="133">
        <v>3304</v>
      </c>
      <c r="EY412" s="134">
        <f>EX412/EV412*EW412/ET412</f>
        <v>148.90026666666665</v>
      </c>
      <c r="EZ412" s="39">
        <f>L412*EY412</f>
        <v>1191.2021333333332</v>
      </c>
      <c r="FA412" s="9"/>
      <c r="FE412" s="135"/>
      <c r="FF412" s="135"/>
      <c r="FH412" s="136"/>
      <c r="FI412" s="11"/>
      <c r="FK412" s="138"/>
      <c r="FL412" s="139"/>
      <c r="FM412" s="9"/>
      <c r="FN412" s="1"/>
      <c r="FO412" s="41">
        <f>AC412/1000</f>
        <v>0.129</v>
      </c>
      <c r="FQ412" s="121">
        <f>EX412*100/EU412</f>
        <v>27.778711955607868</v>
      </c>
      <c r="FR412" s="140">
        <f>EY412/1000</f>
        <v>0.14890026666666664</v>
      </c>
      <c r="FS412" s="143"/>
      <c r="FT412" s="143"/>
      <c r="FV412" s="212"/>
      <c r="FX412" s="212"/>
      <c r="FZ412" s="1">
        <v>0</v>
      </c>
      <c r="GA412" s="1">
        <v>3</v>
      </c>
      <c r="GG412" s="1">
        <v>1</v>
      </c>
      <c r="GH412" s="28">
        <v>43858</v>
      </c>
      <c r="GI412" s="28"/>
      <c r="GJ412" s="29" t="s">
        <v>523</v>
      </c>
      <c r="GM412" s="11" t="s">
        <v>659</v>
      </c>
      <c r="GO412" s="10">
        <v>43858</v>
      </c>
      <c r="GP412" s="23" t="s">
        <v>523</v>
      </c>
      <c r="GQ412" s="20">
        <f>DATEDIF(ER412,GO412,"m")</f>
        <v>0</v>
      </c>
      <c r="GT412" s="22">
        <v>1.1175926818001249</v>
      </c>
      <c r="KE412" s="20">
        <f>FR412*AO412/100*1000</f>
        <v>60.45350826666666</v>
      </c>
      <c r="KF412" s="20">
        <f>FR412*AP412/100*1000</f>
        <v>67.005119999999991</v>
      </c>
      <c r="KG412" s="20">
        <f>FR412*AQ412/100*1000</f>
        <v>21.441638399999999</v>
      </c>
      <c r="KH412" s="20">
        <f>FR412*AX412/100*1000</f>
        <v>5.8035367935999984</v>
      </c>
      <c r="KI412" s="20">
        <f>FR412*BM412/100*1000</f>
        <v>0.74450133333333324</v>
      </c>
      <c r="KJ412" s="20">
        <f>FR412*BY412/100*1000</f>
        <v>9.1126963199999995</v>
      </c>
      <c r="KK412" s="20">
        <f>FR412*CA412/100*1000</f>
        <v>7.3035580799999984</v>
      </c>
      <c r="KL412" s="20">
        <f>FR412*CC412/100*1000</f>
        <v>49.583788799999986</v>
      </c>
      <c r="KV412" s="11" t="s">
        <v>659</v>
      </c>
    </row>
    <row r="413" spans="1:313">
      <c r="A413" s="1">
        <v>12</v>
      </c>
      <c r="B413" s="1">
        <f>COUNTIFS($D$3:D413,D413,$F$3:F413,F413)</f>
        <v>1</v>
      </c>
      <c r="C413" s="34">
        <v>12151</v>
      </c>
      <c r="D413" s="21" t="s">
        <v>1063</v>
      </c>
      <c r="E413" s="2" t="s">
        <v>521</v>
      </c>
      <c r="F413" s="12">
        <v>7201214856</v>
      </c>
      <c r="G413" s="1">
        <f>LEFT(H413,4)-CONCATENATE(IF(LEFT(F413, 2)&lt;MID(H413, 3, 4), 20, 19),LEFT(F413,2))</f>
        <v>48</v>
      </c>
      <c r="H413" s="247" t="s">
        <v>1062</v>
      </c>
      <c r="I413" s="29" t="s">
        <v>1064</v>
      </c>
      <c r="J413" s="24" t="s">
        <v>487</v>
      </c>
      <c r="K413" s="2" t="s">
        <v>430</v>
      </c>
      <c r="L413" s="1">
        <v>12</v>
      </c>
      <c r="M413" s="2" t="s">
        <v>664</v>
      </c>
      <c r="N413" s="2" t="s">
        <v>431</v>
      </c>
      <c r="P413" s="1" t="s">
        <v>1050</v>
      </c>
      <c r="S413" s="2"/>
      <c r="T413" s="46" t="s">
        <v>797</v>
      </c>
      <c r="U413" s="46"/>
      <c r="V413" s="50" t="s">
        <v>902</v>
      </c>
      <c r="X413" s="59"/>
      <c r="Y413" s="59"/>
      <c r="Z413" s="29"/>
      <c r="AA413" s="1" t="s">
        <v>812</v>
      </c>
      <c r="AC413" s="115">
        <v>298</v>
      </c>
      <c r="AD413" s="115">
        <v>3500</v>
      </c>
      <c r="AE413" s="11"/>
      <c r="AF413" s="11"/>
      <c r="AG413" s="11" t="s">
        <v>483</v>
      </c>
      <c r="AH413" s="115">
        <v>250</v>
      </c>
      <c r="AI413" s="11"/>
      <c r="AJ413" s="11"/>
      <c r="AO413" s="116">
        <v>30.2</v>
      </c>
      <c r="AP413" s="117">
        <v>68</v>
      </c>
      <c r="AQ413" s="118">
        <v>1</v>
      </c>
      <c r="AR413" s="119">
        <f>AO413+AP413+AQ413</f>
        <v>99.2</v>
      </c>
      <c r="AS413" s="120">
        <f>AO413/AP413</f>
        <v>0.44411764705882351</v>
      </c>
      <c r="AT413" s="121">
        <f>AO413/AP413*AQ413</f>
        <v>0.44411764705882351</v>
      </c>
      <c r="AU413" s="122">
        <f>AO413/(AP413+AQ413)</f>
        <v>0.43768115942028984</v>
      </c>
      <c r="AV413" s="19">
        <v>27.391399999999997</v>
      </c>
      <c r="AW413" s="19">
        <f>95-AY413</f>
        <v>90.7</v>
      </c>
      <c r="AX413" s="123">
        <v>1.2985999999999998</v>
      </c>
      <c r="AY413" s="19">
        <v>4.3</v>
      </c>
      <c r="AZ413" s="1" t="s">
        <v>432</v>
      </c>
      <c r="BA413" s="58">
        <v>29.7</v>
      </c>
      <c r="BB413" s="1" t="s">
        <v>432</v>
      </c>
      <c r="BC413" s="6">
        <v>0.02</v>
      </c>
      <c r="BD413" s="6">
        <v>98.6</v>
      </c>
      <c r="BE413" s="19">
        <v>81</v>
      </c>
      <c r="BF413" s="19">
        <v>53.8</v>
      </c>
      <c r="BG413" s="2">
        <v>5476</v>
      </c>
      <c r="BH413" s="20">
        <v>442</v>
      </c>
      <c r="BI413" s="2" t="s">
        <v>432</v>
      </c>
      <c r="BJ413" s="19">
        <v>27.3</v>
      </c>
      <c r="BK413" s="1">
        <v>72.7</v>
      </c>
      <c r="BL413" s="147">
        <f>BJ413/BK413</f>
        <v>0.37551581843191195</v>
      </c>
      <c r="BM413" s="125">
        <v>0.1</v>
      </c>
      <c r="BN413" s="6">
        <f>BM413*100/AO413</f>
        <v>0.33112582781456956</v>
      </c>
      <c r="BO413" s="1" t="s">
        <v>432</v>
      </c>
      <c r="BP413" s="19">
        <v>8.3490000000000002</v>
      </c>
      <c r="BQ413" s="19">
        <v>19.738</v>
      </c>
      <c r="BR413" s="4">
        <v>16613</v>
      </c>
      <c r="BS413" s="6">
        <f>BX413+BZ413</f>
        <v>86.2</v>
      </c>
      <c r="BT413" s="4">
        <v>96.2</v>
      </c>
      <c r="BU413" s="43">
        <v>11953.44</v>
      </c>
      <c r="BV413" s="6">
        <f>100-BT413</f>
        <v>3.7999999999999972</v>
      </c>
      <c r="BW413" s="6">
        <f>BY413+CA413+CC413</f>
        <v>67.66</v>
      </c>
      <c r="BX413" s="4">
        <v>59</v>
      </c>
      <c r="BY413" s="22">
        <f>BX413*AP413/100</f>
        <v>40.119999999999997</v>
      </c>
      <c r="BZ413" s="4">
        <v>27.2</v>
      </c>
      <c r="CA413" s="22">
        <f>BZ413*AP413/100</f>
        <v>18.495999999999999</v>
      </c>
      <c r="CB413" s="4">
        <v>13.3</v>
      </c>
      <c r="CC413" s="22">
        <f>CB413*AP413/100</f>
        <v>9.0440000000000005</v>
      </c>
      <c r="CD413" s="22">
        <v>0.38</v>
      </c>
      <c r="CE413" s="126">
        <v>99.9</v>
      </c>
      <c r="CF413" s="127">
        <v>10620.4</v>
      </c>
      <c r="CG413" s="126">
        <v>99.9</v>
      </c>
      <c r="CH413" s="127">
        <v>7163</v>
      </c>
      <c r="CI413" s="126">
        <v>96.7</v>
      </c>
      <c r="CJ413" s="126">
        <v>99.5</v>
      </c>
      <c r="CK413" s="127">
        <v>9037</v>
      </c>
      <c r="CL413" s="19">
        <f>BX413/BZ413</f>
        <v>2.1691176470588234</v>
      </c>
      <c r="CM413" s="22"/>
      <c r="CN413" s="22"/>
      <c r="CO413" s="22"/>
      <c r="CP413" s="6"/>
      <c r="CQ413" s="19"/>
      <c r="CR413" s="19"/>
      <c r="CS413" s="19"/>
      <c r="CT413" s="22"/>
      <c r="CU413" s="142"/>
      <c r="CV413" s="142"/>
      <c r="CW413" s="22"/>
      <c r="CX413" s="22"/>
      <c r="CZ413" s="22"/>
      <c r="DB413" s="129" t="s">
        <v>441</v>
      </c>
      <c r="DC413" s="130"/>
      <c r="DD413" s="131" t="s">
        <v>1061</v>
      </c>
      <c r="DI413" s="1" t="s">
        <v>434</v>
      </c>
      <c r="DJ413" s="209" t="s">
        <v>483</v>
      </c>
      <c r="DK413" s="4">
        <v>2</v>
      </c>
      <c r="DN413" s="16">
        <v>0</v>
      </c>
      <c r="DR413" s="1">
        <v>2</v>
      </c>
      <c r="DS413" s="1" t="s">
        <v>431</v>
      </c>
      <c r="DT413" s="1">
        <v>370</v>
      </c>
      <c r="DU413" s="1">
        <v>1.4</v>
      </c>
      <c r="DV413" s="1">
        <v>98.6</v>
      </c>
      <c r="DW413" s="1" t="s">
        <v>431</v>
      </c>
      <c r="DX413" s="1" t="s">
        <v>431</v>
      </c>
      <c r="DY413" s="1" t="s">
        <v>431</v>
      </c>
      <c r="DZ413" s="1" t="s">
        <v>431</v>
      </c>
      <c r="EA413" s="1">
        <v>0</v>
      </c>
      <c r="EC413" s="36"/>
      <c r="ED413" s="36"/>
      <c r="EE413" s="4">
        <v>12</v>
      </c>
      <c r="EF413" s="4"/>
      <c r="EG413" s="4"/>
      <c r="EH413" s="4"/>
      <c r="EI413" s="4"/>
      <c r="EJ413" s="4"/>
      <c r="EK413" s="4"/>
      <c r="EL413" s="6" t="e">
        <f>EK413/(EJ413*EJ413*0.01*0.01)</f>
        <v>#DIV/0!</v>
      </c>
      <c r="EM413" s="4"/>
      <c r="EN413" s="4"/>
      <c r="EO413" s="4"/>
      <c r="EP413" s="4"/>
      <c r="EQ413" s="31"/>
      <c r="ER413" s="14"/>
      <c r="ES413" s="132">
        <v>12151</v>
      </c>
      <c r="ET413" s="133">
        <v>75</v>
      </c>
      <c r="EU413" s="133">
        <v>2469</v>
      </c>
      <c r="EV413" s="133">
        <v>4000</v>
      </c>
      <c r="EW413" s="133">
        <v>40560</v>
      </c>
      <c r="EX413" s="133">
        <v>2211</v>
      </c>
      <c r="EY413" s="134">
        <f>EX413/EV413*EW413/ET413</f>
        <v>298.92719999999997</v>
      </c>
      <c r="EZ413" s="39">
        <f>L413*EY413</f>
        <v>3587.1263999999996</v>
      </c>
      <c r="FA413" s="9"/>
      <c r="FE413" s="135"/>
      <c r="FF413" s="135"/>
      <c r="FH413" s="136"/>
      <c r="FI413" s="11"/>
      <c r="FK413" s="138"/>
      <c r="FL413" s="139"/>
      <c r="FM413" s="9"/>
      <c r="FN413" s="1"/>
      <c r="FO413" s="41">
        <f>AC413/1000</f>
        <v>0.29799999999999999</v>
      </c>
      <c r="FQ413" s="121">
        <f>EX413*100/EU413</f>
        <v>89.550425273390033</v>
      </c>
      <c r="FR413" s="140">
        <f>EY413/1000</f>
        <v>0.29892719999999995</v>
      </c>
      <c r="FS413" s="143">
        <f>DT413/EY413</f>
        <v>1.2377595615253481</v>
      </c>
      <c r="FT413" s="143"/>
      <c r="FV413" s="212"/>
      <c r="FX413" s="212"/>
      <c r="GI413" s="8"/>
      <c r="GO413" s="10">
        <v>43840</v>
      </c>
      <c r="GP413" s="10"/>
      <c r="GQ413" s="20"/>
      <c r="KE413" s="20">
        <f>FR413*AO413/100*1000</f>
        <v>90.27601439999998</v>
      </c>
      <c r="KF413" s="20">
        <f>FR413*AP413/100*1000</f>
        <v>203.27049599999995</v>
      </c>
      <c r="KG413" s="20">
        <f>FR413*AQ413/100*1000</f>
        <v>2.9892719999999993</v>
      </c>
      <c r="KH413" s="20">
        <f>FR413*AX413/100*1000</f>
        <v>3.8818686191999987</v>
      </c>
      <c r="KI413" s="20">
        <f>FR413*BM413/100*1000</f>
        <v>0.29892719999999995</v>
      </c>
      <c r="KJ413" s="20">
        <f>FR413*BY413/100*1000</f>
        <v>119.92959263999997</v>
      </c>
      <c r="KK413" s="20">
        <f>FR413*CA413/100*1000</f>
        <v>55.289574911999992</v>
      </c>
      <c r="KL413" s="20">
        <f>FR413*CC413/100*1000</f>
        <v>27.034975967999994</v>
      </c>
    </row>
    <row r="414" spans="1:313">
      <c r="A414" s="1">
        <v>206</v>
      </c>
      <c r="B414" s="1">
        <f>COUNTIFS($D$3:D414,D414,$F$3:F414,F414)</f>
        <v>1</v>
      </c>
      <c r="C414" s="34">
        <v>13287</v>
      </c>
      <c r="D414" s="21" t="s">
        <v>1475</v>
      </c>
      <c r="E414" s="2" t="s">
        <v>504</v>
      </c>
      <c r="F414" s="12">
        <v>520123054</v>
      </c>
      <c r="G414" s="1">
        <f>LEFT(H414,4)-CONCATENATE(IF(LEFT(F414, 2)&lt;MID(H414, 3, 4), 20, 19),LEFT(F414,2))</f>
        <v>68</v>
      </c>
      <c r="H414" s="247" t="s">
        <v>1476</v>
      </c>
      <c r="I414" s="29" t="s">
        <v>1328</v>
      </c>
      <c r="J414" s="24" t="s">
        <v>487</v>
      </c>
      <c r="K414" s="2" t="s">
        <v>430</v>
      </c>
      <c r="L414" s="1">
        <v>12</v>
      </c>
      <c r="M414" s="2">
        <v>1</v>
      </c>
      <c r="N414" s="2" t="s">
        <v>647</v>
      </c>
      <c r="P414" s="1" t="s">
        <v>1452</v>
      </c>
      <c r="S414" s="2"/>
      <c r="T414" s="42"/>
      <c r="U414" s="42"/>
      <c r="V414" s="57" t="s">
        <v>1245</v>
      </c>
      <c r="X414" s="59"/>
      <c r="Y414" s="59"/>
      <c r="Z414" s="29"/>
      <c r="AA414" s="1" t="s">
        <v>812</v>
      </c>
      <c r="AC414" s="115">
        <v>401</v>
      </c>
      <c r="AD414" s="115">
        <v>4800</v>
      </c>
      <c r="AE414" s="11"/>
      <c r="AF414" s="11"/>
      <c r="AG414" s="11" t="s">
        <v>483</v>
      </c>
      <c r="AH414" s="115">
        <v>350</v>
      </c>
      <c r="AI414" s="11"/>
      <c r="AJ414" s="11"/>
      <c r="AM414" s="11"/>
      <c r="AO414" s="116">
        <v>25.3</v>
      </c>
      <c r="AP414" s="117">
        <v>73.3</v>
      </c>
      <c r="AQ414" s="118">
        <v>0.6</v>
      </c>
      <c r="AR414" s="119">
        <f>AO414+AP414+AQ414</f>
        <v>99.199999999999989</v>
      </c>
      <c r="AS414" s="120">
        <f>AO414/AP414</f>
        <v>0.34515688949522511</v>
      </c>
      <c r="AT414" s="121">
        <f>AO414/AP414*AQ414</f>
        <v>0.20709413369713506</v>
      </c>
      <c r="AU414" s="122">
        <f>AO414/(AP414+AQ414)</f>
        <v>0.34235453315290937</v>
      </c>
      <c r="AV414" s="19">
        <f>AW414*AO414/100</f>
        <v>17.874000000000002</v>
      </c>
      <c r="AW414" s="19">
        <f>98-AY414-(CD414*100/AO414)</f>
        <v>70.648221343873516</v>
      </c>
      <c r="AX414" s="123">
        <v>6.01</v>
      </c>
      <c r="AY414" s="19">
        <f>AX414*100/AO414</f>
        <v>23.754940711462449</v>
      </c>
      <c r="AZ414" s="1" t="s">
        <v>432</v>
      </c>
      <c r="BA414" s="58">
        <v>15.5</v>
      </c>
      <c r="BB414" s="1" t="s">
        <v>432</v>
      </c>
      <c r="BC414" s="6">
        <v>4.3999999999999997E-2</v>
      </c>
      <c r="BD414" s="6"/>
      <c r="BE414" s="19"/>
      <c r="BF414" s="19"/>
      <c r="BG414" s="2">
        <v>6554</v>
      </c>
      <c r="BH414" s="2"/>
      <c r="BI414" s="19" t="s">
        <v>432</v>
      </c>
      <c r="BJ414" s="19">
        <v>27.9</v>
      </c>
      <c r="BK414" s="19">
        <v>72.099999999999994</v>
      </c>
      <c r="BL414" s="147">
        <f>BJ414/BK414</f>
        <v>0.3869625520110957</v>
      </c>
      <c r="BM414" s="125">
        <v>0.16</v>
      </c>
      <c r="BN414" s="6">
        <f>BM414*100/AO414</f>
        <v>0.6324110671936759</v>
      </c>
      <c r="BO414" s="1" t="s">
        <v>432</v>
      </c>
      <c r="BP414" s="19">
        <v>28.2</v>
      </c>
      <c r="BQ414" s="19">
        <v>26.45</v>
      </c>
      <c r="BR414" s="43">
        <v>21231.100000000002</v>
      </c>
      <c r="BS414" s="6">
        <f>BX414+BZ414</f>
        <v>63.4</v>
      </c>
      <c r="BT414" s="4">
        <v>92</v>
      </c>
      <c r="BU414" s="43">
        <v>10724.576271186441</v>
      </c>
      <c r="BV414" s="6">
        <f>100-BT414</f>
        <v>8</v>
      </c>
      <c r="BW414" s="6">
        <f>BY414+CA414+CC414</f>
        <v>73.226699999999994</v>
      </c>
      <c r="BX414" s="2">
        <v>42</v>
      </c>
      <c r="BY414" s="22">
        <f>BX414*AP414/100</f>
        <v>30.785999999999998</v>
      </c>
      <c r="BZ414" s="4">
        <v>21.4</v>
      </c>
      <c r="CA414" s="22">
        <f>BZ414*AP414/100</f>
        <v>15.686199999999999</v>
      </c>
      <c r="CB414" s="4">
        <v>36.5</v>
      </c>
      <c r="CC414" s="22">
        <f>CB414*AP414/100</f>
        <v>26.754499999999997</v>
      </c>
      <c r="CD414" s="22">
        <v>0.91</v>
      </c>
      <c r="CE414" s="126">
        <v>99.9</v>
      </c>
      <c r="CF414" s="126">
        <v>8970</v>
      </c>
      <c r="CG414" s="126">
        <v>99.2</v>
      </c>
      <c r="CH414" s="126">
        <v>6594</v>
      </c>
      <c r="CI414" s="126">
        <v>88.1</v>
      </c>
      <c r="CJ414" s="126">
        <v>95.4</v>
      </c>
      <c r="CK414" s="126">
        <v>6534</v>
      </c>
      <c r="CL414" s="19">
        <f>BX414/BZ414</f>
        <v>1.9626168224299068</v>
      </c>
      <c r="CM414" s="22"/>
      <c r="CN414" s="22"/>
      <c r="CO414" s="22"/>
      <c r="CP414" s="6">
        <v>1.1499999999999999</v>
      </c>
      <c r="CQ414" s="19"/>
      <c r="CR414" s="19"/>
      <c r="CS414" s="19"/>
      <c r="CT414" s="22"/>
      <c r="CU414" s="142"/>
      <c r="CV414" s="142"/>
      <c r="CW414" s="22"/>
      <c r="CX414" s="22"/>
      <c r="CZ414" s="22"/>
      <c r="DA414" s="16"/>
      <c r="DB414" s="129" t="s">
        <v>441</v>
      </c>
      <c r="DC414" s="130"/>
      <c r="DD414" s="131" t="s">
        <v>1477</v>
      </c>
      <c r="DI414" s="1" t="s">
        <v>434</v>
      </c>
      <c r="DJ414" s="209" t="s">
        <v>483</v>
      </c>
      <c r="DK414" s="4">
        <v>2</v>
      </c>
      <c r="DN414" s="16">
        <v>0</v>
      </c>
      <c r="DR414" s="1" t="s">
        <v>431</v>
      </c>
      <c r="DS414" s="1" t="s">
        <v>431</v>
      </c>
      <c r="DT414" s="1">
        <v>245</v>
      </c>
      <c r="DU414" s="1">
        <v>11</v>
      </c>
      <c r="DV414" s="1">
        <v>89</v>
      </c>
      <c r="DW414" s="1" t="s">
        <v>431</v>
      </c>
      <c r="DX414" s="1" t="s">
        <v>431</v>
      </c>
      <c r="DY414" s="1" t="s">
        <v>431</v>
      </c>
      <c r="DZ414" s="1" t="s">
        <v>431</v>
      </c>
      <c r="EA414" s="1">
        <v>0</v>
      </c>
      <c r="EC414" s="36"/>
      <c r="ED414" s="36"/>
      <c r="EE414" s="4">
        <v>12</v>
      </c>
      <c r="EF414" s="4"/>
      <c r="EG414" s="4"/>
      <c r="EH414" s="4"/>
      <c r="EI414" s="4"/>
      <c r="EJ414" s="4"/>
      <c r="EK414" s="4"/>
      <c r="EL414" s="6" t="e">
        <f>EK414/(EJ414*EJ414*0.01*0.01)</f>
        <v>#DIV/0!</v>
      </c>
      <c r="EM414" s="4"/>
      <c r="EN414" s="4"/>
      <c r="EO414" s="4"/>
      <c r="EP414" s="4"/>
      <c r="EQ414" s="31"/>
      <c r="ER414" s="14"/>
      <c r="ES414" s="132">
        <v>13287</v>
      </c>
      <c r="ET414" s="133">
        <v>75</v>
      </c>
      <c r="EU414" s="133">
        <v>6492</v>
      </c>
      <c r="EV414" s="133">
        <v>4000</v>
      </c>
      <c r="EW414" s="133">
        <v>39780</v>
      </c>
      <c r="EX414" s="133">
        <v>3082</v>
      </c>
      <c r="EY414" s="134">
        <f>EX414/EV414*EW414/ET414</f>
        <v>408.67319999999995</v>
      </c>
      <c r="EZ414" s="39">
        <f>L414*EY414</f>
        <v>4904.0783999999994</v>
      </c>
      <c r="FA414" s="9"/>
      <c r="FE414" s="135"/>
      <c r="FF414" s="135"/>
      <c r="FH414" s="136"/>
      <c r="FI414" s="143"/>
      <c r="FK414" s="138"/>
      <c r="FL414" s="139"/>
      <c r="FM414" s="9"/>
      <c r="FN414" s="1"/>
      <c r="FO414" s="41">
        <f>AC414/1000</f>
        <v>0.40100000000000002</v>
      </c>
      <c r="FQ414" s="121">
        <f>EX414*100/EU414</f>
        <v>47.473813924830559</v>
      </c>
      <c r="FR414" s="140">
        <f>EY414/1000</f>
        <v>0.40867319999999996</v>
      </c>
      <c r="FS414" s="9"/>
      <c r="FV414" s="212"/>
      <c r="FX414" s="212"/>
      <c r="GI414" s="8"/>
      <c r="GO414" s="10">
        <v>44062</v>
      </c>
      <c r="GP414" s="10"/>
      <c r="GQ414" s="20"/>
      <c r="KE414" s="20">
        <f>FR414*AO414/100*1000</f>
        <v>103.39431959999999</v>
      </c>
      <c r="KF414" s="20">
        <f>FR414*AP414/100*1000</f>
        <v>299.55745559999997</v>
      </c>
      <c r="KG414" s="20">
        <f>FR414*AQ414/100*1000</f>
        <v>2.4520391999999998</v>
      </c>
      <c r="KH414" s="20">
        <f>FR414*AX414/100*1000</f>
        <v>24.561259319999994</v>
      </c>
      <c r="KI414" s="20">
        <f>FR414*BM414/100*1000</f>
        <v>0.65387712000000009</v>
      </c>
      <c r="KJ414" s="20">
        <f>FR414*BY414/100*1000</f>
        <v>125.81413135199998</v>
      </c>
      <c r="KK414" s="20">
        <f>FR414*CA414/100*1000</f>
        <v>64.105295498399997</v>
      </c>
      <c r="KL414" s="20">
        <f>FR414*CC414/100*1000</f>
        <v>109.33847129399999</v>
      </c>
    </row>
    <row r="415" spans="1:313">
      <c r="A415" s="1">
        <v>326</v>
      </c>
      <c r="B415" s="1">
        <f>COUNTIFS($D$3:D415,D415,$F$3:F415,F415)</f>
        <v>1</v>
      </c>
      <c r="C415" s="34">
        <v>11846</v>
      </c>
      <c r="D415" s="75" t="s">
        <v>911</v>
      </c>
      <c r="E415" s="76" t="s">
        <v>912</v>
      </c>
      <c r="F415" s="76">
        <v>490813281</v>
      </c>
      <c r="G415" s="77">
        <v>70</v>
      </c>
      <c r="H415" s="248" t="s">
        <v>913</v>
      </c>
      <c r="I415" s="29" t="s">
        <v>442</v>
      </c>
      <c r="J415" s="24" t="s">
        <v>487</v>
      </c>
      <c r="K415" s="2" t="s">
        <v>430</v>
      </c>
      <c r="L415" s="1">
        <v>31</v>
      </c>
      <c r="M415" s="2">
        <v>2</v>
      </c>
      <c r="N415" s="2" t="s">
        <v>646</v>
      </c>
      <c r="P415" s="1" t="s">
        <v>890</v>
      </c>
      <c r="S415" s="2"/>
      <c r="T415" s="46" t="s">
        <v>797</v>
      </c>
      <c r="U415" s="46"/>
      <c r="V415" s="50" t="s">
        <v>902</v>
      </c>
      <c r="X415" s="59"/>
      <c r="Y415" s="59"/>
      <c r="Z415" s="29" t="s">
        <v>914</v>
      </c>
      <c r="AA415" s="1" t="s">
        <v>817</v>
      </c>
      <c r="AC415" s="115">
        <v>137</v>
      </c>
      <c r="AD415" s="115">
        <v>4200</v>
      </c>
      <c r="AE415" s="11"/>
      <c r="AF415" s="11"/>
      <c r="AG415" s="11" t="s">
        <v>491</v>
      </c>
      <c r="AH415" s="115">
        <v>350</v>
      </c>
      <c r="AI415" s="11"/>
      <c r="AO415" s="116">
        <v>25.3</v>
      </c>
      <c r="AP415" s="117">
        <v>67.400000000000006</v>
      </c>
      <c r="AQ415" s="118">
        <v>6</v>
      </c>
      <c r="AR415" s="119">
        <f>AO415+AP415+AQ415</f>
        <v>98.7</v>
      </c>
      <c r="AS415" s="120">
        <f>AO415/AP415</f>
        <v>0.37537091988130561</v>
      </c>
      <c r="AT415" s="121">
        <f>AO415/AP415*AQ415</f>
        <v>2.2522255192878338</v>
      </c>
      <c r="AU415" s="122">
        <f>AO415/(AP415+AQ415)</f>
        <v>0.34468664850136238</v>
      </c>
      <c r="AV415" s="19">
        <v>22.5929</v>
      </c>
      <c r="AW415" s="19">
        <f>95-AY415</f>
        <v>89.3</v>
      </c>
      <c r="AX415" s="123">
        <v>1.4421000000000002</v>
      </c>
      <c r="AY415" s="19">
        <v>5.7</v>
      </c>
      <c r="AZ415" s="1" t="s">
        <v>432</v>
      </c>
      <c r="BA415" s="145">
        <v>23.14</v>
      </c>
      <c r="BB415" s="1" t="s">
        <v>432</v>
      </c>
      <c r="BC415" s="6">
        <v>0.1</v>
      </c>
      <c r="BD415" s="6">
        <v>80.5</v>
      </c>
      <c r="BE415" s="19">
        <v>24.3</v>
      </c>
      <c r="BF415" s="19">
        <v>12.9</v>
      </c>
      <c r="BG415" s="2">
        <v>5715</v>
      </c>
      <c r="BH415" s="20">
        <v>376</v>
      </c>
      <c r="BI415" s="19">
        <v>0.6</v>
      </c>
      <c r="BJ415" s="19">
        <v>49.3</v>
      </c>
      <c r="BK415" s="1">
        <v>50.2</v>
      </c>
      <c r="BL415" s="124">
        <f>BJ415/BK415</f>
        <v>0.98207171314741026</v>
      </c>
      <c r="BM415" s="125">
        <v>0.4</v>
      </c>
      <c r="BN415" s="6">
        <f>BM415*100/AO415</f>
        <v>1.5810276679841897</v>
      </c>
      <c r="BO415" s="1" t="s">
        <v>432</v>
      </c>
      <c r="BP415" s="1">
        <v>7.5</v>
      </c>
      <c r="BQ415" s="19">
        <v>15.389999999999999</v>
      </c>
      <c r="BR415" s="43">
        <v>19995.535714285714</v>
      </c>
      <c r="BS415" s="6">
        <f>BX415+BZ415</f>
        <v>61.300000000000004</v>
      </c>
      <c r="BT415" s="4">
        <v>92</v>
      </c>
      <c r="BU415" s="43">
        <v>5788.1600000000008</v>
      </c>
      <c r="BV415" s="6">
        <f>100-BT415</f>
        <v>8</v>
      </c>
      <c r="BW415" s="6">
        <f>BY415+CA415+CC415</f>
        <v>66.523800000000008</v>
      </c>
      <c r="BX415" s="4">
        <v>37.700000000000003</v>
      </c>
      <c r="BY415" s="22">
        <f>BX415*AP415/100</f>
        <v>25.409800000000004</v>
      </c>
      <c r="BZ415" s="4">
        <v>23.6</v>
      </c>
      <c r="CA415" s="22">
        <f>BZ415*AP415/100</f>
        <v>15.906400000000003</v>
      </c>
      <c r="CB415" s="4">
        <v>37.4</v>
      </c>
      <c r="CC415" s="22">
        <f>CB415*AP415/100</f>
        <v>25.207600000000003</v>
      </c>
      <c r="CD415" s="6">
        <v>0.2</v>
      </c>
      <c r="CE415" s="126">
        <v>85.1</v>
      </c>
      <c r="CF415" s="127">
        <v>4980.6499999999996</v>
      </c>
      <c r="CG415" s="126">
        <v>65.099999999999994</v>
      </c>
      <c r="CH415" s="126">
        <v>3146</v>
      </c>
      <c r="CI415" s="126">
        <v>31.3</v>
      </c>
      <c r="CJ415" s="126">
        <v>59.8</v>
      </c>
      <c r="CK415" s="127">
        <v>4212</v>
      </c>
      <c r="CL415" s="19">
        <f>BX415/BZ415</f>
        <v>1.597457627118644</v>
      </c>
      <c r="CM415" s="22"/>
      <c r="CN415" s="22"/>
      <c r="CO415" s="22"/>
      <c r="CP415" s="6"/>
      <c r="CQ415" s="19"/>
      <c r="CR415" s="19"/>
      <c r="CS415" s="19"/>
      <c r="CT415" s="6">
        <v>47.1</v>
      </c>
      <c r="CU415" s="6">
        <v>1.22</v>
      </c>
      <c r="CV415" s="6">
        <v>88.9</v>
      </c>
      <c r="CW415" s="22">
        <v>75.5</v>
      </c>
      <c r="CX415" s="22">
        <v>88.5</v>
      </c>
      <c r="CY415" s="2">
        <v>70.599999999999994</v>
      </c>
      <c r="CZ415" s="22">
        <v>0.44</v>
      </c>
      <c r="DA415" s="16">
        <v>3</v>
      </c>
      <c r="DB415" s="129" t="s">
        <v>441</v>
      </c>
      <c r="DC415" s="130"/>
      <c r="DD415" s="131" t="s">
        <v>748</v>
      </c>
      <c r="DI415" s="1" t="s">
        <v>434</v>
      </c>
      <c r="DJ415" s="210" t="s">
        <v>491</v>
      </c>
      <c r="DK415" s="4">
        <v>2</v>
      </c>
      <c r="DN415" s="16">
        <v>0</v>
      </c>
      <c r="DR415" s="1" t="s">
        <v>431</v>
      </c>
      <c r="DS415" s="1" t="s">
        <v>431</v>
      </c>
      <c r="DT415" s="1">
        <v>131</v>
      </c>
      <c r="DU415" s="1">
        <v>19.100000000000001</v>
      </c>
      <c r="DV415" s="1">
        <v>80.900000000000006</v>
      </c>
      <c r="DW415" s="1" t="s">
        <v>431</v>
      </c>
      <c r="DX415" s="1" t="s">
        <v>431</v>
      </c>
      <c r="DY415" s="1" t="s">
        <v>431</v>
      </c>
      <c r="DZ415" s="1" t="s">
        <v>431</v>
      </c>
      <c r="EA415" s="1">
        <v>0</v>
      </c>
      <c r="EC415" s="36"/>
      <c r="ED415" s="36"/>
      <c r="EE415" s="4">
        <v>31</v>
      </c>
      <c r="EF415" s="4"/>
      <c r="EG415" s="5">
        <v>3</v>
      </c>
      <c r="EH415" s="4"/>
      <c r="EI415" s="4"/>
      <c r="EJ415" s="4"/>
      <c r="EK415" s="4"/>
      <c r="EL415" s="6" t="e">
        <f>EK415/(EJ415*EJ415*0.01*0.01)</f>
        <v>#DIV/0!</v>
      </c>
      <c r="EM415" s="4"/>
      <c r="EN415" s="4"/>
      <c r="EO415" s="4"/>
      <c r="EP415" s="4"/>
      <c r="EQ415" s="31"/>
      <c r="ER415" s="14"/>
      <c r="ES415" s="132">
        <v>11846</v>
      </c>
      <c r="ET415" s="133">
        <v>75</v>
      </c>
      <c r="EU415" s="133">
        <v>49483</v>
      </c>
      <c r="EV415" s="133">
        <v>12000</v>
      </c>
      <c r="EW415" s="133">
        <v>42120</v>
      </c>
      <c r="EX415" s="133">
        <v>1738</v>
      </c>
      <c r="EY415" s="134">
        <f>EX415/EV415*EW415/ET415</f>
        <v>81.338400000000007</v>
      </c>
      <c r="EZ415" s="39">
        <f>L415*EY415</f>
        <v>2521.4904000000001</v>
      </c>
      <c r="FA415" s="9"/>
      <c r="FE415" s="135"/>
      <c r="FF415" s="135"/>
      <c r="FH415" s="136"/>
      <c r="FK415" s="138"/>
      <c r="FL415" s="139"/>
      <c r="FM415" s="9"/>
      <c r="FN415" s="1"/>
      <c r="FO415" s="41">
        <f>AC415/1000</f>
        <v>0.13700000000000001</v>
      </c>
      <c r="FQ415" s="121">
        <f>EX415*100/EU415</f>
        <v>3.5123173615180971</v>
      </c>
      <c r="FR415" s="140">
        <f>EY415/1000</f>
        <v>8.1338400000000005E-2</v>
      </c>
      <c r="FS415" s="9"/>
      <c r="FU415" s="214"/>
      <c r="FW415" s="214"/>
      <c r="GI415" s="8"/>
      <c r="GO415" s="10">
        <v>43780</v>
      </c>
      <c r="GP415" s="10"/>
      <c r="GQ415" s="20"/>
      <c r="KE415" s="20">
        <f>FR415*AO415/100*1000</f>
        <v>20.578615200000005</v>
      </c>
      <c r="KF415" s="20">
        <f>FR415*AP415/100*1000</f>
        <v>54.822081600000011</v>
      </c>
      <c r="KG415" s="20">
        <f>FR415*AQ415/100*1000</f>
        <v>4.8803040000000006</v>
      </c>
      <c r="KH415" s="20">
        <f>FR415*AX415/100*1000</f>
        <v>1.1729810664000002</v>
      </c>
      <c r="KI415" s="20">
        <f>FR415*BM415/100*1000</f>
        <v>0.32535360000000008</v>
      </c>
      <c r="KJ415" s="20">
        <f>FR415*BY415/100*1000</f>
        <v>20.667924763200006</v>
      </c>
      <c r="KK415" s="20">
        <f>FR415*CA415/100*1000</f>
        <v>12.938011257600003</v>
      </c>
      <c r="KL415" s="20">
        <f>FR415*CC415/100*1000</f>
        <v>20.503458518400006</v>
      </c>
    </row>
    <row r="416" spans="1:313">
      <c r="A416" s="1">
        <v>118</v>
      </c>
      <c r="B416" s="1">
        <f>COUNTIFS($D$3:D416,D416,$F$3:F416,F416)</f>
        <v>2</v>
      </c>
      <c r="C416" s="34">
        <v>12721</v>
      </c>
      <c r="D416" s="75" t="s">
        <v>911</v>
      </c>
      <c r="E416" s="76" t="s">
        <v>912</v>
      </c>
      <c r="F416" s="78">
        <v>490813281</v>
      </c>
      <c r="G416" s="77">
        <f>LEFT(H416,4)-CONCATENATE(IF(LEFT(F416, 2)&lt;MID(H416, 3, 4), 20, 19),LEFT(F416,2))</f>
        <v>71</v>
      </c>
      <c r="H416" s="248" t="s">
        <v>1274</v>
      </c>
      <c r="I416" s="29" t="s">
        <v>442</v>
      </c>
      <c r="J416" s="24" t="s">
        <v>487</v>
      </c>
      <c r="K416" s="2" t="s">
        <v>430</v>
      </c>
      <c r="L416" s="1">
        <v>22</v>
      </c>
      <c r="M416" s="2" t="s">
        <v>664</v>
      </c>
      <c r="N416" s="2" t="s">
        <v>431</v>
      </c>
      <c r="P416" s="1" t="s">
        <v>1261</v>
      </c>
      <c r="S416" s="2"/>
      <c r="T416" s="52" t="s">
        <v>1103</v>
      </c>
      <c r="U416" s="52"/>
      <c r="V416" s="57" t="s">
        <v>1245</v>
      </c>
      <c r="X416" s="59"/>
      <c r="Y416" s="59"/>
      <c r="Z416" s="29"/>
      <c r="AA416" s="1" t="s">
        <v>812</v>
      </c>
      <c r="AC416" s="115">
        <v>121</v>
      </c>
      <c r="AD416" s="115">
        <v>2600</v>
      </c>
      <c r="AE416" s="11"/>
      <c r="AF416" s="11"/>
      <c r="AG416" s="11" t="s">
        <v>491</v>
      </c>
      <c r="AH416" s="115">
        <v>150</v>
      </c>
      <c r="AI416" s="11"/>
      <c r="AJ416" s="11"/>
      <c r="AM416" s="11"/>
      <c r="AO416" s="116">
        <v>30</v>
      </c>
      <c r="AP416" s="117">
        <v>66.2</v>
      </c>
      <c r="AQ416" s="118">
        <v>2.89</v>
      </c>
      <c r="AR416" s="119">
        <f>AO416+AP416+AQ416</f>
        <v>99.09</v>
      </c>
      <c r="AS416" s="120">
        <f>AO416/AP416</f>
        <v>0.45317220543806647</v>
      </c>
      <c r="AT416" s="121">
        <f>AO416/AP416*AQ416</f>
        <v>1.3096676737160122</v>
      </c>
      <c r="AU416" s="122">
        <f>AO416/(AP416+AQ416)</f>
        <v>0.43421623968736428</v>
      </c>
      <c r="AV416" s="19">
        <f>AW416*AO416/100</f>
        <v>22.2</v>
      </c>
      <c r="AW416" s="19">
        <f>98-AY416-(CD416*100/AO416)</f>
        <v>74</v>
      </c>
      <c r="AX416" s="123">
        <v>6.31</v>
      </c>
      <c r="AY416" s="19">
        <f>AX416*100/AO416</f>
        <v>21.033333333333335</v>
      </c>
      <c r="AZ416" s="1" t="s">
        <v>432</v>
      </c>
      <c r="BA416" s="58">
        <v>16.100000000000001</v>
      </c>
      <c r="BB416" s="1" t="s">
        <v>432</v>
      </c>
      <c r="BC416" s="6">
        <v>5.5E-2</v>
      </c>
      <c r="BD416" s="6"/>
      <c r="BE416" s="19"/>
      <c r="BF416" s="19"/>
      <c r="BG416" s="2">
        <v>5443</v>
      </c>
      <c r="BH416" s="67">
        <v>268.25</v>
      </c>
      <c r="BI416" s="19">
        <v>0.28000000000000003</v>
      </c>
      <c r="BJ416" s="19">
        <v>45</v>
      </c>
      <c r="BK416" s="1">
        <v>55</v>
      </c>
      <c r="BL416" s="124">
        <f>BJ416/BK416</f>
        <v>0.81818181818181823</v>
      </c>
      <c r="BM416" s="125">
        <v>0.4</v>
      </c>
      <c r="BN416" s="6">
        <f>BM416*100/AO416</f>
        <v>1.3333333333333333</v>
      </c>
      <c r="BO416" s="1" t="s">
        <v>432</v>
      </c>
      <c r="BP416" s="1">
        <v>30.1</v>
      </c>
      <c r="BQ416" s="19">
        <v>37.29</v>
      </c>
      <c r="BR416" s="4">
        <v>35678</v>
      </c>
      <c r="BS416" s="6">
        <f>BX416+BZ416</f>
        <v>44.900000000000006</v>
      </c>
      <c r="BT416" s="4">
        <v>88.2</v>
      </c>
      <c r="BU416" s="43">
        <v>5922.88</v>
      </c>
      <c r="BV416" s="6">
        <f>100-BT416</f>
        <v>11.799999999999997</v>
      </c>
      <c r="BW416" s="6">
        <f>BY416+CA416+CC416</f>
        <v>65.869</v>
      </c>
      <c r="BX416" s="2">
        <v>26.1</v>
      </c>
      <c r="BY416" s="22">
        <f>BX416*AP416/100</f>
        <v>17.278200000000002</v>
      </c>
      <c r="BZ416" s="4">
        <v>18.8</v>
      </c>
      <c r="CA416" s="22">
        <f>BZ416*AP416/100</f>
        <v>12.445600000000002</v>
      </c>
      <c r="CB416" s="4">
        <v>54.6</v>
      </c>
      <c r="CC416" s="22">
        <f>CB416*AP416/100</f>
        <v>36.145200000000003</v>
      </c>
      <c r="CD416" s="22">
        <v>0.89</v>
      </c>
      <c r="CE416" s="126">
        <v>97.8</v>
      </c>
      <c r="CF416" s="127">
        <v>7362.7</v>
      </c>
      <c r="CG416" s="126">
        <v>93.1</v>
      </c>
      <c r="CH416" s="127">
        <v>4270.4000000000005</v>
      </c>
      <c r="CI416" s="126">
        <v>71.900000000000006</v>
      </c>
      <c r="CJ416" s="126">
        <v>82.8</v>
      </c>
      <c r="CK416" s="127">
        <v>3836.9</v>
      </c>
      <c r="CL416" s="19">
        <f>BX416/BZ416</f>
        <v>1.3882978723404256</v>
      </c>
      <c r="CM416" s="22"/>
      <c r="CN416" s="22"/>
      <c r="CO416" s="22"/>
      <c r="CP416" s="6">
        <v>0.44</v>
      </c>
      <c r="CQ416" s="19"/>
      <c r="CR416" s="19"/>
      <c r="CS416" s="19"/>
      <c r="CT416" s="22"/>
      <c r="CU416" s="142"/>
      <c r="CV416" s="142"/>
      <c r="CW416" s="22"/>
      <c r="CX416" s="22"/>
      <c r="CZ416" s="22"/>
      <c r="DA416" s="16">
        <v>3</v>
      </c>
      <c r="DB416" s="129" t="s">
        <v>441</v>
      </c>
      <c r="DC416" s="130"/>
      <c r="DD416" s="131" t="s">
        <v>1278</v>
      </c>
      <c r="DI416" s="1" t="s">
        <v>434</v>
      </c>
      <c r="DJ416" s="210" t="s">
        <v>491</v>
      </c>
      <c r="DK416" s="4">
        <v>2</v>
      </c>
      <c r="DL416" s="4" t="s">
        <v>442</v>
      </c>
      <c r="DM416" s="4" t="s">
        <v>442</v>
      </c>
      <c r="DN416" s="16">
        <v>0</v>
      </c>
      <c r="DR416" s="1" t="s">
        <v>431</v>
      </c>
      <c r="DS416" s="1" t="s">
        <v>431</v>
      </c>
      <c r="DT416" s="22">
        <v>225</v>
      </c>
      <c r="DU416" s="22">
        <v>42.7</v>
      </c>
      <c r="DV416" s="22">
        <v>57.3</v>
      </c>
      <c r="DW416" s="1" t="s">
        <v>431</v>
      </c>
      <c r="DX416" s="1" t="s">
        <v>431</v>
      </c>
      <c r="DY416" s="1" t="s">
        <v>431</v>
      </c>
      <c r="DZ416" s="1" t="s">
        <v>431</v>
      </c>
      <c r="EA416" s="1">
        <v>0</v>
      </c>
      <c r="EB416" s="2"/>
      <c r="EC416" s="36"/>
      <c r="ED416" s="36"/>
      <c r="EE416" s="4">
        <v>22</v>
      </c>
      <c r="EF416" s="4">
        <v>40</v>
      </c>
      <c r="EG416" s="4">
        <v>3</v>
      </c>
      <c r="EH416" s="4"/>
      <c r="EI416" s="4"/>
      <c r="EJ416" s="4" t="s">
        <v>431</v>
      </c>
      <c r="EK416" s="4" t="s">
        <v>431</v>
      </c>
      <c r="EL416" s="4" t="s">
        <v>431</v>
      </c>
      <c r="EM416" s="4">
        <v>2</v>
      </c>
      <c r="EN416" s="1">
        <v>1</v>
      </c>
      <c r="EO416" s="4">
        <v>3</v>
      </c>
      <c r="EP416" s="4">
        <v>3</v>
      </c>
      <c r="EQ416" s="31" t="s">
        <v>1276</v>
      </c>
      <c r="ER416" s="14">
        <v>39930</v>
      </c>
      <c r="ES416" s="132">
        <v>12721</v>
      </c>
      <c r="ET416" s="133">
        <v>75</v>
      </c>
      <c r="EU416" s="133">
        <v>9322</v>
      </c>
      <c r="EV416" s="133">
        <v>12000</v>
      </c>
      <c r="EW416" s="133">
        <v>40560</v>
      </c>
      <c r="EX416" s="133">
        <v>2556</v>
      </c>
      <c r="EY416" s="134">
        <f>EX416/EV416*EW416/ET416</f>
        <v>115.19040000000001</v>
      </c>
      <c r="EZ416" s="39">
        <f>L416*EY416</f>
        <v>2534.1888000000004</v>
      </c>
      <c r="FA416" s="9"/>
      <c r="FE416" s="135"/>
      <c r="FF416" s="135"/>
      <c r="FH416" s="136"/>
      <c r="FI416" s="11"/>
      <c r="FK416" s="138"/>
      <c r="FL416" s="139"/>
      <c r="FM416" s="9"/>
      <c r="FN416" s="1"/>
      <c r="FO416" s="41">
        <f>AC416/1000</f>
        <v>0.121</v>
      </c>
      <c r="FQ416" s="121">
        <f>EX416*100/EU416</f>
        <v>27.419008796395623</v>
      </c>
      <c r="FR416" s="140">
        <f>EY416/1000</f>
        <v>0.11519040000000001</v>
      </c>
      <c r="FS416" s="143">
        <f>DT416/EY416</f>
        <v>1.9532877739811649</v>
      </c>
      <c r="FT416" s="43">
        <v>130</v>
      </c>
      <c r="FU416" s="222" t="s">
        <v>431</v>
      </c>
      <c r="FV416" s="130" t="s">
        <v>1138</v>
      </c>
      <c r="FW416" s="222" t="s">
        <v>431</v>
      </c>
      <c r="FX416" s="29" t="s">
        <v>1138</v>
      </c>
      <c r="FY416" s="11" t="s">
        <v>1144</v>
      </c>
      <c r="FZ416" s="1">
        <v>0</v>
      </c>
      <c r="GA416" s="2" t="s">
        <v>560</v>
      </c>
      <c r="GB416" s="11" t="s">
        <v>501</v>
      </c>
      <c r="GC416" s="11"/>
      <c r="GG416" s="1">
        <v>1</v>
      </c>
      <c r="GH416" s="28">
        <v>43962</v>
      </c>
      <c r="GI416" s="1"/>
      <c r="GJ416" s="29" t="s">
        <v>1106</v>
      </c>
      <c r="GK416" s="1">
        <v>0</v>
      </c>
      <c r="GL416" s="8">
        <v>0</v>
      </c>
      <c r="GM416" s="11" t="s">
        <v>1279</v>
      </c>
      <c r="GO416" s="10">
        <v>43962</v>
      </c>
      <c r="GP416" s="23" t="s">
        <v>523</v>
      </c>
      <c r="GQ416" s="20">
        <f>DATEDIF(ER416,GO416,"m")</f>
        <v>132</v>
      </c>
      <c r="GR416" s="141" t="s">
        <v>1108</v>
      </c>
      <c r="GT416" s="19"/>
      <c r="GV416" s="11"/>
      <c r="GZ416" s="11">
        <v>1</v>
      </c>
      <c r="HA416" s="54">
        <v>0</v>
      </c>
      <c r="HB416" s="54">
        <v>0</v>
      </c>
      <c r="HC416" s="55">
        <v>352.74</v>
      </c>
      <c r="HD416" s="54">
        <v>0</v>
      </c>
      <c r="HE416" s="54">
        <v>0</v>
      </c>
      <c r="HF416" s="54">
        <v>0</v>
      </c>
      <c r="HG416" s="55">
        <v>0</v>
      </c>
      <c r="HH416" s="54">
        <v>0</v>
      </c>
      <c r="HI416" s="55">
        <v>256.10000000000002</v>
      </c>
      <c r="HJ416" s="54">
        <v>193.76</v>
      </c>
      <c r="HK416" s="54">
        <v>0</v>
      </c>
      <c r="HL416" s="54">
        <v>0</v>
      </c>
      <c r="HM416" s="54">
        <v>154.87</v>
      </c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20"/>
      <c r="IC416" s="20"/>
      <c r="ID416" s="11"/>
      <c r="IE416" s="11"/>
      <c r="IF416" s="20"/>
      <c r="KE416" s="20">
        <f>FR416*AO416/100*1000</f>
        <v>34.557120000000005</v>
      </c>
      <c r="KF416" s="20">
        <f>FR416*AP416/100*1000</f>
        <v>76.256044800000026</v>
      </c>
      <c r="KG416" s="20">
        <f>FR416*AQ416/100*1000</f>
        <v>3.3290025600000006</v>
      </c>
      <c r="KH416" s="20">
        <f>FR416*AX416/100*1000</f>
        <v>7.26851424</v>
      </c>
      <c r="KI416" s="20">
        <f>FR416*BM416/100*1000</f>
        <v>0.46076160000000005</v>
      </c>
      <c r="KJ416" s="20">
        <f>FR416*BY416/100*1000</f>
        <v>19.902827692800006</v>
      </c>
      <c r="KK416" s="20">
        <f>FR416*CA416/100*1000</f>
        <v>14.336136422400005</v>
      </c>
      <c r="KL416" s="20">
        <f>FR416*CC416/100*1000</f>
        <v>41.635800460800013</v>
      </c>
      <c r="KS416" s="1" t="s">
        <v>431</v>
      </c>
      <c r="KT416" s="1" t="s">
        <v>431</v>
      </c>
      <c r="KV416" s="11" t="s">
        <v>1279</v>
      </c>
    </row>
    <row r="417" spans="1:313">
      <c r="A417" s="1">
        <v>41</v>
      </c>
      <c r="B417" s="1">
        <f>COUNTIFS($D$3:D417,D417,$F$3:F417,F417)</f>
        <v>1</v>
      </c>
      <c r="C417" s="34">
        <v>16990</v>
      </c>
      <c r="D417" s="21" t="s">
        <v>911</v>
      </c>
      <c r="E417" s="2" t="s">
        <v>567</v>
      </c>
      <c r="F417" s="2">
        <v>6606161133</v>
      </c>
      <c r="G417" s="1">
        <v>56</v>
      </c>
      <c r="H417" s="247" t="s">
        <v>2388</v>
      </c>
      <c r="I417" s="29" t="s">
        <v>2390</v>
      </c>
      <c r="J417" s="24" t="s">
        <v>487</v>
      </c>
      <c r="K417" s="2" t="s">
        <v>430</v>
      </c>
      <c r="L417" s="2">
        <v>9</v>
      </c>
      <c r="M417" s="2" t="s">
        <v>2391</v>
      </c>
      <c r="N417" s="2" t="s">
        <v>431</v>
      </c>
      <c r="O417" s="11"/>
      <c r="P417" s="2" t="s">
        <v>2368</v>
      </c>
      <c r="Q417" s="11"/>
      <c r="R417" s="11"/>
      <c r="S417" s="11"/>
      <c r="T417" s="42"/>
      <c r="U417" s="42"/>
      <c r="V417" s="64" t="s">
        <v>1609</v>
      </c>
      <c r="W417" s="42"/>
      <c r="X417" s="42"/>
      <c r="Y417" s="66"/>
      <c r="Z417" s="11"/>
      <c r="AA417" s="1" t="s">
        <v>2166</v>
      </c>
      <c r="AC417" s="115">
        <v>201</v>
      </c>
      <c r="AD417" s="115">
        <v>1800</v>
      </c>
      <c r="AE417" s="11"/>
      <c r="AF417" s="11"/>
      <c r="AG417" s="11" t="s">
        <v>483</v>
      </c>
      <c r="AH417" s="115">
        <v>150</v>
      </c>
      <c r="AI417" s="11"/>
      <c r="AJ417" s="11"/>
      <c r="AM417" s="11"/>
      <c r="AO417" s="116">
        <v>83.5</v>
      </c>
      <c r="AP417" s="117">
        <v>15.1</v>
      </c>
      <c r="AQ417" s="118">
        <v>0.33</v>
      </c>
      <c r="AR417" s="119">
        <f>AO417+AP417+AQ417</f>
        <v>98.929999999999993</v>
      </c>
      <c r="AS417" s="120">
        <f>AO417/AP417</f>
        <v>5.5298013245033113</v>
      </c>
      <c r="AT417" s="121">
        <f>AO417/AP417*AQ417</f>
        <v>1.8248344370860927</v>
      </c>
      <c r="AU417" s="122">
        <f>AO417/(AP417+AQ417)</f>
        <v>5.4115359688917692</v>
      </c>
      <c r="AV417" s="19">
        <f>AW417*AO417/100</f>
        <v>73.111999999999995</v>
      </c>
      <c r="AW417" s="19">
        <f>98-AY417-(CD417*100/AO417)</f>
        <v>87.559281437125748</v>
      </c>
      <c r="AX417" s="123">
        <v>8.6999999999999993</v>
      </c>
      <c r="AY417" s="19">
        <f>AX417*100/AO417</f>
        <v>10.419161676646706</v>
      </c>
      <c r="AZ417" s="1" t="s">
        <v>432</v>
      </c>
      <c r="BA417" s="58">
        <v>16.920000000000002</v>
      </c>
      <c r="BB417" s="1" t="s">
        <v>432</v>
      </c>
      <c r="BC417" s="6">
        <v>0.15</v>
      </c>
      <c r="BD417" s="6"/>
      <c r="BE417" s="19"/>
      <c r="BF417" s="19"/>
      <c r="BG417" s="67">
        <v>6657.3913043478269</v>
      </c>
      <c r="BH417" s="67">
        <v>344</v>
      </c>
      <c r="BI417" s="19">
        <v>1.4</v>
      </c>
      <c r="BJ417" s="19">
        <v>77</v>
      </c>
      <c r="BK417" s="19">
        <f>100-BJ417</f>
        <v>23</v>
      </c>
      <c r="BL417" s="124">
        <f>BJ417/BK417</f>
        <v>3.347826086956522</v>
      </c>
      <c r="BM417" s="125">
        <v>3.73</v>
      </c>
      <c r="BN417" s="6">
        <f>BM417*100/AO417</f>
        <v>4.4670658682634734</v>
      </c>
      <c r="BO417" s="1" t="s">
        <v>432</v>
      </c>
      <c r="BP417" s="19">
        <v>35.370000000000005</v>
      </c>
      <c r="BQ417" s="19">
        <v>10.72</v>
      </c>
      <c r="BR417" s="43">
        <v>14057.4</v>
      </c>
      <c r="BS417" s="6">
        <f>BX417+BZ417</f>
        <v>72.7</v>
      </c>
      <c r="BT417" s="4">
        <v>78</v>
      </c>
      <c r="BU417" s="43">
        <v>14514</v>
      </c>
      <c r="BV417" s="6">
        <f>100-BT417</f>
        <v>22</v>
      </c>
      <c r="BW417" s="6">
        <f>BY417+CA417+CC417</f>
        <v>15.084900000000001</v>
      </c>
      <c r="BX417" s="22">
        <v>30.2</v>
      </c>
      <c r="BY417" s="22">
        <f>BX417*AP417/100</f>
        <v>4.5602</v>
      </c>
      <c r="BZ417" s="6">
        <v>42.5</v>
      </c>
      <c r="CA417" s="22">
        <f>BZ417*AP417/100</f>
        <v>6.4175000000000004</v>
      </c>
      <c r="CB417" s="6">
        <v>27.2</v>
      </c>
      <c r="CC417" s="22">
        <f>CB417*AP417/100</f>
        <v>4.1071999999999997</v>
      </c>
      <c r="CD417" s="22">
        <v>1.7999999999999999E-2</v>
      </c>
      <c r="CE417" s="126">
        <v>97</v>
      </c>
      <c r="CF417" s="126">
        <v>7269</v>
      </c>
      <c r="CG417" s="126">
        <v>87</v>
      </c>
      <c r="CH417" s="126">
        <v>5377</v>
      </c>
      <c r="CI417" s="126">
        <v>44.9</v>
      </c>
      <c r="CJ417" s="126">
        <v>81.5</v>
      </c>
      <c r="CK417" s="127">
        <v>5964</v>
      </c>
      <c r="CL417" s="19">
        <f>BX417/BZ417</f>
        <v>0.71058823529411763</v>
      </c>
      <c r="CM417" s="19"/>
      <c r="CN417" s="19"/>
      <c r="CO417" s="19"/>
      <c r="CP417" s="6"/>
      <c r="CQ417" s="19"/>
      <c r="CR417" s="19"/>
      <c r="CS417" s="20"/>
      <c r="CZ417" s="22"/>
      <c r="DA417" s="16"/>
      <c r="DB417" s="129" t="s">
        <v>447</v>
      </c>
      <c r="DC417" s="130"/>
      <c r="DD417" s="131" t="s">
        <v>2392</v>
      </c>
      <c r="DI417" s="1" t="s">
        <v>434</v>
      </c>
      <c r="DJ417" s="209" t="s">
        <v>483</v>
      </c>
      <c r="DK417" s="4">
        <v>2</v>
      </c>
      <c r="DN417" s="16">
        <v>0</v>
      </c>
      <c r="DR417" s="58" t="s">
        <v>431</v>
      </c>
      <c r="DS417" s="22" t="s">
        <v>431</v>
      </c>
      <c r="DT417" s="22">
        <v>456</v>
      </c>
      <c r="DU417" s="22">
        <v>1.3</v>
      </c>
      <c r="DV417" s="22">
        <v>98.7</v>
      </c>
      <c r="DW417" s="22" t="s">
        <v>431</v>
      </c>
      <c r="DX417" s="22" t="s">
        <v>431</v>
      </c>
      <c r="DY417" s="22" t="s">
        <v>431</v>
      </c>
      <c r="DZ417" s="22" t="s">
        <v>431</v>
      </c>
      <c r="EA417" s="2">
        <v>0</v>
      </c>
      <c r="EB417" s="2"/>
      <c r="EC417" s="36"/>
      <c r="ED417" s="36"/>
      <c r="EE417" s="4">
        <f>L417</f>
        <v>9</v>
      </c>
      <c r="EF417" s="4"/>
      <c r="EG417" s="4"/>
      <c r="EH417" s="4"/>
      <c r="EI417" s="4"/>
      <c r="EJ417" s="4"/>
      <c r="EK417" s="4"/>
      <c r="EL417" s="6" t="e">
        <f>EK417/(EJ417*EJ417*0.01*0.01)</f>
        <v>#DIV/0!</v>
      </c>
      <c r="EM417" s="4"/>
      <c r="EN417" s="4"/>
      <c r="EO417" s="4"/>
      <c r="EP417" s="4"/>
      <c r="EQ417" s="31"/>
      <c r="ER417" s="14"/>
      <c r="ES417" s="132">
        <f>C417</f>
        <v>16990</v>
      </c>
      <c r="ET417" s="133">
        <v>75</v>
      </c>
      <c r="EU417" s="133">
        <v>18925</v>
      </c>
      <c r="EV417" s="133">
        <v>8000</v>
      </c>
      <c r="EW417" s="133">
        <v>37440</v>
      </c>
      <c r="EX417" s="133">
        <v>3295</v>
      </c>
      <c r="EY417" s="134">
        <f>EX417/EV417*EW417/ET417</f>
        <v>205.608</v>
      </c>
      <c r="EZ417" s="39">
        <f>L417*EY417</f>
        <v>1850.472</v>
      </c>
      <c r="FA417" s="9"/>
      <c r="FE417" s="135"/>
      <c r="FF417" s="135"/>
      <c r="FH417" s="136"/>
      <c r="FK417" s="138"/>
      <c r="FL417" s="139"/>
      <c r="FM417" s="9"/>
      <c r="FN417" s="1"/>
      <c r="FO417" s="41">
        <f>AC417/1000</f>
        <v>0.20100000000000001</v>
      </c>
      <c r="FQ417" s="121">
        <f>EX417*100/EU417</f>
        <v>17.410832232496698</v>
      </c>
      <c r="FR417" s="140">
        <f>EY417/1000</f>
        <v>0.20560800000000001</v>
      </c>
      <c r="FS417" s="9"/>
      <c r="FV417" s="212"/>
      <c r="FX417" s="212"/>
      <c r="GI417" s="8"/>
      <c r="GO417" s="10"/>
      <c r="GP417" s="10"/>
      <c r="GQ417" s="20"/>
      <c r="KB417" s="22" t="s">
        <v>432</v>
      </c>
      <c r="KC417" s="22" t="s">
        <v>432</v>
      </c>
      <c r="KD417" s="22" t="s">
        <v>432</v>
      </c>
      <c r="KE417" s="20">
        <f>FR417*AO417/100*1000</f>
        <v>171.68268</v>
      </c>
      <c r="KF417" s="20">
        <f>FR417*AP417/100*1000</f>
        <v>31.046808000000002</v>
      </c>
      <c r="KG417" s="20">
        <f>FR417*AQ417/100*1000</f>
        <v>0.67850640000000007</v>
      </c>
      <c r="KH417" s="20">
        <f>FR417*AX417/100*1000</f>
        <v>17.887896000000001</v>
      </c>
      <c r="KI417" s="20">
        <f>FR417*BM417/100*1000</f>
        <v>7.6691784000000007</v>
      </c>
      <c r="KJ417" s="20">
        <f>FR417*BY417/100*1000</f>
        <v>9.3761360160000002</v>
      </c>
      <c r="KK417" s="20">
        <f>FR417*CA417/100*1000</f>
        <v>13.194893400000002</v>
      </c>
      <c r="KL417" s="20">
        <f>FR417*CC417/100*1000</f>
        <v>8.4447317759999994</v>
      </c>
    </row>
    <row r="418" spans="1:313">
      <c r="A418" s="1">
        <v>243</v>
      </c>
      <c r="B418" s="219">
        <f>COUNTIFS($D$3:D418,D418,$F$3:F418,F418)</f>
        <v>1</v>
      </c>
      <c r="C418" s="34">
        <v>16034</v>
      </c>
      <c r="D418" s="21" t="s">
        <v>2137</v>
      </c>
      <c r="E418" s="2" t="s">
        <v>2138</v>
      </c>
      <c r="F418" s="2">
        <v>6107090495</v>
      </c>
      <c r="G418" s="1">
        <f>LEFT(H418,4)-CONCATENATE(IF(LEFT(F418, 2)&lt;MID(H418, 3, 4), 20, 19),LEFT(F418,2))</f>
        <v>60</v>
      </c>
      <c r="H418" s="247" t="s">
        <v>2134</v>
      </c>
      <c r="I418" s="29" t="s">
        <v>442</v>
      </c>
      <c r="J418" s="24" t="s">
        <v>487</v>
      </c>
      <c r="K418" s="2" t="s">
        <v>430</v>
      </c>
      <c r="L418" s="2">
        <v>21</v>
      </c>
      <c r="M418" s="2" t="s">
        <v>617</v>
      </c>
      <c r="N418" s="2" t="s">
        <v>647</v>
      </c>
      <c r="O418" s="11"/>
      <c r="P418" s="2" t="s">
        <v>2098</v>
      </c>
      <c r="Q418" s="11"/>
      <c r="R418" s="11"/>
      <c r="S418" s="11"/>
      <c r="T418" s="42"/>
      <c r="U418" s="42"/>
      <c r="V418" s="64" t="s">
        <v>1609</v>
      </c>
      <c r="W418" s="42"/>
      <c r="X418" s="42"/>
      <c r="Y418" s="66"/>
      <c r="Z418" s="11"/>
      <c r="AA418" s="1" t="s">
        <v>812</v>
      </c>
      <c r="AC418" s="115">
        <v>211</v>
      </c>
      <c r="AD418" s="115">
        <v>4400</v>
      </c>
      <c r="AE418" s="11"/>
      <c r="AF418" s="11"/>
      <c r="AG418" s="11" t="s">
        <v>483</v>
      </c>
      <c r="AH418" s="115">
        <v>250</v>
      </c>
      <c r="AI418" s="11"/>
      <c r="AJ418" s="11"/>
      <c r="AM418" s="11"/>
      <c r="AO418" s="116">
        <v>28.2</v>
      </c>
      <c r="AP418" s="117">
        <v>56.5</v>
      </c>
      <c r="AQ418" s="118">
        <v>13.3</v>
      </c>
      <c r="AR418" s="119">
        <f>AO418+AP418+AQ418</f>
        <v>98</v>
      </c>
      <c r="AS418" s="120">
        <f>AO418/AP418</f>
        <v>0.49911504424778758</v>
      </c>
      <c r="AT418" s="121">
        <f>AO418/AP418*AQ418</f>
        <v>6.6382300884955754</v>
      </c>
      <c r="AU418" s="122">
        <f>AO418/(AP418+AQ418)</f>
        <v>0.4040114613180516</v>
      </c>
      <c r="AV418" s="19">
        <f>AW418*AO418/100</f>
        <v>25.786000000000005</v>
      </c>
      <c r="AW418" s="19">
        <f>98-AY418-(CD418*100/AO418)</f>
        <v>91.439716312056746</v>
      </c>
      <c r="AX418" s="123">
        <v>1.44</v>
      </c>
      <c r="AY418" s="19">
        <f>AX418*100/AO418</f>
        <v>5.1063829787234045</v>
      </c>
      <c r="AZ418" s="1" t="s">
        <v>432</v>
      </c>
      <c r="BA418" s="58">
        <v>24.44</v>
      </c>
      <c r="BB418" s="1" t="s">
        <v>432</v>
      </c>
      <c r="BC418" s="6">
        <v>8.8999999999999996E-2</v>
      </c>
      <c r="BD418" s="6"/>
      <c r="BE418" s="19"/>
      <c r="BF418" s="19"/>
      <c r="BG418" s="67">
        <v>8592.0353982300894</v>
      </c>
      <c r="BH418" s="67">
        <v>329.12</v>
      </c>
      <c r="BI418" s="19">
        <v>0.7</v>
      </c>
      <c r="BJ418" s="19">
        <v>43</v>
      </c>
      <c r="BK418" s="19">
        <f>100-BJ418</f>
        <v>57</v>
      </c>
      <c r="BL418" s="124">
        <f>BJ418/BK418</f>
        <v>0.75438596491228072</v>
      </c>
      <c r="BM418" s="125">
        <v>0.28999999999999998</v>
      </c>
      <c r="BN418" s="6">
        <f>BM418*100/AO418</f>
        <v>1.028368794326241</v>
      </c>
      <c r="BO418" s="1" t="s">
        <v>432</v>
      </c>
      <c r="BP418" s="19">
        <v>27.125</v>
      </c>
      <c r="BQ418" s="19">
        <v>45.78</v>
      </c>
      <c r="BR418" s="43">
        <v>32419.440000000002</v>
      </c>
      <c r="BS418" s="6">
        <f>BX418+BZ418</f>
        <v>82.8</v>
      </c>
      <c r="BT418" s="4">
        <v>89.4</v>
      </c>
      <c r="BU418" s="43">
        <v>10955.65</v>
      </c>
      <c r="BV418" s="6">
        <f>100-BT418</f>
        <v>10.599999999999994</v>
      </c>
      <c r="BW418" s="6">
        <f>BY418+CA418+CC418</f>
        <v>56.4435</v>
      </c>
      <c r="BX418" s="22">
        <v>32.5</v>
      </c>
      <c r="BY418" s="22">
        <f>BX418*AP418/100</f>
        <v>18.362500000000001</v>
      </c>
      <c r="BZ418" s="6">
        <v>50.3</v>
      </c>
      <c r="CA418" s="22">
        <f>BZ418*AP418/100</f>
        <v>28.419499999999999</v>
      </c>
      <c r="CB418" s="6">
        <v>17.100000000000001</v>
      </c>
      <c r="CC418" s="22">
        <f>CB418*AP418/100</f>
        <v>9.6615000000000002</v>
      </c>
      <c r="CD418" s="22">
        <v>0.41</v>
      </c>
      <c r="CE418" s="126">
        <v>96.5</v>
      </c>
      <c r="CF418" s="127">
        <v>8014</v>
      </c>
      <c r="CG418" s="126">
        <v>85.9</v>
      </c>
      <c r="CH418" s="127">
        <v>5476</v>
      </c>
      <c r="CI418" s="126">
        <v>34.299999999999997</v>
      </c>
      <c r="CJ418" s="126">
        <v>80.5</v>
      </c>
      <c r="CK418" s="127">
        <v>6148</v>
      </c>
      <c r="CL418" s="19">
        <f>BX418/BZ418</f>
        <v>0.64612326043737578</v>
      </c>
      <c r="CM418" s="19"/>
      <c r="CN418" s="19"/>
      <c r="CO418" s="19"/>
      <c r="CP418" s="6"/>
      <c r="CQ418" s="19"/>
      <c r="CR418" s="19"/>
      <c r="CS418" s="20"/>
      <c r="CZ418" s="22"/>
      <c r="DA418" s="16"/>
      <c r="DB418" s="129" t="s">
        <v>441</v>
      </c>
      <c r="DC418" s="130"/>
      <c r="DD418" s="131" t="s">
        <v>2139</v>
      </c>
      <c r="DI418" s="1" t="s">
        <v>434</v>
      </c>
      <c r="DJ418" s="209" t="s">
        <v>483</v>
      </c>
      <c r="DK418" s="4">
        <v>2</v>
      </c>
      <c r="DN418" s="16">
        <v>0</v>
      </c>
      <c r="DR418" s="22" t="s">
        <v>431</v>
      </c>
      <c r="DS418" s="22" t="s">
        <v>431</v>
      </c>
      <c r="DT418" s="22">
        <v>248</v>
      </c>
      <c r="DU418" s="22">
        <v>13.3</v>
      </c>
      <c r="DV418" s="22">
        <v>86.7</v>
      </c>
      <c r="DW418" s="40" t="s">
        <v>431</v>
      </c>
      <c r="DX418" s="40" t="s">
        <v>431</v>
      </c>
      <c r="DY418" s="40" t="s">
        <v>431</v>
      </c>
      <c r="DZ418" s="40" t="s">
        <v>431</v>
      </c>
      <c r="EA418" s="2">
        <v>0</v>
      </c>
      <c r="EB418" s="2"/>
      <c r="EC418" s="36"/>
      <c r="ED418" s="36"/>
      <c r="EE418" s="4">
        <f>L418</f>
        <v>21</v>
      </c>
      <c r="EF418" s="4"/>
      <c r="EG418" s="4"/>
      <c r="EH418" s="4"/>
      <c r="EI418" s="4"/>
      <c r="EJ418" s="4"/>
      <c r="EK418" s="4"/>
      <c r="EL418" s="6" t="e">
        <f>EK418/(EJ418*EJ418*0.01*0.01)</f>
        <v>#DIV/0!</v>
      </c>
      <c r="EM418" s="4"/>
      <c r="EN418" s="4"/>
      <c r="EO418" s="4"/>
      <c r="EP418" s="4"/>
      <c r="EQ418" s="31"/>
      <c r="ER418" s="14"/>
      <c r="ES418" s="132">
        <f>C418</f>
        <v>16034</v>
      </c>
      <c r="ET418" s="133">
        <v>75</v>
      </c>
      <c r="EU418" s="133">
        <v>44750</v>
      </c>
      <c r="EV418" s="133">
        <v>8000</v>
      </c>
      <c r="EW418" s="133">
        <v>37440</v>
      </c>
      <c r="EX418" s="133">
        <v>3397</v>
      </c>
      <c r="EY418" s="134">
        <f>EX418/EV418*EW418/ET418</f>
        <v>211.97279999999998</v>
      </c>
      <c r="EZ418" s="39">
        <f>L418*EY418</f>
        <v>4451.4287999999997</v>
      </c>
      <c r="FA418" s="9"/>
      <c r="FE418" s="135"/>
      <c r="FF418" s="135"/>
      <c r="FH418" s="136"/>
      <c r="FK418" s="138"/>
      <c r="FL418" s="139"/>
      <c r="FM418" s="9"/>
      <c r="FN418" s="1"/>
      <c r="FO418" s="41">
        <f>AC418/1000</f>
        <v>0.21099999999999999</v>
      </c>
      <c r="FQ418" s="121">
        <f>EX418*100/EU418</f>
        <v>7.5910614525139666</v>
      </c>
      <c r="FR418" s="140">
        <f>EY418/1000</f>
        <v>0.21197279999999999</v>
      </c>
      <c r="FS418" s="9"/>
      <c r="FV418" s="212"/>
      <c r="FX418" s="212"/>
      <c r="GI418" s="8"/>
      <c r="GO418" s="10"/>
      <c r="GP418" s="10"/>
      <c r="GQ418" s="20"/>
      <c r="KE418" s="20">
        <f>FR418*AO418/100*1000</f>
        <v>59.77632959999999</v>
      </c>
      <c r="KF418" s="20">
        <f>FR418*AP418/100*1000</f>
        <v>119.76463199999999</v>
      </c>
      <c r="KG418" s="20">
        <f>FR418*AQ418/100*1000</f>
        <v>28.192382399999996</v>
      </c>
      <c r="KH418" s="20">
        <f>FR418*AX418/100*1000</f>
        <v>3.0524083199999996</v>
      </c>
      <c r="KI418" s="20">
        <f>FR418*BM418/100*1000</f>
        <v>0.61472112000000001</v>
      </c>
      <c r="KJ418" s="20">
        <f>FR418*BY418/100*1000</f>
        <v>38.923505399999996</v>
      </c>
      <c r="KK418" s="20">
        <f>FR418*CA418/100*1000</f>
        <v>60.241609896</v>
      </c>
      <c r="KL418" s="20">
        <f>FR418*CC418/100*1000</f>
        <v>20.479752072</v>
      </c>
    </row>
    <row r="419" spans="1:313">
      <c r="A419" s="1">
        <v>92</v>
      </c>
      <c r="B419" s="1">
        <f>COUNTIFS($D$3:D419,D419,$F$3:F419,F419)</f>
        <v>1</v>
      </c>
      <c r="C419" s="34">
        <v>12501</v>
      </c>
      <c r="D419" s="21" t="s">
        <v>562</v>
      </c>
      <c r="E419" s="2" t="s">
        <v>497</v>
      </c>
      <c r="F419" s="2">
        <v>6105170126</v>
      </c>
      <c r="G419" s="1">
        <f>LEFT(H419,4)-CONCATENATE(IF(LEFT(F419, 2)&lt;MID(H419, 3, 4), 20, 19),LEFT(F419,2))</f>
        <v>59</v>
      </c>
      <c r="H419" s="247" t="s">
        <v>1186</v>
      </c>
      <c r="I419" s="29" t="s">
        <v>689</v>
      </c>
      <c r="J419" s="24" t="s">
        <v>487</v>
      </c>
      <c r="K419" s="2" t="s">
        <v>430</v>
      </c>
      <c r="L419" s="1">
        <v>18</v>
      </c>
      <c r="M419" s="2">
        <v>2</v>
      </c>
      <c r="N419" s="2" t="s">
        <v>431</v>
      </c>
      <c r="P419" s="1" t="s">
        <v>1195</v>
      </c>
      <c r="S419" s="2"/>
      <c r="T419" s="42"/>
      <c r="U419" s="42"/>
      <c r="V419" s="53" t="s">
        <v>1104</v>
      </c>
      <c r="X419" s="59"/>
      <c r="Y419" s="59"/>
      <c r="Z419" s="29"/>
      <c r="AA419" s="1" t="s">
        <v>817</v>
      </c>
      <c r="AC419" s="115">
        <v>53</v>
      </c>
      <c r="AD419" s="115">
        <v>900</v>
      </c>
      <c r="AE419" s="11"/>
      <c r="AF419" s="11"/>
      <c r="AG419" s="11" t="s">
        <v>483</v>
      </c>
      <c r="AH419" s="115">
        <v>50</v>
      </c>
      <c r="AI419" s="11"/>
      <c r="AJ419" s="11"/>
      <c r="AM419" s="11"/>
      <c r="AO419" s="116">
        <v>28</v>
      </c>
      <c r="AP419" s="117">
        <v>66</v>
      </c>
      <c r="AQ419" s="118">
        <v>4.28</v>
      </c>
      <c r="AR419" s="119">
        <f>AO419+AP419+AQ419</f>
        <v>98.28</v>
      </c>
      <c r="AS419" s="120">
        <f>AO419/AP419</f>
        <v>0.42424242424242425</v>
      </c>
      <c r="AT419" s="121">
        <f>AO419/AP419*AQ419</f>
        <v>1.8157575757575759</v>
      </c>
      <c r="AU419" s="122">
        <f>AO419/(AP419+AQ419)</f>
        <v>0.39840637450199201</v>
      </c>
      <c r="AV419" s="19">
        <f>AW419*AO419/100</f>
        <v>25.342000000000002</v>
      </c>
      <c r="AW419" s="19">
        <f>97-AY419-(CD419*100/AO419)</f>
        <v>90.507142857142867</v>
      </c>
      <c r="AX419" s="123">
        <v>1.008</v>
      </c>
      <c r="AY419" s="19">
        <v>3.6</v>
      </c>
      <c r="AZ419" s="1" t="s">
        <v>432</v>
      </c>
      <c r="BA419" s="58">
        <v>57.2</v>
      </c>
      <c r="BB419" s="1" t="s">
        <v>432</v>
      </c>
      <c r="BC419" s="6">
        <v>0.12</v>
      </c>
      <c r="BD419" s="6"/>
      <c r="BE419" s="22"/>
      <c r="BF419" s="19"/>
      <c r="BG419" s="2">
        <v>6534</v>
      </c>
      <c r="BH419" s="67">
        <v>163.56</v>
      </c>
      <c r="BI419" s="19">
        <v>0.2</v>
      </c>
      <c r="BJ419" s="19">
        <v>48.2</v>
      </c>
      <c r="BK419" s="1">
        <v>51.8</v>
      </c>
      <c r="BL419" s="124">
        <f>BJ419/BK419</f>
        <v>0.93050193050193064</v>
      </c>
      <c r="BM419" s="125">
        <v>0.21</v>
      </c>
      <c r="BN419" s="6">
        <f>BM419*100/AO419</f>
        <v>0.75</v>
      </c>
      <c r="BO419" s="1" t="s">
        <v>432</v>
      </c>
      <c r="BP419" s="19">
        <v>34.000999999999998</v>
      </c>
      <c r="BQ419" s="19">
        <v>70.398999999999987</v>
      </c>
      <c r="BR419" s="43">
        <v>49674</v>
      </c>
      <c r="BS419" s="6">
        <f>BX419+BZ419</f>
        <v>71.5</v>
      </c>
      <c r="BT419" s="4">
        <v>88.5</v>
      </c>
      <c r="BU419" s="43">
        <v>9183.14</v>
      </c>
      <c r="BV419" s="6">
        <f>100-BT419</f>
        <v>11.5</v>
      </c>
      <c r="BW419" s="6">
        <f>BY419+CA419+CC419</f>
        <v>63.36</v>
      </c>
      <c r="BX419" s="4">
        <v>45.8</v>
      </c>
      <c r="BY419" s="22">
        <f>BX419*AP419/100</f>
        <v>30.227999999999998</v>
      </c>
      <c r="BZ419" s="4">
        <v>25.7</v>
      </c>
      <c r="CA419" s="22">
        <f>BZ419*AP419/100</f>
        <v>16.962</v>
      </c>
      <c r="CB419" s="4">
        <v>24.5</v>
      </c>
      <c r="CC419" s="22">
        <f>CB419*AP419/100</f>
        <v>16.170000000000002</v>
      </c>
      <c r="CD419" s="22">
        <v>0.81</v>
      </c>
      <c r="CE419" s="126">
        <v>84.1</v>
      </c>
      <c r="CF419" s="127">
        <v>4865.3999999999996</v>
      </c>
      <c r="CG419" s="126">
        <v>66.8</v>
      </c>
      <c r="CH419" s="127">
        <v>3387.2000000000003</v>
      </c>
      <c r="CI419" s="126">
        <v>17.2</v>
      </c>
      <c r="CJ419" s="126">
        <v>63.8</v>
      </c>
      <c r="CK419" s="127">
        <v>4229.5999999999995</v>
      </c>
      <c r="CL419" s="19">
        <f>BX419/BZ419</f>
        <v>1.782101167315175</v>
      </c>
      <c r="CM419" s="22"/>
      <c r="CN419" s="22"/>
      <c r="CO419" s="22"/>
      <c r="CP419" s="6"/>
      <c r="CQ419" s="22">
        <v>13.8</v>
      </c>
      <c r="CR419" s="19"/>
      <c r="CS419" s="19"/>
      <c r="CT419" s="22"/>
      <c r="CU419" s="142"/>
      <c r="CV419" s="142"/>
      <c r="CW419" s="22"/>
      <c r="CX419" s="22"/>
      <c r="CZ419" s="22"/>
      <c r="DB419" s="129" t="s">
        <v>441</v>
      </c>
      <c r="DC419" s="130"/>
      <c r="DD419" s="131" t="s">
        <v>1172</v>
      </c>
      <c r="DI419" s="1" t="s">
        <v>434</v>
      </c>
      <c r="DJ419" s="209" t="s">
        <v>483</v>
      </c>
      <c r="DK419" s="4">
        <v>2</v>
      </c>
      <c r="DN419" s="16">
        <v>0</v>
      </c>
      <c r="DR419" s="1">
        <v>3</v>
      </c>
      <c r="DS419" s="1" t="s">
        <v>431</v>
      </c>
      <c r="DT419" s="1">
        <v>95</v>
      </c>
      <c r="DU419" s="1">
        <v>27.4</v>
      </c>
      <c r="DV419" s="1">
        <v>72.599999999999994</v>
      </c>
      <c r="DW419" s="1" t="s">
        <v>431</v>
      </c>
      <c r="DX419" s="1" t="s">
        <v>431</v>
      </c>
      <c r="DY419" s="1" t="s">
        <v>431</v>
      </c>
      <c r="DZ419" s="1" t="s">
        <v>431</v>
      </c>
      <c r="EA419" s="1">
        <v>0</v>
      </c>
      <c r="EC419" s="36"/>
      <c r="ED419" s="36"/>
      <c r="EE419" s="4">
        <v>18</v>
      </c>
      <c r="EF419" s="4"/>
      <c r="EG419" s="4"/>
      <c r="EH419" s="4"/>
      <c r="EI419" s="4"/>
      <c r="EJ419" s="4"/>
      <c r="EK419" s="4"/>
      <c r="EL419" s="6" t="e">
        <f>EK419/(EJ419*EJ419*0.01*0.01)</f>
        <v>#DIV/0!</v>
      </c>
      <c r="EM419" s="4"/>
      <c r="EN419" s="4"/>
      <c r="EO419" s="4"/>
      <c r="EP419" s="4"/>
      <c r="EQ419" s="31"/>
      <c r="ER419" s="14"/>
      <c r="ES419" s="132">
        <v>12501</v>
      </c>
      <c r="ET419" s="133">
        <v>75</v>
      </c>
      <c r="EU419" s="133">
        <v>10583</v>
      </c>
      <c r="EV419" s="133">
        <v>20000</v>
      </c>
      <c r="EW419" s="133">
        <v>40560</v>
      </c>
      <c r="EX419" s="133">
        <v>2138</v>
      </c>
      <c r="EY419" s="134">
        <f>EX419/EV419*EW419/ET419</f>
        <v>57.811519999999994</v>
      </c>
      <c r="EZ419" s="39">
        <f>L419*EY419</f>
        <v>1040.60736</v>
      </c>
      <c r="FA419" s="9"/>
      <c r="FE419" s="135"/>
      <c r="FF419" s="135"/>
      <c r="FH419" s="136"/>
      <c r="FI419" s="11"/>
      <c r="FK419" s="138"/>
      <c r="FL419" s="139"/>
      <c r="FM419" s="9"/>
      <c r="FN419" s="1"/>
      <c r="FO419" s="41">
        <f>AC419/1000</f>
        <v>5.2999999999999999E-2</v>
      </c>
      <c r="FQ419" s="121">
        <f>EX419*100/EU419</f>
        <v>20.202211093262779</v>
      </c>
      <c r="FR419" s="140">
        <f>EY419/1000</f>
        <v>5.7811519999999991E-2</v>
      </c>
      <c r="FS419" s="143">
        <f>DT419/EY419</f>
        <v>1.6432710989090065</v>
      </c>
      <c r="FT419" s="143"/>
      <c r="FV419" s="212"/>
      <c r="FX419" s="212"/>
      <c r="GI419" s="8"/>
      <c r="GO419" s="10">
        <v>43894</v>
      </c>
      <c r="GP419" s="10"/>
      <c r="GQ419" s="20"/>
      <c r="KE419" s="20">
        <f>FR419*AO419/100*1000</f>
        <v>16.187225599999998</v>
      </c>
      <c r="KF419" s="20">
        <f>FR419*AP419/100*1000</f>
        <v>38.155603199999995</v>
      </c>
      <c r="KG419" s="20">
        <f>FR419*AQ419/100*1000</f>
        <v>2.4743330559999999</v>
      </c>
      <c r="KH419" s="20">
        <f>FR419*AX419/100*1000</f>
        <v>0.58274012159999988</v>
      </c>
      <c r="KI419" s="20">
        <f>FR419*BM419/100*1000</f>
        <v>0.12140419199999997</v>
      </c>
      <c r="KJ419" s="20">
        <f>FR419*BY419/100*1000</f>
        <v>17.475266265599995</v>
      </c>
      <c r="KK419" s="20">
        <f>FR419*CA419/100*1000</f>
        <v>9.8059900223999996</v>
      </c>
      <c r="KL419" s="20">
        <f>FR419*CC419/100*1000</f>
        <v>9.3481227839999992</v>
      </c>
    </row>
    <row r="420" spans="1:313">
      <c r="A420" s="1">
        <v>300</v>
      </c>
      <c r="B420" s="219">
        <f>COUNTIFS($D$3:D420,D420,$F$3:F420,F420)</f>
        <v>1</v>
      </c>
      <c r="C420" s="21">
        <v>9780</v>
      </c>
      <c r="D420" s="21" t="s">
        <v>2837</v>
      </c>
      <c r="E420" s="1" t="s">
        <v>2555</v>
      </c>
      <c r="F420" s="12">
        <v>6554061052</v>
      </c>
      <c r="G420" s="1">
        <v>53</v>
      </c>
      <c r="H420" s="247" t="s">
        <v>2838</v>
      </c>
      <c r="DJ420" s="210" t="s">
        <v>491</v>
      </c>
      <c r="EL420" s="6" t="e">
        <f>EK420/((EJ420/100)*(EJ420/100))</f>
        <v>#DIV/0!</v>
      </c>
      <c r="FU420" s="214" t="s">
        <v>785</v>
      </c>
      <c r="FW420" s="214" t="s">
        <v>785</v>
      </c>
      <c r="GI420" s="8"/>
    </row>
    <row r="421" spans="1:313">
      <c r="A421" s="1">
        <v>100</v>
      </c>
      <c r="B421" s="219">
        <f>COUNTIFS($D$3:D421,D421,$F$3:F421,F421)</f>
        <v>1</v>
      </c>
      <c r="C421" s="21">
        <v>10435</v>
      </c>
      <c r="D421" s="21" t="s">
        <v>2837</v>
      </c>
      <c r="E421" s="1" t="s">
        <v>582</v>
      </c>
      <c r="F421" s="12">
        <v>9158235702</v>
      </c>
      <c r="G421" s="1">
        <v>28</v>
      </c>
      <c r="H421" s="247" t="s">
        <v>2871</v>
      </c>
      <c r="DJ421" s="210" t="s">
        <v>491</v>
      </c>
      <c r="EL421" s="6" t="e">
        <f>EK421/((EJ421/100)*(EJ421/100))</f>
        <v>#DIV/0!</v>
      </c>
      <c r="FU421" s="214" t="s">
        <v>785</v>
      </c>
      <c r="FW421" s="214" t="s">
        <v>785</v>
      </c>
      <c r="GI421" s="8"/>
    </row>
    <row r="422" spans="1:313">
      <c r="A422" s="1">
        <v>6</v>
      </c>
      <c r="B422" s="1">
        <f>COUNTIFS($D$3:D422,D422,$F$3:F422,F422)</f>
        <v>1</v>
      </c>
      <c r="C422" s="34">
        <v>14292</v>
      </c>
      <c r="D422" s="21" t="s">
        <v>1687</v>
      </c>
      <c r="E422" s="2" t="s">
        <v>504</v>
      </c>
      <c r="F422" s="12">
        <v>6104171997</v>
      </c>
      <c r="G422" s="1">
        <f>LEFT(H422,4)-CONCATENATE(IF(LEFT(F422, 2)&lt;MID(H422, 3, 4), 20, 19),LEFT(F422,2))</f>
        <v>60</v>
      </c>
      <c r="H422" s="247" t="s">
        <v>1688</v>
      </c>
      <c r="I422" s="29" t="s">
        <v>937</v>
      </c>
      <c r="J422" s="24" t="s">
        <v>487</v>
      </c>
      <c r="K422" s="2" t="s">
        <v>430</v>
      </c>
      <c r="L422" s="2">
        <v>26</v>
      </c>
      <c r="M422" s="2">
        <v>1</v>
      </c>
      <c r="N422" s="2" t="s">
        <v>431</v>
      </c>
      <c r="O422" s="11"/>
      <c r="P422" s="2" t="s">
        <v>1651</v>
      </c>
      <c r="Q422" s="11"/>
      <c r="R422" s="11"/>
      <c r="S422" s="11"/>
      <c r="T422" s="42"/>
      <c r="U422" s="42"/>
      <c r="V422" s="64" t="s">
        <v>1609</v>
      </c>
      <c r="W422" s="62" t="s">
        <v>1530</v>
      </c>
      <c r="X422" s="63"/>
      <c r="Y422" s="63"/>
      <c r="Z422" s="11"/>
      <c r="AA422" s="1" t="s">
        <v>812</v>
      </c>
      <c r="AC422" s="115">
        <v>1647</v>
      </c>
      <c r="AD422" s="115">
        <v>43000</v>
      </c>
      <c r="AE422" s="11"/>
      <c r="AF422" s="11"/>
      <c r="AG422" s="11" t="s">
        <v>491</v>
      </c>
      <c r="AH422" s="115">
        <v>4000</v>
      </c>
      <c r="AI422" s="11"/>
      <c r="AJ422" s="11"/>
      <c r="AM422" s="11"/>
      <c r="AO422" s="116">
        <v>50.3</v>
      </c>
      <c r="AP422" s="117">
        <v>15.1</v>
      </c>
      <c r="AQ422" s="118">
        <v>34.1</v>
      </c>
      <c r="AR422" s="119">
        <f>AO422+AP422+AQ422</f>
        <v>99.5</v>
      </c>
      <c r="AS422" s="120">
        <f>AO422/AP422</f>
        <v>3.3311258278145695</v>
      </c>
      <c r="AT422" s="121">
        <f>AO422/AP422*AQ422</f>
        <v>113.59139072847682</v>
      </c>
      <c r="AU422" s="122">
        <f>AO422/(AP422+AQ422)</f>
        <v>1.0223577235772356</v>
      </c>
      <c r="AV422" s="19">
        <f>AW422*AO422/100</f>
        <v>48.263999999999996</v>
      </c>
      <c r="AW422" s="19">
        <f>98-AY422-(CD422*100/AO422)</f>
        <v>95.952286282306162</v>
      </c>
      <c r="AX422" s="123">
        <v>0.74</v>
      </c>
      <c r="AY422" s="19">
        <f>AX422*100/AO422</f>
        <v>1.4711729622266403</v>
      </c>
      <c r="AZ422" s="1" t="s">
        <v>432</v>
      </c>
      <c r="BA422" s="58">
        <v>31.6</v>
      </c>
      <c r="BB422" s="1" t="s">
        <v>432</v>
      </c>
      <c r="BC422" s="6">
        <v>1.25</v>
      </c>
      <c r="BD422" s="6"/>
      <c r="BE422" s="19"/>
      <c r="BF422" s="19"/>
      <c r="BG422" s="67">
        <v>4960.7142857142862</v>
      </c>
      <c r="BH422" s="67">
        <v>296.61016949152543</v>
      </c>
      <c r="BI422" s="19">
        <v>0.35</v>
      </c>
      <c r="BJ422" s="19">
        <v>66.400000000000006</v>
      </c>
      <c r="BK422" s="1">
        <v>33.6</v>
      </c>
      <c r="BL422" s="124">
        <f>BJ422/BK422</f>
        <v>1.9761904761904763</v>
      </c>
      <c r="BM422" s="125">
        <v>4.21</v>
      </c>
      <c r="BN422" s="6">
        <f>BM422*100/AO422</f>
        <v>8.3697813121272375</v>
      </c>
      <c r="BO422" s="1" t="s">
        <v>432</v>
      </c>
      <c r="BP422" s="19">
        <v>28.3</v>
      </c>
      <c r="BQ422" s="19">
        <v>60.2</v>
      </c>
      <c r="BR422" s="6">
        <v>29405.25</v>
      </c>
      <c r="BS422" s="6">
        <f>BX422+BZ422</f>
        <v>55.1</v>
      </c>
      <c r="BT422" s="4">
        <v>81.599999999999994</v>
      </c>
      <c r="BU422" s="43">
        <v>12693.333333333332</v>
      </c>
      <c r="BV422" s="6">
        <f>100-BT422</f>
        <v>18.400000000000006</v>
      </c>
      <c r="BW422" s="6">
        <f>BY422+CA422+CC422</f>
        <v>14.933900000000001</v>
      </c>
      <c r="BX422" s="22">
        <v>24.1</v>
      </c>
      <c r="BY422" s="22">
        <f>BX422*AP422/100</f>
        <v>3.6391000000000004</v>
      </c>
      <c r="BZ422" s="4">
        <v>31</v>
      </c>
      <c r="CA422" s="22">
        <f>BZ422*AP422/100</f>
        <v>4.681</v>
      </c>
      <c r="CB422" s="4">
        <v>43.8</v>
      </c>
      <c r="CC422" s="22">
        <f>CB422*AP422/100</f>
        <v>6.6138000000000003</v>
      </c>
      <c r="CD422" s="22">
        <v>0.28999999999999998</v>
      </c>
      <c r="CE422" s="126">
        <v>99.6</v>
      </c>
      <c r="CF422" s="126">
        <v>9562</v>
      </c>
      <c r="CG422" s="126">
        <v>99.2</v>
      </c>
      <c r="CH422" s="126">
        <v>6281</v>
      </c>
      <c r="CI422" s="126">
        <v>87.4</v>
      </c>
      <c r="CJ422" s="126">
        <v>93.4</v>
      </c>
      <c r="CK422" s="126">
        <v>5426</v>
      </c>
      <c r="CL422" s="19">
        <f>BX422/BZ422</f>
        <v>0.77741935483870972</v>
      </c>
      <c r="CM422" s="22">
        <v>0.6</v>
      </c>
      <c r="CN422" s="22">
        <v>2.9</v>
      </c>
      <c r="CO422" s="22">
        <v>2.68</v>
      </c>
      <c r="CP422" s="6"/>
      <c r="CQ422" s="19"/>
      <c r="CR422" s="19"/>
      <c r="CS422" s="20"/>
      <c r="CT422" s="22"/>
      <c r="CU422" s="142"/>
      <c r="CV422" s="142"/>
      <c r="CW422" s="22"/>
      <c r="CX422" s="22"/>
      <c r="CZ422" s="22"/>
      <c r="DA422" s="16"/>
      <c r="DB422" s="129" t="s">
        <v>433</v>
      </c>
      <c r="DC422" s="130"/>
      <c r="DD422" s="131" t="s">
        <v>1689</v>
      </c>
      <c r="DI422" s="108" t="s">
        <v>434</v>
      </c>
      <c r="DJ422" s="210" t="s">
        <v>491</v>
      </c>
      <c r="DK422" s="4">
        <v>2</v>
      </c>
      <c r="DL422" s="4" t="s">
        <v>456</v>
      </c>
      <c r="DM422" s="4" t="s">
        <v>456</v>
      </c>
      <c r="DN422" s="16" t="s">
        <v>443</v>
      </c>
      <c r="DO422" s="4">
        <v>0</v>
      </c>
      <c r="DP422" s="4">
        <v>0</v>
      </c>
      <c r="DQ422" s="4" t="s">
        <v>431</v>
      </c>
      <c r="DR422" s="1" t="s">
        <v>431</v>
      </c>
      <c r="DS422" s="1" t="s">
        <v>431</v>
      </c>
      <c r="DT422" s="1">
        <v>1620</v>
      </c>
      <c r="DU422" s="1">
        <v>25.8</v>
      </c>
      <c r="DV422" s="1">
        <v>74.2</v>
      </c>
      <c r="DW422" s="1" t="s">
        <v>431</v>
      </c>
      <c r="DX422" s="1" t="s">
        <v>431</v>
      </c>
      <c r="DY422" s="1" t="s">
        <v>431</v>
      </c>
      <c r="DZ422" s="1" t="s">
        <v>431</v>
      </c>
      <c r="EA422" s="1">
        <v>0</v>
      </c>
      <c r="EC422" s="36"/>
      <c r="ED422" s="36"/>
      <c r="EE422" s="4">
        <v>26</v>
      </c>
      <c r="EF422" s="4">
        <v>40</v>
      </c>
      <c r="EG422" s="5">
        <v>3</v>
      </c>
      <c r="EH422" s="4"/>
      <c r="EI422" s="4"/>
      <c r="EJ422" s="4" t="s">
        <v>431</v>
      </c>
      <c r="EK422" s="4" t="s">
        <v>431</v>
      </c>
      <c r="EL422" s="4" t="s">
        <v>431</v>
      </c>
      <c r="EM422" s="4" t="s">
        <v>431</v>
      </c>
      <c r="EN422" s="1">
        <v>0</v>
      </c>
      <c r="EO422" s="4">
        <v>1</v>
      </c>
      <c r="EP422" s="4" t="s">
        <v>1537</v>
      </c>
      <c r="EQ422" s="31" t="s">
        <v>431</v>
      </c>
      <c r="ER422" s="14" t="s">
        <v>431</v>
      </c>
      <c r="ES422" s="132">
        <v>14292</v>
      </c>
      <c r="ET422" s="133">
        <v>75</v>
      </c>
      <c r="EU422" s="133">
        <v>15000</v>
      </c>
      <c r="EV422" s="133">
        <v>4000</v>
      </c>
      <c r="EW422" s="133">
        <v>39780</v>
      </c>
      <c r="EX422" s="133">
        <v>12297</v>
      </c>
      <c r="EY422" s="134">
        <f>EX422/EV422*EW422/ET422</f>
        <v>1630.5822000000001</v>
      </c>
      <c r="EZ422" s="39">
        <f>L422*EY422</f>
        <v>42395.137200000005</v>
      </c>
      <c r="FA422" s="9"/>
      <c r="FE422" s="135"/>
      <c r="FF422" s="135"/>
      <c r="FH422" s="136"/>
      <c r="FK422" s="138"/>
      <c r="FL422" s="139"/>
      <c r="FM422" s="9"/>
      <c r="FN422" s="1"/>
      <c r="FO422" s="41">
        <f>AC422/1000</f>
        <v>1.647</v>
      </c>
      <c r="FQ422" s="121">
        <f>EX422*100/EU422</f>
        <v>81.98</v>
      </c>
      <c r="FR422" s="140">
        <f>EY422/1000</f>
        <v>1.6305822000000001</v>
      </c>
      <c r="FS422" s="143"/>
      <c r="FT422" s="1">
        <v>1</v>
      </c>
      <c r="FU422" s="214" t="s">
        <v>431</v>
      </c>
      <c r="FV422" s="16" t="s">
        <v>1690</v>
      </c>
      <c r="FW422" s="214" t="s">
        <v>431</v>
      </c>
      <c r="FX422" s="1" t="s">
        <v>1690</v>
      </c>
      <c r="FY422" s="9" t="s">
        <v>431</v>
      </c>
      <c r="FZ422" s="1">
        <v>0</v>
      </c>
      <c r="GA422" s="1" t="s">
        <v>431</v>
      </c>
      <c r="GB422" s="9" t="s">
        <v>1540</v>
      </c>
      <c r="GD422" s="1">
        <v>0</v>
      </c>
      <c r="GE422" s="1" t="s">
        <v>431</v>
      </c>
      <c r="GF422" s="1" t="s">
        <v>431</v>
      </c>
      <c r="GG422" s="1">
        <v>1</v>
      </c>
      <c r="GH422" s="28">
        <v>44239</v>
      </c>
      <c r="GJ422" s="8" t="s">
        <v>1610</v>
      </c>
      <c r="GK422" s="1">
        <v>0</v>
      </c>
      <c r="GL422" s="8">
        <v>0</v>
      </c>
      <c r="GM422" s="9" t="s">
        <v>431</v>
      </c>
      <c r="GO422" s="10">
        <v>44210</v>
      </c>
      <c r="GP422" s="10"/>
      <c r="GQ422" s="20"/>
      <c r="KE422" s="20">
        <f>FR422*AO422/100*1000</f>
        <v>820.18284660000006</v>
      </c>
      <c r="KF422" s="20">
        <f>FR422*AP422/100*1000</f>
        <v>246.21791220000003</v>
      </c>
      <c r="KG422" s="20">
        <f>FR422*AQ422/100*1000</f>
        <v>556.02853020000009</v>
      </c>
      <c r="KH422" s="20">
        <f>FR422*AX422/100*1000</f>
        <v>12.066308279999999</v>
      </c>
      <c r="KI422" s="20">
        <f>FR422*BM422/100*1000</f>
        <v>68.647510620000006</v>
      </c>
      <c r="KJ422" s="20">
        <f>FR422*BY422/100*1000</f>
        <v>59.338516840200015</v>
      </c>
      <c r="KK422" s="20">
        <f>FR422*CA422/100*1000</f>
        <v>76.327552781999998</v>
      </c>
      <c r="KL422" s="20">
        <f>FR422*CC422/100*1000</f>
        <v>107.84344554360001</v>
      </c>
      <c r="KV422" s="9" t="s">
        <v>431</v>
      </c>
    </row>
    <row r="423" spans="1:313">
      <c r="A423" s="1">
        <v>201</v>
      </c>
      <c r="B423" s="219">
        <f>COUNTIFS($D$3:D423,D423,$F$3:F423,F423)</f>
        <v>1</v>
      </c>
      <c r="C423" s="34">
        <v>15826</v>
      </c>
      <c r="D423" s="21" t="s">
        <v>1687</v>
      </c>
      <c r="E423" s="2" t="s">
        <v>850</v>
      </c>
      <c r="F423" s="12">
        <v>8205245334</v>
      </c>
      <c r="G423" s="1">
        <v>39</v>
      </c>
      <c r="H423" s="247" t="s">
        <v>2069</v>
      </c>
      <c r="I423" s="29" t="s">
        <v>2071</v>
      </c>
      <c r="J423" s="24" t="s">
        <v>487</v>
      </c>
      <c r="K423" s="2" t="s">
        <v>430</v>
      </c>
      <c r="L423" s="2">
        <v>36</v>
      </c>
      <c r="M423" s="2" t="s">
        <v>600</v>
      </c>
      <c r="N423" s="2" t="s">
        <v>647</v>
      </c>
      <c r="O423" s="11"/>
      <c r="P423" s="2" t="s">
        <v>2046</v>
      </c>
      <c r="Q423" s="11"/>
      <c r="R423" s="11"/>
      <c r="S423" s="11"/>
      <c r="T423" s="42"/>
      <c r="U423" s="42"/>
      <c r="V423" s="64" t="s">
        <v>1609</v>
      </c>
      <c r="W423" s="63" t="s">
        <v>1530</v>
      </c>
      <c r="X423" s="72" t="s">
        <v>2009</v>
      </c>
      <c r="Y423" s="66"/>
      <c r="Z423" s="11"/>
      <c r="AA423" s="1" t="s">
        <v>812</v>
      </c>
      <c r="AC423" s="115">
        <v>784</v>
      </c>
      <c r="AD423" s="115">
        <v>28000</v>
      </c>
      <c r="AE423" s="11"/>
      <c r="AF423" s="11"/>
      <c r="AG423" s="11" t="s">
        <v>483</v>
      </c>
      <c r="AH423" s="115">
        <v>4000</v>
      </c>
      <c r="AI423" s="11"/>
      <c r="AJ423" s="11"/>
      <c r="AM423" s="11"/>
      <c r="AO423" s="116">
        <v>84.8</v>
      </c>
      <c r="AP423" s="117">
        <v>12.7</v>
      </c>
      <c r="AQ423" s="118">
        <v>1.89</v>
      </c>
      <c r="AR423" s="119">
        <f>AO423+AP423+AQ423</f>
        <v>99.39</v>
      </c>
      <c r="AS423" s="120">
        <f>AO423/AP423</f>
        <v>6.6771653543307092</v>
      </c>
      <c r="AT423" s="121">
        <f>AO423/AP423*AQ423</f>
        <v>12.61984251968504</v>
      </c>
      <c r="AU423" s="122">
        <f>AO423/(AP423+AQ423)</f>
        <v>5.8122001370801915</v>
      </c>
      <c r="AV423" s="19">
        <f>AW423*AO423/100</f>
        <v>78.553999999999988</v>
      </c>
      <c r="AW423" s="19">
        <f>98-AY423-(CD423*100/AO423)</f>
        <v>92.63443396226414</v>
      </c>
      <c r="AX423" s="123">
        <v>2.56</v>
      </c>
      <c r="AY423" s="19">
        <f>AX423*100/AO423</f>
        <v>3.0188679245283021</v>
      </c>
      <c r="AZ423" s="1" t="s">
        <v>432</v>
      </c>
      <c r="BA423" s="58">
        <v>16.509999999999998</v>
      </c>
      <c r="BB423" s="1" t="s">
        <v>432</v>
      </c>
      <c r="BC423" s="6">
        <v>7.8E-2</v>
      </c>
      <c r="BD423" s="6"/>
      <c r="BE423" s="19"/>
      <c r="BF423" s="19"/>
      <c r="BG423" s="67">
        <v>6512.3893805309744</v>
      </c>
      <c r="BH423" s="67">
        <v>642.6</v>
      </c>
      <c r="BI423" s="19">
        <v>0.66</v>
      </c>
      <c r="BJ423" s="19">
        <v>32.4</v>
      </c>
      <c r="BK423" s="19">
        <f>100-BJ423</f>
        <v>67.599999999999994</v>
      </c>
      <c r="BL423" s="124">
        <f>BJ423/BK423</f>
        <v>0.47928994082840237</v>
      </c>
      <c r="BM423" s="125">
        <v>0.82</v>
      </c>
      <c r="BN423" s="6">
        <f>BM423*100/AO423</f>
        <v>0.96698113207547176</v>
      </c>
      <c r="BO423" s="1" t="s">
        <v>432</v>
      </c>
      <c r="BP423" s="19">
        <v>42.875</v>
      </c>
      <c r="BQ423" s="19">
        <v>26.78</v>
      </c>
      <c r="BR423" s="43">
        <v>52859.200000000004</v>
      </c>
      <c r="BS423" s="6">
        <f>BX423+BZ423</f>
        <v>37</v>
      </c>
      <c r="BT423" s="4">
        <v>67.8</v>
      </c>
      <c r="BU423" s="43">
        <v>11930.6</v>
      </c>
      <c r="BV423" s="6">
        <f>100-BT423</f>
        <v>32.200000000000003</v>
      </c>
      <c r="BW423" s="6">
        <f>BY423+CA423+CC423</f>
        <v>12.674599999999998</v>
      </c>
      <c r="BX423" s="22">
        <v>17.3</v>
      </c>
      <c r="BY423" s="22">
        <f>BX423*AP423/100</f>
        <v>2.1971000000000003</v>
      </c>
      <c r="BZ423" s="6">
        <v>19.7</v>
      </c>
      <c r="CA423" s="22">
        <f>BZ423*AP423/100</f>
        <v>2.5018999999999996</v>
      </c>
      <c r="CB423" s="6">
        <v>62.8</v>
      </c>
      <c r="CC423" s="22">
        <f>CB423*AP423/100</f>
        <v>7.9755999999999991</v>
      </c>
      <c r="CD423" s="22">
        <v>1.99</v>
      </c>
      <c r="CE423" s="126">
        <v>99.6</v>
      </c>
      <c r="CF423" s="127">
        <v>9163</v>
      </c>
      <c r="CG423" s="126">
        <v>97.6</v>
      </c>
      <c r="CH423" s="127">
        <v>7404</v>
      </c>
      <c r="CI423" s="126">
        <v>78.2</v>
      </c>
      <c r="CJ423" s="126">
        <v>85.7</v>
      </c>
      <c r="CK423" s="127">
        <v>6037</v>
      </c>
      <c r="CL423" s="19">
        <f>BX423/BZ423</f>
        <v>0.87817258883248739</v>
      </c>
      <c r="CM423" s="19"/>
      <c r="CN423" s="19"/>
      <c r="CO423" s="19"/>
      <c r="CP423" s="6">
        <v>0.31</v>
      </c>
      <c r="CQ423" s="19"/>
      <c r="CR423" s="19"/>
      <c r="CS423" s="20"/>
      <c r="CZ423" s="22"/>
      <c r="DA423" s="16"/>
      <c r="DB423" s="129" t="s">
        <v>447</v>
      </c>
      <c r="DC423" s="130"/>
      <c r="DD423" s="131" t="s">
        <v>2072</v>
      </c>
      <c r="DI423" s="1" t="s">
        <v>434</v>
      </c>
      <c r="DJ423" s="209" t="s">
        <v>483</v>
      </c>
      <c r="DK423" s="4">
        <v>2</v>
      </c>
      <c r="DN423" s="16">
        <v>0</v>
      </c>
      <c r="DR423" s="22" t="s">
        <v>431</v>
      </c>
      <c r="DS423" s="22" t="s">
        <v>431</v>
      </c>
      <c r="DT423" s="67">
        <v>1122</v>
      </c>
      <c r="DU423" s="22">
        <v>2.1</v>
      </c>
      <c r="DV423" s="22">
        <v>97.9</v>
      </c>
      <c r="DW423" s="22" t="s">
        <v>431</v>
      </c>
      <c r="DX423" s="22" t="s">
        <v>431</v>
      </c>
      <c r="DY423" s="22" t="s">
        <v>431</v>
      </c>
      <c r="DZ423" s="22" t="s">
        <v>431</v>
      </c>
      <c r="EA423" s="2">
        <v>0</v>
      </c>
      <c r="EB423" s="68"/>
      <c r="EC423" s="36"/>
      <c r="ED423" s="36"/>
      <c r="EE423" s="4">
        <f>L423</f>
        <v>36</v>
      </c>
      <c r="EF423" s="4"/>
      <c r="EG423" s="4">
        <v>3</v>
      </c>
      <c r="EH423" s="4"/>
      <c r="EI423" s="4"/>
      <c r="EJ423" s="4"/>
      <c r="EK423" s="4"/>
      <c r="EL423" s="6" t="e">
        <f>EK423/(EJ423*EJ423*0.01*0.01)</f>
        <v>#DIV/0!</v>
      </c>
      <c r="EM423" s="4"/>
      <c r="EN423" s="4"/>
      <c r="EO423" s="4"/>
      <c r="EP423" s="4"/>
      <c r="EQ423" s="31"/>
      <c r="ER423" s="14"/>
      <c r="ES423" s="132">
        <f>C423</f>
        <v>15826</v>
      </c>
      <c r="ET423" s="133">
        <v>75</v>
      </c>
      <c r="EU423" s="133">
        <v>6954</v>
      </c>
      <c r="EV423" s="133">
        <v>2000</v>
      </c>
      <c r="EW423" s="133">
        <v>39780</v>
      </c>
      <c r="EX423" s="133">
        <v>2923</v>
      </c>
      <c r="EY423" s="134">
        <f>EX423/EV423*EW423/ET423</f>
        <v>775.17960000000005</v>
      </c>
      <c r="EZ423" s="39">
        <f>L423*EY423</f>
        <v>27906.465600000003</v>
      </c>
      <c r="FA423" s="9"/>
      <c r="FE423" s="135"/>
      <c r="FF423" s="135"/>
      <c r="FH423" s="136"/>
      <c r="FK423" s="138"/>
      <c r="FL423" s="139"/>
      <c r="FM423" s="9"/>
      <c r="FN423" s="1"/>
      <c r="FO423" s="41">
        <f>AC423/1000</f>
        <v>0.78400000000000003</v>
      </c>
      <c r="FQ423" s="121">
        <f>EX423*100/EU423</f>
        <v>42.033362093758988</v>
      </c>
      <c r="FR423" s="140">
        <f>EY423/1000</f>
        <v>0.77517960000000008</v>
      </c>
      <c r="FS423" s="9"/>
      <c r="FV423" s="212"/>
      <c r="FX423" s="212"/>
      <c r="GI423" s="8"/>
      <c r="GO423" s="10"/>
      <c r="GP423" s="10"/>
      <c r="GQ423" s="20"/>
      <c r="KE423" s="20">
        <f>FR423*AO423/100*1000</f>
        <v>657.35230080000008</v>
      </c>
      <c r="KF423" s="20">
        <f>FR423*AP423/100*1000</f>
        <v>98.447809199999995</v>
      </c>
      <c r="KG423" s="20">
        <f>FR423*AQ423/100*1000</f>
        <v>14.650894440000002</v>
      </c>
      <c r="KH423" s="20">
        <f>FR423*AX423/100*1000</f>
        <v>19.844597760000003</v>
      </c>
      <c r="KI423" s="20">
        <f>FR423*BM423/100*1000</f>
        <v>6.3564727200000011</v>
      </c>
      <c r="KJ423" s="20">
        <f>FR423*BY423/100*1000</f>
        <v>17.031470991600003</v>
      </c>
      <c r="KK423" s="20">
        <f>FR423*CA423/100*1000</f>
        <v>19.394218412400001</v>
      </c>
      <c r="KL423" s="20">
        <f>FR423*CC423/100*1000</f>
        <v>61.825224177599992</v>
      </c>
    </row>
    <row r="424" spans="1:313">
      <c r="A424" s="1">
        <v>199</v>
      </c>
      <c r="B424" s="1">
        <f>COUNTIFS($D$3:D424,D424,$F$3:F424,F424)</f>
        <v>1</v>
      </c>
      <c r="C424" s="34">
        <v>15819</v>
      </c>
      <c r="D424" s="21" t="s">
        <v>2066</v>
      </c>
      <c r="E424" s="2" t="s">
        <v>540</v>
      </c>
      <c r="F424" s="12">
        <v>6751301766</v>
      </c>
      <c r="G424" s="1">
        <v>54</v>
      </c>
      <c r="H424" s="247" t="s">
        <v>2063</v>
      </c>
      <c r="I424" s="29" t="s">
        <v>2067</v>
      </c>
      <c r="J424" s="24" t="s">
        <v>487</v>
      </c>
      <c r="K424" s="2" t="s">
        <v>430</v>
      </c>
      <c r="L424" s="2">
        <v>23</v>
      </c>
      <c r="M424" s="2" t="s">
        <v>600</v>
      </c>
      <c r="N424" s="2" t="s">
        <v>431</v>
      </c>
      <c r="O424" s="11"/>
      <c r="P424" s="2" t="s">
        <v>2046</v>
      </c>
      <c r="Q424" s="11"/>
      <c r="R424" s="11"/>
      <c r="S424" s="11"/>
      <c r="T424" s="42"/>
      <c r="U424" s="42"/>
      <c r="V424" s="64" t="s">
        <v>1609</v>
      </c>
      <c r="W424" s="11"/>
      <c r="X424" s="72" t="s">
        <v>2009</v>
      </c>
      <c r="Y424" s="66"/>
      <c r="Z424" s="11"/>
      <c r="AA424" s="1" t="s">
        <v>812</v>
      </c>
      <c r="AC424" s="115">
        <v>234</v>
      </c>
      <c r="AD424" s="115">
        <v>5300</v>
      </c>
      <c r="AE424" s="11"/>
      <c r="AF424" s="11"/>
      <c r="AG424" s="11" t="s">
        <v>483</v>
      </c>
      <c r="AH424" s="115">
        <v>350</v>
      </c>
      <c r="AI424" s="11"/>
      <c r="AJ424" s="11"/>
      <c r="AM424" s="11"/>
      <c r="AO424" s="116">
        <v>47.3</v>
      </c>
      <c r="AP424" s="117">
        <v>37.9</v>
      </c>
      <c r="AQ424" s="118">
        <v>11.7</v>
      </c>
      <c r="AR424" s="119">
        <f>AO424+AP424+AQ424</f>
        <v>96.899999999999991</v>
      </c>
      <c r="AS424" s="120">
        <f>AO424/AP424</f>
        <v>1.2480211081794195</v>
      </c>
      <c r="AT424" s="121">
        <f>AO424/AP424*AQ424</f>
        <v>14.601846965699206</v>
      </c>
      <c r="AU424" s="122">
        <f>AO424/(AP424+AQ424)</f>
        <v>0.95362903225806461</v>
      </c>
      <c r="AV424" s="19">
        <f>AW424*AO424/100</f>
        <v>40.86399999999999</v>
      </c>
      <c r="AW424" s="19">
        <f>98-AY424-(CD424*100/AO424)</f>
        <v>86.39323467230443</v>
      </c>
      <c r="AX424" s="123">
        <v>4.1100000000000003</v>
      </c>
      <c r="AY424" s="19">
        <f>AX424*100/AO424</f>
        <v>8.6892177589852029</v>
      </c>
      <c r="AZ424" s="1" t="s">
        <v>432</v>
      </c>
      <c r="BA424" s="58">
        <v>28.86</v>
      </c>
      <c r="BB424" s="1" t="s">
        <v>432</v>
      </c>
      <c r="BC424" s="6">
        <v>1.19</v>
      </c>
      <c r="BD424" s="6"/>
      <c r="BE424" s="19"/>
      <c r="BF424" s="19"/>
      <c r="BG424" s="67">
        <v>6754.8672566371688</v>
      </c>
      <c r="BH424" s="67">
        <v>368.3</v>
      </c>
      <c r="BI424" s="19">
        <v>0.76</v>
      </c>
      <c r="BJ424" s="19">
        <v>34.9</v>
      </c>
      <c r="BK424" s="19">
        <f>100-BJ424</f>
        <v>65.099999999999994</v>
      </c>
      <c r="BL424" s="124">
        <f>BJ424/BK424</f>
        <v>0.53609831029185873</v>
      </c>
      <c r="BM424" s="125">
        <v>0.25</v>
      </c>
      <c r="BN424" s="6">
        <f>BM424*100/AO424</f>
        <v>0.52854122621564481</v>
      </c>
      <c r="BO424" s="1" t="s">
        <v>432</v>
      </c>
      <c r="BP424" s="19">
        <v>40.774999999999999</v>
      </c>
      <c r="BQ424" s="19">
        <v>32.4</v>
      </c>
      <c r="BR424" s="43">
        <v>40060.800000000003</v>
      </c>
      <c r="BS424" s="6">
        <f>BX424+BZ424</f>
        <v>67.7</v>
      </c>
      <c r="BT424" s="4">
        <v>93.7</v>
      </c>
      <c r="BU424" s="43">
        <v>14280</v>
      </c>
      <c r="BV424" s="6">
        <f>100-BT424</f>
        <v>6.2999999999999972</v>
      </c>
      <c r="BW424" s="6">
        <f>BY424+CA424+CC424</f>
        <v>36.952500000000001</v>
      </c>
      <c r="BX424" s="22">
        <v>48.2</v>
      </c>
      <c r="BY424" s="22">
        <f>BX424*AP424/100</f>
        <v>18.267800000000001</v>
      </c>
      <c r="BZ424" s="6">
        <v>19.5</v>
      </c>
      <c r="CA424" s="22">
        <f>BZ424*AP424/100</f>
        <v>7.3904999999999994</v>
      </c>
      <c r="CB424" s="6">
        <v>29.8</v>
      </c>
      <c r="CC424" s="22">
        <f>CB424*AP424/100</f>
        <v>11.2942</v>
      </c>
      <c r="CD424" s="22">
        <v>1.38</v>
      </c>
      <c r="CE424" s="126">
        <v>98.8</v>
      </c>
      <c r="CF424" s="127">
        <v>8014</v>
      </c>
      <c r="CG424" s="126">
        <v>96.3</v>
      </c>
      <c r="CH424" s="127">
        <v>6798</v>
      </c>
      <c r="CI424" s="126">
        <v>70.7</v>
      </c>
      <c r="CJ424" s="126">
        <v>89</v>
      </c>
      <c r="CK424" s="127">
        <v>6798</v>
      </c>
      <c r="CL424" s="19">
        <f>BX424/BZ424</f>
        <v>2.4717948717948719</v>
      </c>
      <c r="CM424" s="19"/>
      <c r="CN424" s="19"/>
      <c r="CO424" s="19"/>
      <c r="CP424" s="6">
        <v>1.05</v>
      </c>
      <c r="CQ424" s="19"/>
      <c r="CR424" s="19"/>
      <c r="CS424" s="20"/>
      <c r="CZ424" s="22"/>
      <c r="DA424" s="16"/>
      <c r="DB424" s="129" t="s">
        <v>258</v>
      </c>
      <c r="DC424" s="130"/>
      <c r="DD424" s="131" t="s">
        <v>2068</v>
      </c>
      <c r="DI424" s="1" t="s">
        <v>436</v>
      </c>
      <c r="DJ424" s="209" t="s">
        <v>483</v>
      </c>
      <c r="DK424" s="4">
        <v>2</v>
      </c>
      <c r="DN424" s="16">
        <v>0</v>
      </c>
      <c r="DR424" s="22" t="s">
        <v>431</v>
      </c>
      <c r="DS424" s="22" t="s">
        <v>431</v>
      </c>
      <c r="DT424" s="67">
        <v>525</v>
      </c>
      <c r="DU424" s="22">
        <v>7</v>
      </c>
      <c r="DV424" s="22">
        <v>93</v>
      </c>
      <c r="DW424" s="22" t="s">
        <v>431</v>
      </c>
      <c r="DX424" s="22" t="s">
        <v>431</v>
      </c>
      <c r="DY424" s="22" t="s">
        <v>431</v>
      </c>
      <c r="DZ424" s="22" t="s">
        <v>431</v>
      </c>
      <c r="EA424" s="2">
        <v>0</v>
      </c>
      <c r="EB424" s="68"/>
      <c r="EC424" s="36"/>
      <c r="ED424" s="36"/>
      <c r="EE424" s="4">
        <f>L424</f>
        <v>23</v>
      </c>
      <c r="EF424" s="4"/>
      <c r="EG424" s="4"/>
      <c r="EH424" s="4"/>
      <c r="EI424" s="4"/>
      <c r="EJ424" s="4"/>
      <c r="EK424" s="4"/>
      <c r="EL424" s="6" t="e">
        <f>EK424/(EJ424*EJ424*0.01*0.01)</f>
        <v>#DIV/0!</v>
      </c>
      <c r="EM424" s="4"/>
      <c r="EN424" s="4"/>
      <c r="EO424" s="4"/>
      <c r="EP424" s="4"/>
      <c r="EQ424" s="31"/>
      <c r="ER424" s="14"/>
      <c r="ES424" s="132">
        <f>C424</f>
        <v>15819</v>
      </c>
      <c r="ET424" s="133">
        <v>75</v>
      </c>
      <c r="EU424" s="133">
        <v>26046</v>
      </c>
      <c r="EV424" s="133">
        <v>6000</v>
      </c>
      <c r="EW424" s="133">
        <v>39780</v>
      </c>
      <c r="EX424" s="133">
        <v>2519</v>
      </c>
      <c r="EY424" s="134">
        <f>EX424/EV424*EW424/ET424</f>
        <v>222.67960000000002</v>
      </c>
      <c r="EZ424" s="39">
        <f>L424*EY424</f>
        <v>5121.6308000000008</v>
      </c>
      <c r="FA424" s="9"/>
      <c r="FE424" s="135"/>
      <c r="FF424" s="135"/>
      <c r="FH424" s="136"/>
      <c r="FK424" s="138"/>
      <c r="FL424" s="139"/>
      <c r="FM424" s="9"/>
      <c r="FN424" s="1"/>
      <c r="FO424" s="41">
        <f>AC424/1000</f>
        <v>0.23400000000000001</v>
      </c>
      <c r="FQ424" s="121">
        <f>EX424*100/EU424</f>
        <v>9.6713506872456421</v>
      </c>
      <c r="FR424" s="140">
        <f>EY424/1000</f>
        <v>0.22267960000000003</v>
      </c>
      <c r="FS424" s="9"/>
      <c r="FV424" s="212"/>
      <c r="FX424" s="212"/>
      <c r="GI424" s="8"/>
      <c r="GO424" s="10"/>
      <c r="GP424" s="10"/>
      <c r="GQ424" s="20"/>
      <c r="KE424" s="20">
        <f>FR424*AO424/100*1000</f>
        <v>105.32745080000001</v>
      </c>
      <c r="KF424" s="20">
        <f>FR424*AP424/100*1000</f>
        <v>84.395568400000016</v>
      </c>
      <c r="KG424" s="20">
        <f>FR424*AQ424/100*1000</f>
        <v>26.053513200000001</v>
      </c>
      <c r="KH424" s="20">
        <f>FR424*AX424/100*1000</f>
        <v>9.1521315600000026</v>
      </c>
      <c r="KI424" s="20">
        <f>FR424*BM424/100*1000</f>
        <v>0.55669900000000017</v>
      </c>
      <c r="KJ424" s="20">
        <f>FR424*BY424/100*1000</f>
        <v>40.678663968800016</v>
      </c>
      <c r="KK424" s="20">
        <f>FR424*CA424/100*1000</f>
        <v>16.457135837999999</v>
      </c>
      <c r="KL424" s="20">
        <f>FR424*CC424/100*1000</f>
        <v>25.149879383200002</v>
      </c>
    </row>
    <row r="425" spans="1:313">
      <c r="A425" s="1">
        <v>188</v>
      </c>
      <c r="B425" s="1">
        <f>COUNTIFS($D$3:D425,D425,$F$3:F425,F425)</f>
        <v>1</v>
      </c>
      <c r="C425" s="34">
        <v>13166</v>
      </c>
      <c r="D425" s="21" t="s">
        <v>1435</v>
      </c>
      <c r="E425" s="2" t="s">
        <v>485</v>
      </c>
      <c r="F425" s="12">
        <v>6704110611</v>
      </c>
      <c r="G425" s="1">
        <f>LEFT(H425,4)-CONCATENATE(IF(LEFT(F425, 2)&lt;MID(H425, 3, 4), 20, 19),LEFT(F425,2))</f>
        <v>53</v>
      </c>
      <c r="H425" s="247" t="s">
        <v>1436</v>
      </c>
      <c r="I425" s="29" t="s">
        <v>1437</v>
      </c>
      <c r="J425" s="24" t="s">
        <v>487</v>
      </c>
      <c r="K425" s="2" t="s">
        <v>430</v>
      </c>
      <c r="L425" s="1">
        <v>13</v>
      </c>
      <c r="M425" s="2" t="s">
        <v>652</v>
      </c>
      <c r="N425" s="2" t="s">
        <v>647</v>
      </c>
      <c r="P425" s="1" t="s">
        <v>1377</v>
      </c>
      <c r="S425" s="2"/>
      <c r="T425" s="42"/>
      <c r="U425" s="42"/>
      <c r="V425" s="57" t="s">
        <v>1245</v>
      </c>
      <c r="X425" s="59"/>
      <c r="Y425" s="59"/>
      <c r="Z425" s="29"/>
      <c r="AA425" s="1" t="s">
        <v>812</v>
      </c>
      <c r="AC425" s="115">
        <v>148</v>
      </c>
      <c r="AD425" s="115">
        <v>1900</v>
      </c>
      <c r="AE425" s="11"/>
      <c r="AF425" s="11"/>
      <c r="AG425" s="11" t="s">
        <v>483</v>
      </c>
      <c r="AH425" s="115">
        <v>150</v>
      </c>
      <c r="AI425" s="11"/>
      <c r="AJ425" s="11"/>
      <c r="AM425" s="11"/>
      <c r="AO425" s="116">
        <v>30.8</v>
      </c>
      <c r="AP425" s="117">
        <v>50.7</v>
      </c>
      <c r="AQ425" s="118">
        <v>17.7</v>
      </c>
      <c r="AR425" s="119">
        <f>AO425+AP425+AQ425</f>
        <v>99.2</v>
      </c>
      <c r="AS425" s="120">
        <f>AO425/AP425</f>
        <v>0.60749506903353057</v>
      </c>
      <c r="AT425" s="121">
        <f>AO425/AP425*AQ425</f>
        <v>10.75266272189349</v>
      </c>
      <c r="AU425" s="122">
        <f>AO425/(AP425+AQ425)</f>
        <v>0.45029239766081869</v>
      </c>
      <c r="AV425" s="19">
        <f>AW425*AO425/100</f>
        <v>27.584</v>
      </c>
      <c r="AW425" s="19">
        <f>98-AY425-(CD425*100/AO425)</f>
        <v>89.558441558441558</v>
      </c>
      <c r="AX425" s="123">
        <v>2.21</v>
      </c>
      <c r="AY425" s="19">
        <f>AX425*100/AO425</f>
        <v>7.1753246753246751</v>
      </c>
      <c r="AZ425" s="1" t="s">
        <v>432</v>
      </c>
      <c r="BA425" s="58">
        <v>22.4</v>
      </c>
      <c r="BB425" s="1" t="s">
        <v>432</v>
      </c>
      <c r="BC425" s="6">
        <v>0.42</v>
      </c>
      <c r="BD425" s="6"/>
      <c r="BE425" s="19"/>
      <c r="BF425" s="19"/>
      <c r="BG425" s="67">
        <v>5574.6153846153848</v>
      </c>
      <c r="BH425" s="2">
        <v>770</v>
      </c>
      <c r="BI425" s="19">
        <v>17.5</v>
      </c>
      <c r="BJ425" s="19">
        <v>25.2</v>
      </c>
      <c r="BK425" s="19">
        <v>74.8</v>
      </c>
      <c r="BL425" s="147">
        <f>BJ425/BK425</f>
        <v>0.33689839572192515</v>
      </c>
      <c r="BM425" s="125">
        <v>0.21</v>
      </c>
      <c r="BN425" s="6">
        <f>BM425*100/AO425</f>
        <v>0.68181818181818177</v>
      </c>
      <c r="BO425" s="1" t="s">
        <v>432</v>
      </c>
      <c r="BP425" s="19">
        <v>16.399999999999999</v>
      </c>
      <c r="BQ425" s="19">
        <v>35.419999999999995</v>
      </c>
      <c r="BR425" s="43">
        <v>31251.000000000004</v>
      </c>
      <c r="BS425" s="6">
        <f>BX425+BZ425</f>
        <v>54.3</v>
      </c>
      <c r="BT425" s="4">
        <v>94.6</v>
      </c>
      <c r="BU425" s="43">
        <v>9523.7288135593226</v>
      </c>
      <c r="BV425" s="6">
        <f>100-BT425</f>
        <v>5.4000000000000057</v>
      </c>
      <c r="BW425" s="6">
        <f>BY425+CA425+CC425</f>
        <v>50.142300000000006</v>
      </c>
      <c r="BX425" s="2">
        <v>24.1</v>
      </c>
      <c r="BY425" s="22">
        <f>BX425*AP425/100</f>
        <v>12.218700000000002</v>
      </c>
      <c r="BZ425" s="4">
        <v>30.2</v>
      </c>
      <c r="CA425" s="22">
        <f>BZ425*AP425/100</f>
        <v>15.311400000000001</v>
      </c>
      <c r="CB425" s="4">
        <v>44.6</v>
      </c>
      <c r="CC425" s="22">
        <f>CB425*AP425/100</f>
        <v>22.612200000000001</v>
      </c>
      <c r="CD425" s="22">
        <v>0.39</v>
      </c>
      <c r="CE425" s="126">
        <v>92.3</v>
      </c>
      <c r="CF425" s="126">
        <v>4266</v>
      </c>
      <c r="CG425" s="126">
        <v>86</v>
      </c>
      <c r="CH425" s="126">
        <v>3395</v>
      </c>
      <c r="CI425" s="126">
        <v>36.200000000000003</v>
      </c>
      <c r="CJ425" s="126">
        <v>65</v>
      </c>
      <c r="CK425" s="126">
        <v>3273</v>
      </c>
      <c r="CL425" s="19">
        <f>BX425/BZ425</f>
        <v>0.79801324503311266</v>
      </c>
      <c r="CM425" s="22"/>
      <c r="CN425" s="22"/>
      <c r="CO425" s="22"/>
      <c r="CP425" s="6">
        <v>0.24</v>
      </c>
      <c r="CQ425" s="19"/>
      <c r="CR425" s="19"/>
      <c r="CS425" s="19"/>
      <c r="CT425" s="22"/>
      <c r="CU425" s="142"/>
      <c r="CV425" s="142"/>
      <c r="CW425" s="22"/>
      <c r="CX425" s="22"/>
      <c r="CZ425" s="22"/>
      <c r="DA425" s="16"/>
      <c r="DB425" s="129" t="s">
        <v>441</v>
      </c>
      <c r="DC425" s="130"/>
      <c r="DD425" s="131" t="s">
        <v>1438</v>
      </c>
      <c r="DI425" s="1" t="s">
        <v>434</v>
      </c>
      <c r="DJ425" s="209" t="s">
        <v>483</v>
      </c>
      <c r="DK425" s="4">
        <v>2</v>
      </c>
      <c r="DN425" s="16">
        <v>0</v>
      </c>
      <c r="DR425" s="22" t="s">
        <v>431</v>
      </c>
      <c r="DS425" s="22" t="s">
        <v>431</v>
      </c>
      <c r="DT425" s="22">
        <v>340</v>
      </c>
      <c r="DU425" s="22">
        <v>22.4</v>
      </c>
      <c r="DV425" s="22">
        <v>77.599999999999994</v>
      </c>
      <c r="DW425" s="22" t="s">
        <v>431</v>
      </c>
      <c r="DX425" s="22" t="s">
        <v>431</v>
      </c>
      <c r="DY425" s="22" t="s">
        <v>431</v>
      </c>
      <c r="DZ425" s="22" t="s">
        <v>431</v>
      </c>
      <c r="EA425" s="2">
        <v>0</v>
      </c>
      <c r="EB425" s="2"/>
      <c r="EC425" s="36"/>
      <c r="ED425" s="36"/>
      <c r="EE425" s="4">
        <v>13</v>
      </c>
      <c r="EF425" s="4"/>
      <c r="EG425" s="4"/>
      <c r="EH425" s="4"/>
      <c r="EI425" s="4"/>
      <c r="EJ425" s="4"/>
      <c r="EK425" s="4"/>
      <c r="EL425" s="6" t="e">
        <f>EK425/(EJ425*EJ425*0.01*0.01)</f>
        <v>#DIV/0!</v>
      </c>
      <c r="EM425" s="4">
        <v>1</v>
      </c>
      <c r="EN425" s="1">
        <v>1</v>
      </c>
      <c r="EO425" s="4">
        <v>1</v>
      </c>
      <c r="EP425" s="4"/>
      <c r="EQ425" s="31"/>
      <c r="ER425" s="14"/>
      <c r="ES425" s="132">
        <v>13166</v>
      </c>
      <c r="ET425" s="133">
        <v>75</v>
      </c>
      <c r="EU425" s="133">
        <v>259031</v>
      </c>
      <c r="EV425" s="133">
        <v>8000</v>
      </c>
      <c r="EW425" s="133">
        <v>40560</v>
      </c>
      <c r="EX425" s="133">
        <v>1992</v>
      </c>
      <c r="EY425" s="134">
        <f>EX425/EV425*EW425/ET425</f>
        <v>134.6592</v>
      </c>
      <c r="EZ425" s="39">
        <f>L425*EY425</f>
        <v>1750.5696</v>
      </c>
      <c r="FA425" s="9"/>
      <c r="FE425" s="135"/>
      <c r="FF425" s="135"/>
      <c r="FH425" s="136"/>
      <c r="FI425" s="11"/>
      <c r="FK425" s="138"/>
      <c r="FL425" s="139"/>
      <c r="FM425" s="9"/>
      <c r="FN425" s="1"/>
      <c r="FO425" s="41">
        <f>AC425/1000</f>
        <v>0.14799999999999999</v>
      </c>
      <c r="FQ425" s="121">
        <f>EX425*100/EU425</f>
        <v>0.76901992425617016</v>
      </c>
      <c r="FR425" s="140">
        <f>EY425/1000</f>
        <v>0.13465920000000001</v>
      </c>
      <c r="FS425" s="143">
        <f>DT425/EY425</f>
        <v>2.5248924692854255</v>
      </c>
      <c r="FT425" s="143"/>
      <c r="FV425" s="212"/>
      <c r="FX425" s="212"/>
      <c r="GI425" s="8"/>
      <c r="GO425" s="10">
        <v>44035</v>
      </c>
      <c r="GP425" s="10"/>
      <c r="GQ425" s="20"/>
      <c r="GT425" s="19">
        <v>0.2716810476799999</v>
      </c>
      <c r="GV425" s="148">
        <v>0.61240519120000003</v>
      </c>
      <c r="GY425" s="149"/>
      <c r="HA425" s="32">
        <v>2.78</v>
      </c>
      <c r="HB425" s="32">
        <v>3.73</v>
      </c>
      <c r="HC425" s="33">
        <v>1593.87</v>
      </c>
      <c r="HD425" s="32">
        <v>4.41</v>
      </c>
      <c r="HE425" s="32">
        <v>3.76</v>
      </c>
      <c r="HF425" s="32">
        <v>7.59</v>
      </c>
      <c r="HG425" s="33">
        <v>506840.45</v>
      </c>
      <c r="HH425" s="32">
        <v>102.86</v>
      </c>
      <c r="HI425" s="33">
        <v>680.29</v>
      </c>
      <c r="HJ425" s="32">
        <v>415.61</v>
      </c>
      <c r="HK425" s="32">
        <v>2.1800000000000002</v>
      </c>
      <c r="HL425" s="32">
        <v>50.46</v>
      </c>
      <c r="HM425" s="32">
        <v>593.22</v>
      </c>
      <c r="HN425" s="32">
        <v>217.02</v>
      </c>
      <c r="HO425" s="32">
        <v>124.28</v>
      </c>
      <c r="HP425" s="33">
        <v>2876.49</v>
      </c>
      <c r="HQ425" s="32">
        <v>16.329999999999998</v>
      </c>
      <c r="HR425" s="32">
        <v>0</v>
      </c>
      <c r="HS425" s="32">
        <v>197.2</v>
      </c>
      <c r="HT425" s="32">
        <v>118.21</v>
      </c>
      <c r="HU425" s="32">
        <v>627</v>
      </c>
      <c r="HV425" s="32">
        <v>17.39</v>
      </c>
      <c r="HW425" s="32">
        <v>94.88</v>
      </c>
      <c r="HX425" s="32">
        <v>0</v>
      </c>
      <c r="HY425" s="32">
        <v>0</v>
      </c>
      <c r="HZ425" s="32">
        <v>0</v>
      </c>
      <c r="IA425" s="22">
        <f>HU425/HP425</f>
        <v>0.2179739891325887</v>
      </c>
      <c r="KE425" s="20">
        <f>FR425*AO425/100*1000</f>
        <v>41.475033600000003</v>
      </c>
      <c r="KF425" s="20">
        <f>FR425*AP425/100*1000</f>
        <v>68.27221440000001</v>
      </c>
      <c r="KG425" s="20">
        <f>FR425*AQ425/100*1000</f>
        <v>23.834678400000005</v>
      </c>
      <c r="KH425" s="20">
        <f>FR425*AX425/100*1000</f>
        <v>2.9759683200000002</v>
      </c>
      <c r="KI425" s="20">
        <f>FR425*BM425/100*1000</f>
        <v>0.28278431999999998</v>
      </c>
      <c r="KJ425" s="20">
        <f>FR425*BY425/100*1000</f>
        <v>16.453603670400003</v>
      </c>
      <c r="KK425" s="20">
        <f>FR425*CA425/100*1000</f>
        <v>20.618208748800001</v>
      </c>
      <c r="KL425" s="20">
        <f>FR425*CC425/100*1000</f>
        <v>30.449407622400003</v>
      </c>
      <c r="KS425" s="23">
        <v>44097</v>
      </c>
      <c r="KT425" s="1">
        <v>2</v>
      </c>
    </row>
    <row r="426" spans="1:313">
      <c r="A426" s="1">
        <v>274</v>
      </c>
      <c r="B426" s="1">
        <f>COUNTIFS($D$3:D426,D426,$F$3:F426,F426)</f>
        <v>1</v>
      </c>
      <c r="C426" s="34">
        <v>16153</v>
      </c>
      <c r="D426" s="21" t="s">
        <v>2203</v>
      </c>
      <c r="E426" s="2" t="s">
        <v>485</v>
      </c>
      <c r="F426" s="2">
        <v>481121401</v>
      </c>
      <c r="G426" s="1">
        <f>LEFT(H426,4)-CONCATENATE(IF(LEFT(F426, 2)&lt;MID(H426, 3, 4), 20, 19),LEFT(F426,2))</f>
        <v>73</v>
      </c>
      <c r="H426" s="247" t="s">
        <v>2197</v>
      </c>
      <c r="I426" s="29" t="s">
        <v>2204</v>
      </c>
      <c r="J426" s="24" t="s">
        <v>487</v>
      </c>
      <c r="K426" s="2" t="s">
        <v>430</v>
      </c>
      <c r="L426" s="2">
        <v>9</v>
      </c>
      <c r="M426" s="2">
        <v>1</v>
      </c>
      <c r="N426" s="2" t="s">
        <v>647</v>
      </c>
      <c r="O426" s="11"/>
      <c r="P426" s="2" t="s">
        <v>2200</v>
      </c>
      <c r="Q426" s="11"/>
      <c r="R426" s="11"/>
      <c r="S426" s="11"/>
      <c r="T426" s="42"/>
      <c r="U426" s="42"/>
      <c r="V426" s="64" t="s">
        <v>1609</v>
      </c>
      <c r="W426" s="42"/>
      <c r="X426" s="42"/>
      <c r="Y426" s="66"/>
      <c r="Z426" s="11"/>
      <c r="AA426" s="1" t="s">
        <v>812</v>
      </c>
      <c r="AC426" s="115">
        <v>232</v>
      </c>
      <c r="AD426" s="115">
        <v>2000</v>
      </c>
      <c r="AE426" s="11"/>
      <c r="AF426" s="11"/>
      <c r="AG426" s="11" t="s">
        <v>491</v>
      </c>
      <c r="AH426" s="115">
        <v>150</v>
      </c>
      <c r="AI426" s="11"/>
      <c r="AJ426" s="11"/>
      <c r="AM426" s="11"/>
      <c r="AO426" s="116">
        <v>46.2</v>
      </c>
      <c r="AP426" s="117">
        <v>39.9</v>
      </c>
      <c r="AQ426" s="118">
        <v>11.5</v>
      </c>
      <c r="AR426" s="119">
        <f>AO426+AP426+AQ426</f>
        <v>97.6</v>
      </c>
      <c r="AS426" s="120">
        <f>AO426/AP426</f>
        <v>1.1578947368421053</v>
      </c>
      <c r="AT426" s="121">
        <f>AO426/AP426*AQ426</f>
        <v>13.315789473684211</v>
      </c>
      <c r="AU426" s="122">
        <f>AO426/(AP426+AQ426)</f>
        <v>0.89883268482490275</v>
      </c>
      <c r="AV426" s="19">
        <f>AW426*AO426/100</f>
        <v>41.686000000000007</v>
      </c>
      <c r="AW426" s="19">
        <f>98-AY426-(CD426*100/AO426)</f>
        <v>90.229437229437224</v>
      </c>
      <c r="AX426" s="123">
        <v>3.06</v>
      </c>
      <c r="AY426" s="19">
        <f>AX426*100/AO426</f>
        <v>6.6233766233766227</v>
      </c>
      <c r="AZ426" s="1" t="s">
        <v>432</v>
      </c>
      <c r="BA426" s="58">
        <v>22.880000000000003</v>
      </c>
      <c r="BB426" s="1" t="s">
        <v>432</v>
      </c>
      <c r="BC426" s="6">
        <v>1.2999999999999999E-2</v>
      </c>
      <c r="BD426" s="6"/>
      <c r="BE426" s="19"/>
      <c r="BF426" s="19"/>
      <c r="BG426" s="67">
        <v>7228.3333333333339</v>
      </c>
      <c r="BH426" s="67">
        <v>209.32999999999998</v>
      </c>
      <c r="BI426" s="19">
        <v>0.37</v>
      </c>
      <c r="BJ426" s="19">
        <v>53.8</v>
      </c>
      <c r="BK426" s="19">
        <f>100-BJ426</f>
        <v>46.2</v>
      </c>
      <c r="BL426" s="124">
        <f>BJ426/BK426</f>
        <v>1.1645021645021643</v>
      </c>
      <c r="BM426" s="125">
        <v>1.87</v>
      </c>
      <c r="BN426" s="6">
        <f>BM426*100/AO426</f>
        <v>4.0476190476190474</v>
      </c>
      <c r="BO426" s="1" t="s">
        <v>432</v>
      </c>
      <c r="BP426" s="19">
        <v>54.6</v>
      </c>
      <c r="BQ426" s="19">
        <v>57.42</v>
      </c>
      <c r="BR426" s="43">
        <v>37616.400000000001</v>
      </c>
      <c r="BS426" s="6">
        <f>BX426+BZ426</f>
        <v>72.5</v>
      </c>
      <c r="BT426" s="4">
        <v>89.4</v>
      </c>
      <c r="BU426" s="43">
        <v>13893.25</v>
      </c>
      <c r="BV426" s="6">
        <f>100-BT426</f>
        <v>10.599999999999994</v>
      </c>
      <c r="BW426" s="6">
        <f>BY426+CA426+CC426</f>
        <v>39.341399999999993</v>
      </c>
      <c r="BX426" s="22">
        <v>49.9</v>
      </c>
      <c r="BY426" s="22">
        <f>BX426*AP426/100</f>
        <v>19.910099999999996</v>
      </c>
      <c r="BZ426" s="6">
        <v>22.6</v>
      </c>
      <c r="CA426" s="22">
        <f>BZ426*AP426/100</f>
        <v>9.0174000000000003</v>
      </c>
      <c r="CB426" s="6">
        <v>26.1</v>
      </c>
      <c r="CC426" s="22">
        <f>CB426*AP426/100</f>
        <v>10.413900000000002</v>
      </c>
      <c r="CD426" s="22">
        <v>0.53</v>
      </c>
      <c r="CE426" s="126">
        <v>99</v>
      </c>
      <c r="CF426" s="127">
        <v>9888</v>
      </c>
      <c r="CG426" s="126">
        <v>95.7</v>
      </c>
      <c r="CH426" s="127">
        <v>6757</v>
      </c>
      <c r="CI426" s="126">
        <v>75</v>
      </c>
      <c r="CJ426" s="126">
        <v>91.8</v>
      </c>
      <c r="CK426" s="127">
        <v>7750</v>
      </c>
      <c r="CL426" s="19">
        <f>BX426/BZ426</f>
        <v>2.2079646017699113</v>
      </c>
      <c r="CM426" s="19"/>
      <c r="CN426" s="19"/>
      <c r="CO426" s="19"/>
      <c r="CP426" s="6"/>
      <c r="CQ426" s="19"/>
      <c r="CR426" s="19"/>
      <c r="CS426" s="20"/>
      <c r="CZ426" s="22"/>
      <c r="DA426" s="16"/>
      <c r="DB426" s="129" t="s">
        <v>441</v>
      </c>
      <c r="DC426" s="130"/>
      <c r="DD426" s="131" t="s">
        <v>2205</v>
      </c>
      <c r="DI426" s="1" t="s">
        <v>434</v>
      </c>
      <c r="DJ426" s="210" t="s">
        <v>491</v>
      </c>
      <c r="DK426" s="4">
        <v>2</v>
      </c>
      <c r="DN426" s="16">
        <v>0</v>
      </c>
      <c r="DR426" s="58" t="s">
        <v>2123</v>
      </c>
      <c r="DS426" s="40" t="s">
        <v>431</v>
      </c>
      <c r="DT426" s="22">
        <v>213</v>
      </c>
      <c r="DU426" s="22">
        <v>9.8000000000000007</v>
      </c>
      <c r="DV426" s="22">
        <v>90.2</v>
      </c>
      <c r="DW426" s="40" t="s">
        <v>431</v>
      </c>
      <c r="DX426" s="40" t="s">
        <v>431</v>
      </c>
      <c r="DY426" s="40" t="s">
        <v>431</v>
      </c>
      <c r="DZ426" s="40" t="s">
        <v>431</v>
      </c>
      <c r="EA426" s="2">
        <v>0</v>
      </c>
      <c r="EB426" s="2"/>
      <c r="EC426" s="36"/>
      <c r="ED426" s="36"/>
      <c r="EE426" s="4">
        <f>L426</f>
        <v>9</v>
      </c>
      <c r="EF426" s="4"/>
      <c r="EG426" s="4"/>
      <c r="EH426" s="4"/>
      <c r="EI426" s="4"/>
      <c r="EJ426" s="4"/>
      <c r="EK426" s="4"/>
      <c r="EL426" s="6" t="e">
        <f>EK426/(EJ426*EJ426*0.01*0.01)</f>
        <v>#DIV/0!</v>
      </c>
      <c r="EM426" s="4"/>
      <c r="EN426" s="4"/>
      <c r="EO426" s="4"/>
      <c r="EP426" s="4"/>
      <c r="EQ426" s="31"/>
      <c r="ER426" s="14"/>
      <c r="ES426" s="132">
        <f>C426</f>
        <v>16153</v>
      </c>
      <c r="ET426" s="133">
        <v>75</v>
      </c>
      <c r="EU426" s="133">
        <v>37029</v>
      </c>
      <c r="EV426" s="133">
        <v>8000</v>
      </c>
      <c r="EW426" s="133">
        <v>37440</v>
      </c>
      <c r="EX426" s="133">
        <v>3678</v>
      </c>
      <c r="EY426" s="134">
        <f>EX426/EV426*EW426/ET426</f>
        <v>229.50720000000001</v>
      </c>
      <c r="EZ426" s="39">
        <f>L426*EY426</f>
        <v>2065.5648000000001</v>
      </c>
      <c r="FA426" s="9"/>
      <c r="FE426" s="135"/>
      <c r="FF426" s="135"/>
      <c r="FH426" s="136"/>
      <c r="FK426" s="138"/>
      <c r="FL426" s="139"/>
      <c r="FM426" s="9"/>
      <c r="FN426" s="1"/>
      <c r="FO426" s="41">
        <f>AC426/1000</f>
        <v>0.23200000000000001</v>
      </c>
      <c r="FQ426" s="121">
        <f>EX426*100/EU426</f>
        <v>9.9327554079235192</v>
      </c>
      <c r="FR426" s="140">
        <f>EY426/1000</f>
        <v>0.22950720000000002</v>
      </c>
      <c r="FS426" s="9"/>
      <c r="FU426" s="214"/>
      <c r="FW426" s="214"/>
      <c r="GI426" s="8"/>
      <c r="GO426" s="10"/>
      <c r="GP426" s="10"/>
      <c r="GQ426" s="20"/>
      <c r="KB426" s="22">
        <v>72.5</v>
      </c>
      <c r="KC426" s="22">
        <v>12.6</v>
      </c>
      <c r="KD426" s="22">
        <v>12.8</v>
      </c>
      <c r="KE426" s="20">
        <f>FR426*AO426/100*1000</f>
        <v>106.03232640000002</v>
      </c>
      <c r="KF426" s="20">
        <f>FR426*AP426/100*1000</f>
        <v>91.573372800000001</v>
      </c>
      <c r="KG426" s="20">
        <f>FR426*AQ426/100*1000</f>
        <v>26.393328</v>
      </c>
      <c r="KH426" s="20">
        <f>FR426*AX426/100*1000</f>
        <v>7.0229203200000017</v>
      </c>
      <c r="KI426" s="20">
        <f>FR426*BM426/100*1000</f>
        <v>4.2917846400000004</v>
      </c>
      <c r="KJ426" s="20">
        <f>FR426*BY426/100*1000</f>
        <v>45.695113027199994</v>
      </c>
      <c r="KK426" s="20">
        <f>FR426*CA426/100*1000</f>
        <v>20.695582252800005</v>
      </c>
      <c r="KL426" s="20">
        <f>FR426*CC426/100*1000</f>
        <v>23.900650300800006</v>
      </c>
    </row>
    <row r="427" spans="1:313">
      <c r="A427" s="1">
        <v>54</v>
      </c>
      <c r="B427" s="219">
        <f>COUNTIFS($D$3:D427,D427,$F$3:F427,F427)</f>
        <v>1</v>
      </c>
      <c r="C427" s="34">
        <v>14717</v>
      </c>
      <c r="D427" s="75" t="s">
        <v>1802</v>
      </c>
      <c r="E427" s="76" t="s">
        <v>492</v>
      </c>
      <c r="F427" s="78">
        <v>8202065311</v>
      </c>
      <c r="G427" s="77">
        <f>LEFT(H427,4)-CONCATENATE(IF(LEFT(F427, 2)&lt;MID(H427, 3, 4), 20, 19),LEFT(F427,2))</f>
        <v>39</v>
      </c>
      <c r="H427" s="248" t="s">
        <v>1801</v>
      </c>
      <c r="I427" s="29" t="s">
        <v>1803</v>
      </c>
      <c r="J427" s="24" t="s">
        <v>487</v>
      </c>
      <c r="K427" s="2" t="s">
        <v>430</v>
      </c>
      <c r="L427" s="2">
        <v>13</v>
      </c>
      <c r="M427" s="2">
        <v>1</v>
      </c>
      <c r="N427" s="2" t="s">
        <v>646</v>
      </c>
      <c r="O427" s="11"/>
      <c r="P427" s="2" t="s">
        <v>1794</v>
      </c>
      <c r="Q427" s="11"/>
      <c r="R427" s="11"/>
      <c r="S427" s="11"/>
      <c r="T427" s="42"/>
      <c r="U427" s="42"/>
      <c r="V427" s="64" t="s">
        <v>1609</v>
      </c>
      <c r="W427" s="42"/>
      <c r="X427" s="66"/>
      <c r="Y427" s="66"/>
      <c r="Z427" s="11"/>
      <c r="AA427" s="1" t="s">
        <v>812</v>
      </c>
      <c r="AC427" s="115">
        <v>1146</v>
      </c>
      <c r="AD427" s="115">
        <v>15000</v>
      </c>
      <c r="AE427" s="11"/>
      <c r="AF427" s="11"/>
      <c r="AG427" s="11" t="s">
        <v>483</v>
      </c>
      <c r="AH427" s="115">
        <v>1000</v>
      </c>
      <c r="AI427" s="11"/>
      <c r="AJ427" s="11"/>
      <c r="AM427" s="11"/>
      <c r="AO427" s="116">
        <v>12.3</v>
      </c>
      <c r="AP427" s="117">
        <v>83.3</v>
      </c>
      <c r="AQ427" s="118">
        <v>3.23</v>
      </c>
      <c r="AR427" s="119">
        <f>AO427+AP427+AQ427</f>
        <v>98.83</v>
      </c>
      <c r="AS427" s="120">
        <f>AO427/AP427</f>
        <v>0.1476590636254502</v>
      </c>
      <c r="AT427" s="121">
        <f>AO427/AP427*AQ427</f>
        <v>0.47693877551020414</v>
      </c>
      <c r="AU427" s="122">
        <f>AO427/(AP427+AQ427)</f>
        <v>0.14214723217381256</v>
      </c>
      <c r="AV427" s="19">
        <f>AW427*AO427/100</f>
        <v>11.622</v>
      </c>
      <c r="AW427" s="19">
        <f>98-AY427-(CD427*100/AO427)</f>
        <v>94.487804878048777</v>
      </c>
      <c r="AX427" s="123">
        <v>0.34</v>
      </c>
      <c r="AY427" s="19">
        <f>AX427*100/AO427</f>
        <v>2.7642276422764227</v>
      </c>
      <c r="AZ427" s="1" t="s">
        <v>432</v>
      </c>
      <c r="BA427" s="58">
        <v>0</v>
      </c>
      <c r="BB427" s="1" t="s">
        <v>432</v>
      </c>
      <c r="BC427" s="6">
        <v>5.2999999999999999E-2</v>
      </c>
      <c r="BD427" s="6"/>
      <c r="BE427" s="19"/>
      <c r="BF427" s="19"/>
      <c r="BG427" s="2">
        <v>6475</v>
      </c>
      <c r="BH427" s="2">
        <v>211</v>
      </c>
      <c r="BI427" s="19">
        <v>2.06</v>
      </c>
      <c r="BJ427" s="19">
        <v>41.2</v>
      </c>
      <c r="BK427" s="1">
        <v>58.8</v>
      </c>
      <c r="BL427" s="124">
        <f>BJ427/BK427</f>
        <v>0.70068027210884365</v>
      </c>
      <c r="BM427" s="125">
        <v>0.16</v>
      </c>
      <c r="BN427" s="6">
        <f>BM427*100/AO427</f>
        <v>1.3008130081300813</v>
      </c>
      <c r="BO427" s="1" t="s">
        <v>432</v>
      </c>
      <c r="BP427" s="19">
        <v>35.799999999999997</v>
      </c>
      <c r="BQ427" s="19">
        <v>32.799999999999997</v>
      </c>
      <c r="BR427" s="6">
        <v>19748.400000000001</v>
      </c>
      <c r="BS427" s="6">
        <f>BX427+BZ427</f>
        <v>86</v>
      </c>
      <c r="BT427" s="4">
        <v>91.5</v>
      </c>
      <c r="BU427" s="4">
        <v>10541</v>
      </c>
      <c r="BV427" s="6">
        <f>100-BT427</f>
        <v>8.5</v>
      </c>
      <c r="BW427" s="6">
        <f>BY427+CA427+CC427</f>
        <v>82.550300000000007</v>
      </c>
      <c r="BX427" s="22">
        <v>31.9</v>
      </c>
      <c r="BY427" s="22">
        <f>BX427*AP427/100</f>
        <v>26.572700000000001</v>
      </c>
      <c r="BZ427" s="4">
        <v>54.1</v>
      </c>
      <c r="CA427" s="22">
        <f>BZ427*AP427/100</f>
        <v>45.065300000000001</v>
      </c>
      <c r="CB427" s="4">
        <v>13.1</v>
      </c>
      <c r="CC427" s="22">
        <f>CB427*AP427/100</f>
        <v>10.9123</v>
      </c>
      <c r="CD427" s="22">
        <v>9.1999999999999998E-2</v>
      </c>
      <c r="CE427" s="126">
        <v>93.8</v>
      </c>
      <c r="CF427" s="126">
        <v>8287</v>
      </c>
      <c r="CG427" s="126">
        <v>63.8</v>
      </c>
      <c r="CH427" s="126">
        <v>4922</v>
      </c>
      <c r="CI427" s="126">
        <v>27.3</v>
      </c>
      <c r="CJ427" s="126">
        <v>68.7</v>
      </c>
      <c r="CK427" s="126">
        <v>5982</v>
      </c>
      <c r="CL427" s="19">
        <f>BX427/BZ427</f>
        <v>0.58964879852125685</v>
      </c>
      <c r="CM427" s="19">
        <v>0</v>
      </c>
      <c r="CN427" s="19">
        <v>2.1800000000000002</v>
      </c>
      <c r="CO427" s="19">
        <v>15.1</v>
      </c>
      <c r="CP427" s="6"/>
      <c r="CQ427" s="19"/>
      <c r="CR427" s="19"/>
      <c r="CS427" s="20"/>
      <c r="CZ427" s="22"/>
      <c r="DA427" s="16"/>
      <c r="DB427" s="129" t="s">
        <v>441</v>
      </c>
      <c r="DC427" s="130"/>
      <c r="DD427" s="131" t="s">
        <v>1804</v>
      </c>
      <c r="DI427" s="108" t="s">
        <v>434</v>
      </c>
      <c r="DJ427" s="209" t="s">
        <v>483</v>
      </c>
      <c r="DK427" s="4">
        <v>2</v>
      </c>
      <c r="DN427" s="16" t="s">
        <v>443</v>
      </c>
      <c r="DR427" s="1" t="s">
        <v>431</v>
      </c>
      <c r="DS427" s="1" t="s">
        <v>431</v>
      </c>
      <c r="DT427" s="1">
        <v>140</v>
      </c>
      <c r="DU427" s="1">
        <v>62.9</v>
      </c>
      <c r="DV427" s="1">
        <v>37.1</v>
      </c>
      <c r="DW427" s="1" t="s">
        <v>431</v>
      </c>
      <c r="DX427" s="1" t="s">
        <v>431</v>
      </c>
      <c r="DY427" s="1" t="s">
        <v>431</v>
      </c>
      <c r="DZ427" s="1" t="s">
        <v>431</v>
      </c>
      <c r="EA427" s="1">
        <v>0</v>
      </c>
      <c r="EC427" s="36"/>
      <c r="ED427" s="36"/>
      <c r="EE427" s="4">
        <f>L427</f>
        <v>13</v>
      </c>
      <c r="EF427" s="4"/>
      <c r="EG427" s="4"/>
      <c r="EH427" s="4"/>
      <c r="EI427" s="4"/>
      <c r="EJ427" s="4"/>
      <c r="EK427" s="4"/>
      <c r="EL427" s="6" t="e">
        <f>EK427/(EJ427*EJ427*0.01*0.01)</f>
        <v>#DIV/0!</v>
      </c>
      <c r="EM427" s="4"/>
      <c r="EN427" s="4"/>
      <c r="EO427" s="4"/>
      <c r="EP427" s="4"/>
      <c r="EQ427" s="31"/>
      <c r="ER427" s="14"/>
      <c r="ES427" s="132">
        <v>14717</v>
      </c>
      <c r="ET427" s="133">
        <v>75</v>
      </c>
      <c r="EU427" s="133">
        <v>15580</v>
      </c>
      <c r="EV427" s="133">
        <v>4000</v>
      </c>
      <c r="EW427" s="133">
        <v>39780</v>
      </c>
      <c r="EX427" s="133">
        <v>8743</v>
      </c>
      <c r="EY427" s="134">
        <f>EX427/EV427*EW427/ET427</f>
        <v>1159.3218000000002</v>
      </c>
      <c r="EZ427" s="39">
        <f>L427*EY427</f>
        <v>15071.183400000002</v>
      </c>
      <c r="FA427" s="9"/>
      <c r="FE427" s="135"/>
      <c r="FF427" s="135"/>
      <c r="FH427" s="136"/>
      <c r="FK427" s="138"/>
      <c r="FL427" s="139"/>
      <c r="FM427" s="9"/>
      <c r="FN427" s="1"/>
      <c r="FO427" s="41">
        <f>AC427/1000</f>
        <v>1.1459999999999999</v>
      </c>
      <c r="FQ427" s="121">
        <f>EX427*100/EU427</f>
        <v>56.116816431322206</v>
      </c>
      <c r="FR427" s="140">
        <f>EY427/1000</f>
        <v>1.1593218000000001</v>
      </c>
      <c r="FS427" s="9"/>
      <c r="FV427" s="212"/>
      <c r="FX427" s="212"/>
      <c r="GI427" s="8"/>
      <c r="GO427" s="10">
        <v>44263</v>
      </c>
      <c r="GP427" s="10"/>
      <c r="GQ427" s="20"/>
      <c r="KE427" s="20">
        <f>FR427*AO427/100*1000</f>
        <v>142.59658140000002</v>
      </c>
      <c r="KF427" s="20">
        <f>FR427*AP427/100*1000</f>
        <v>965.71505940000009</v>
      </c>
      <c r="KG427" s="20">
        <f>FR427*AQ427/100*1000</f>
        <v>37.446094140000007</v>
      </c>
      <c r="KH427" s="20">
        <f>FR427*AX427/100*1000</f>
        <v>3.9416941200000002</v>
      </c>
      <c r="KI427" s="20">
        <f>FR427*BM427/100*1000</f>
        <v>1.8549148799999999</v>
      </c>
      <c r="KJ427" s="20">
        <f>FR427*BY427/100*1000</f>
        <v>308.06310394860003</v>
      </c>
      <c r="KK427" s="20">
        <f>FR427*CA427/100*1000</f>
        <v>522.45184713540004</v>
      </c>
      <c r="KL427" s="20">
        <f>FR427*CC427/100*1000</f>
        <v>126.50867278140002</v>
      </c>
    </row>
    <row r="428" spans="1:313">
      <c r="A428" s="1">
        <v>82</v>
      </c>
      <c r="B428" s="1">
        <f>COUNTIFS($D$3:D428,D428,$F$3:F428,F428)</f>
        <v>2</v>
      </c>
      <c r="C428" s="34">
        <v>17247</v>
      </c>
      <c r="D428" s="75" t="s">
        <v>1802</v>
      </c>
      <c r="E428" s="76" t="s">
        <v>492</v>
      </c>
      <c r="F428" s="76">
        <v>8202065311</v>
      </c>
      <c r="G428" s="77">
        <v>40</v>
      </c>
      <c r="H428" s="248" t="s">
        <v>2436</v>
      </c>
      <c r="I428" s="29" t="s">
        <v>1803</v>
      </c>
      <c r="J428" s="24" t="s">
        <v>487</v>
      </c>
      <c r="K428" s="2" t="s">
        <v>430</v>
      </c>
      <c r="L428" s="2">
        <v>36</v>
      </c>
      <c r="M428" s="2" t="s">
        <v>542</v>
      </c>
      <c r="N428" s="2" t="s">
        <v>646</v>
      </c>
      <c r="O428" s="11"/>
      <c r="P428" s="2" t="s">
        <v>2415</v>
      </c>
      <c r="Q428" s="11"/>
      <c r="R428" s="11"/>
      <c r="S428" s="11"/>
      <c r="T428" s="42"/>
      <c r="U428" s="42"/>
      <c r="V428" s="64" t="s">
        <v>2426</v>
      </c>
      <c r="W428" s="42"/>
      <c r="X428" s="42"/>
      <c r="Y428" s="42"/>
      <c r="Z428" s="29"/>
      <c r="AA428" s="1" t="s">
        <v>2166</v>
      </c>
      <c r="AC428" s="115">
        <v>124</v>
      </c>
      <c r="AD428" s="115">
        <v>4400</v>
      </c>
      <c r="AE428" s="11"/>
      <c r="AF428" s="11"/>
      <c r="AG428" s="11" t="s">
        <v>483</v>
      </c>
      <c r="AH428" s="115" t="s">
        <v>745</v>
      </c>
      <c r="AI428" s="11"/>
      <c r="AJ428" s="11" t="s">
        <v>2437</v>
      </c>
      <c r="AM428" s="11"/>
      <c r="AO428" s="116">
        <v>1.62</v>
      </c>
      <c r="AP428" s="117">
        <v>83.4</v>
      </c>
      <c r="AQ428" s="118">
        <v>11.6</v>
      </c>
      <c r="AR428" s="119">
        <f>AO428+AP428+AQ428</f>
        <v>96.62</v>
      </c>
      <c r="AS428" s="120">
        <f>AO428/AP428</f>
        <v>1.9424460431654675E-2</v>
      </c>
      <c r="AT428" s="121">
        <f>AO428/AP428*AQ428</f>
        <v>0.22532374100719421</v>
      </c>
      <c r="AU428" s="122">
        <f>AO428/(AP428+AQ428)</f>
        <v>1.7052631578947368E-2</v>
      </c>
      <c r="AV428" s="19">
        <f>AW428*AO428/100</f>
        <v>1.3476000000000001</v>
      </c>
      <c r="AW428" s="19">
        <f>98-AY428</f>
        <v>83.18518518518519</v>
      </c>
      <c r="AX428" s="123">
        <v>0.24</v>
      </c>
      <c r="AY428" s="19">
        <f>AX428*100/AO428</f>
        <v>14.814814814814813</v>
      </c>
      <c r="AZ428" s="1" t="s">
        <v>432</v>
      </c>
      <c r="BA428" s="58">
        <v>20.833333333333336</v>
      </c>
      <c r="BB428" s="1" t="s">
        <v>432</v>
      </c>
      <c r="BC428" s="6">
        <v>0</v>
      </c>
      <c r="BD428" s="6"/>
      <c r="BE428" s="19"/>
      <c r="BF428" s="19"/>
      <c r="BG428" s="67">
        <v>4804</v>
      </c>
      <c r="BH428" s="67">
        <v>135.20000000000002</v>
      </c>
      <c r="BI428" s="19">
        <v>0</v>
      </c>
      <c r="BJ428" s="19">
        <v>0</v>
      </c>
      <c r="BK428" s="19">
        <f>100-BJ428</f>
        <v>100</v>
      </c>
      <c r="BL428" s="124">
        <f>BJ428/BK428</f>
        <v>0</v>
      </c>
      <c r="BM428" s="125">
        <v>0</v>
      </c>
      <c r="BN428" s="6">
        <f>BM428*100/AO428</f>
        <v>0</v>
      </c>
      <c r="BO428" s="1" t="s">
        <v>432</v>
      </c>
      <c r="BP428" s="19" t="s">
        <v>432</v>
      </c>
      <c r="BQ428" s="19" t="s">
        <v>432</v>
      </c>
      <c r="BR428" s="43">
        <v>28395</v>
      </c>
      <c r="BS428" s="6" t="s">
        <v>432</v>
      </c>
      <c r="BT428" s="4">
        <v>91.8</v>
      </c>
      <c r="BU428" s="43">
        <v>17531</v>
      </c>
      <c r="BV428" s="6">
        <f>100-BT428</f>
        <v>8.2000000000000028</v>
      </c>
      <c r="BW428" s="6" t="s">
        <v>432</v>
      </c>
      <c r="BX428" s="22" t="s">
        <v>432</v>
      </c>
      <c r="BY428" s="22" t="s">
        <v>432</v>
      </c>
      <c r="BZ428" s="6" t="s">
        <v>432</v>
      </c>
      <c r="CA428" s="22" t="s">
        <v>432</v>
      </c>
      <c r="CB428" s="6" t="s">
        <v>432</v>
      </c>
      <c r="CC428" s="22" t="s">
        <v>432</v>
      </c>
      <c r="CD428" s="22" t="s">
        <v>432</v>
      </c>
      <c r="CE428" s="126" t="s">
        <v>432</v>
      </c>
      <c r="CF428" s="127" t="s">
        <v>432</v>
      </c>
      <c r="CG428" s="126" t="s">
        <v>432</v>
      </c>
      <c r="CH428" s="127" t="s">
        <v>432</v>
      </c>
      <c r="CI428" s="126">
        <v>71.5</v>
      </c>
      <c r="CJ428" s="126">
        <v>71.5</v>
      </c>
      <c r="CK428" s="127">
        <v>6186</v>
      </c>
      <c r="CL428" s="19" t="s">
        <v>432</v>
      </c>
      <c r="CM428" s="19"/>
      <c r="CN428" s="19"/>
      <c r="CO428" s="19"/>
      <c r="CP428" s="6"/>
      <c r="CQ428" s="19"/>
      <c r="CR428" s="19"/>
      <c r="CS428" s="20"/>
      <c r="CZ428" s="22"/>
      <c r="DA428" s="16"/>
      <c r="DC428" s="130"/>
      <c r="DD428" s="131"/>
      <c r="DI428" s="1" t="s">
        <v>434</v>
      </c>
      <c r="DJ428" s="209" t="s">
        <v>483</v>
      </c>
      <c r="DK428" s="4">
        <v>2</v>
      </c>
      <c r="DN428" s="16">
        <v>0</v>
      </c>
      <c r="DR428" s="58" t="s">
        <v>1692</v>
      </c>
      <c r="DS428" s="22" t="s">
        <v>431</v>
      </c>
      <c r="DT428" s="22">
        <v>15</v>
      </c>
      <c r="DU428" s="22">
        <v>66.7</v>
      </c>
      <c r="DV428" s="22">
        <v>33.299999999999997</v>
      </c>
      <c r="DW428" s="22" t="s">
        <v>431</v>
      </c>
      <c r="DX428" s="22" t="s">
        <v>431</v>
      </c>
      <c r="DY428" s="22" t="s">
        <v>431</v>
      </c>
      <c r="DZ428" s="22" t="s">
        <v>431</v>
      </c>
      <c r="EA428" s="2">
        <v>0</v>
      </c>
      <c r="EB428" s="2"/>
      <c r="EC428" s="36"/>
      <c r="ED428" s="36"/>
      <c r="EE428" s="4">
        <f>L428</f>
        <v>36</v>
      </c>
      <c r="EF428" s="4"/>
      <c r="EG428" s="4">
        <v>3</v>
      </c>
      <c r="EH428" s="4"/>
      <c r="EI428" s="4"/>
      <c r="EJ428" s="4"/>
      <c r="EK428" s="4"/>
      <c r="EL428" s="6" t="e">
        <f>EK428/(EJ428*EJ428*0.01*0.01)</f>
        <v>#DIV/0!</v>
      </c>
      <c r="EM428" s="4"/>
      <c r="EN428" s="4"/>
      <c r="EO428" s="4"/>
      <c r="EP428" s="4"/>
      <c r="EQ428" s="31"/>
      <c r="ER428" s="14"/>
      <c r="ES428" s="132">
        <f>C428</f>
        <v>17247</v>
      </c>
      <c r="ET428" s="133">
        <v>75</v>
      </c>
      <c r="EU428" s="133">
        <v>11041</v>
      </c>
      <c r="EV428" s="133">
        <v>3928</v>
      </c>
      <c r="EW428" s="133">
        <v>37440</v>
      </c>
      <c r="EX428" s="133">
        <v>2574</v>
      </c>
      <c r="EY428" s="134">
        <f>EX428/EV428*EW428/ET428</f>
        <v>327.12342158859468</v>
      </c>
      <c r="EZ428" s="39">
        <f>L428*EY428</f>
        <v>11776.443177189409</v>
      </c>
      <c r="FA428" s="9"/>
      <c r="FE428" s="135"/>
      <c r="FF428" s="135"/>
      <c r="FH428" s="136"/>
      <c r="FK428" s="138"/>
      <c r="FL428" s="139"/>
      <c r="FM428" s="9"/>
      <c r="FN428" s="1"/>
      <c r="FO428" s="41">
        <f>AC428/1000</f>
        <v>0.124</v>
      </c>
      <c r="FQ428" s="121">
        <f>EX428*100/EU428</f>
        <v>23.313105696947741</v>
      </c>
      <c r="FR428" s="140">
        <f>EY428/1000</f>
        <v>0.3271234215885947</v>
      </c>
      <c r="FS428" s="9"/>
      <c r="FV428" s="212"/>
      <c r="FX428" s="212"/>
      <c r="GI428" s="8"/>
      <c r="GO428" s="10">
        <v>44662</v>
      </c>
      <c r="GP428" s="10"/>
      <c r="GQ428" s="20"/>
      <c r="KB428" s="22"/>
      <c r="KC428" s="22"/>
      <c r="KD428" s="22"/>
      <c r="KE428" s="20">
        <f>FR428*AO428/100*1000</f>
        <v>5.2993994297352343</v>
      </c>
      <c r="KF428" s="20">
        <f>FR428*AP428/100*1000</f>
        <v>272.82093360488801</v>
      </c>
      <c r="KG428" s="20">
        <f>FR428*AQ428/100*1000</f>
        <v>37.946316904276991</v>
      </c>
      <c r="KH428" s="20">
        <f>FR428*AX428/100*1000</f>
        <v>0.78509621181262734</v>
      </c>
      <c r="KI428" s="20">
        <f>FR428*BM428/100*1000</f>
        <v>0</v>
      </c>
      <c r="KJ428" s="20" t="s">
        <v>432</v>
      </c>
      <c r="KK428" s="20" t="s">
        <v>432</v>
      </c>
      <c r="KL428" s="20" t="s">
        <v>432</v>
      </c>
      <c r="KM428" s="1" t="s">
        <v>432</v>
      </c>
      <c r="KN428" s="1" t="s">
        <v>432</v>
      </c>
      <c r="KP428" s="2"/>
      <c r="KQ428" s="2"/>
      <c r="KR428" s="2"/>
      <c r="KY428" s="11"/>
      <c r="KZ428" s="11"/>
      <c r="LA428" s="11"/>
    </row>
    <row r="429" spans="1:313">
      <c r="A429" s="1">
        <v>275</v>
      </c>
      <c r="B429" s="1">
        <f>COUNTIFS($D$3:D429,D429,$F$3:F429,F429)</f>
        <v>1</v>
      </c>
      <c r="C429" s="34">
        <v>16163</v>
      </c>
      <c r="D429" s="21" t="s">
        <v>715</v>
      </c>
      <c r="E429" s="2" t="s">
        <v>679</v>
      </c>
      <c r="F429" s="2">
        <v>5503122119</v>
      </c>
      <c r="G429" s="1">
        <f>LEFT(H429,4)-CONCATENATE(IF(LEFT(F429, 2)&lt;MID(H429, 3, 4), 20, 19),LEFT(F429,2))</f>
        <v>66</v>
      </c>
      <c r="H429" s="247" t="s">
        <v>2206</v>
      </c>
      <c r="I429" s="29" t="s">
        <v>457</v>
      </c>
      <c r="J429" s="24" t="s">
        <v>487</v>
      </c>
      <c r="K429" s="2" t="s">
        <v>430</v>
      </c>
      <c r="L429" s="2" t="s">
        <v>2126</v>
      </c>
      <c r="M429" s="2" t="s">
        <v>664</v>
      </c>
      <c r="N429" s="2" t="s">
        <v>647</v>
      </c>
      <c r="O429" s="11"/>
      <c r="P429" s="2" t="s">
        <v>2200</v>
      </c>
      <c r="Q429" s="11"/>
      <c r="R429" s="11"/>
      <c r="S429" s="11"/>
      <c r="T429" s="42"/>
      <c r="U429" s="42"/>
      <c r="V429" s="64" t="s">
        <v>1609</v>
      </c>
      <c r="W429" s="63" t="s">
        <v>1530</v>
      </c>
      <c r="X429" s="42"/>
      <c r="Y429" s="66"/>
      <c r="Z429" s="11"/>
      <c r="AA429" s="1" t="s">
        <v>812</v>
      </c>
      <c r="AC429" s="115">
        <v>199</v>
      </c>
      <c r="AD429" s="115">
        <v>1500</v>
      </c>
      <c r="AE429" s="11"/>
      <c r="AF429" s="11"/>
      <c r="AG429" s="11" t="s">
        <v>491</v>
      </c>
      <c r="AH429" s="115">
        <v>150</v>
      </c>
      <c r="AI429" s="11"/>
      <c r="AJ429" s="11"/>
      <c r="AM429" s="11"/>
      <c r="AO429" s="116">
        <v>30.4</v>
      </c>
      <c r="AP429" s="117">
        <v>58.4</v>
      </c>
      <c r="AQ429" s="118">
        <v>10.8</v>
      </c>
      <c r="AR429" s="119">
        <f>AO429+AP429+AQ429</f>
        <v>99.6</v>
      </c>
      <c r="AS429" s="120">
        <f>AO429/AP429</f>
        <v>0.52054794520547942</v>
      </c>
      <c r="AT429" s="121">
        <f>AO429/AP429*AQ429</f>
        <v>5.6219178082191785</v>
      </c>
      <c r="AU429" s="122">
        <f>AO429/(AP429+AQ429)</f>
        <v>0.43930635838150284</v>
      </c>
      <c r="AV429" s="19">
        <f>AW429*AO429/100</f>
        <v>27.571999999999999</v>
      </c>
      <c r="AW429" s="19">
        <f>98-AY429-(CD429*100/AO429)</f>
        <v>90.69736842105263</v>
      </c>
      <c r="AX429" s="123">
        <v>1.34</v>
      </c>
      <c r="AY429" s="19">
        <f>AX429*100/AO429</f>
        <v>4.4078947368421053</v>
      </c>
      <c r="AZ429" s="1" t="s">
        <v>432</v>
      </c>
      <c r="BA429" s="58">
        <v>56.42</v>
      </c>
      <c r="BB429" s="1" t="s">
        <v>432</v>
      </c>
      <c r="BC429" s="6">
        <v>2.5000000000000001E-2</v>
      </c>
      <c r="BD429" s="6"/>
      <c r="BE429" s="19"/>
      <c r="BF429" s="19"/>
      <c r="BG429" s="67">
        <v>5984.166666666667</v>
      </c>
      <c r="BH429" s="67">
        <v>342.43</v>
      </c>
      <c r="BI429" s="19">
        <v>0.82</v>
      </c>
      <c r="BJ429" s="19">
        <v>50.4</v>
      </c>
      <c r="BK429" s="19">
        <f>100-BJ429</f>
        <v>49.6</v>
      </c>
      <c r="BL429" s="124">
        <f>BJ429/BK429</f>
        <v>1.0161290322580645</v>
      </c>
      <c r="BM429" s="125">
        <v>0.15</v>
      </c>
      <c r="BN429" s="6">
        <f>BM429*100/AO429</f>
        <v>0.49342105263157898</v>
      </c>
      <c r="BO429" s="1" t="s">
        <v>432</v>
      </c>
      <c r="BP429" s="19">
        <v>22.224999999999998</v>
      </c>
      <c r="BQ429" s="19">
        <v>29.900000000000002</v>
      </c>
      <c r="BR429" s="43">
        <v>30829.68</v>
      </c>
      <c r="BS429" s="6">
        <f>BX429+BZ429</f>
        <v>59</v>
      </c>
      <c r="BT429" s="4">
        <v>93.6</v>
      </c>
      <c r="BU429" s="43">
        <v>8851.9</v>
      </c>
      <c r="BV429" s="6">
        <f>100-BT429</f>
        <v>6.4000000000000057</v>
      </c>
      <c r="BW429" s="6">
        <f>BY429+CA429+CC429</f>
        <v>57.523999999999994</v>
      </c>
      <c r="BX429" s="22">
        <v>33.799999999999997</v>
      </c>
      <c r="BY429" s="22">
        <f>BX429*AP429/100</f>
        <v>19.739199999999997</v>
      </c>
      <c r="BZ429" s="6">
        <v>25.2</v>
      </c>
      <c r="CA429" s="22">
        <f>BZ429*AP429/100</f>
        <v>14.716799999999999</v>
      </c>
      <c r="CB429" s="6">
        <v>39.5</v>
      </c>
      <c r="CC429" s="22">
        <f>CB429*AP429/100</f>
        <v>23.067999999999998</v>
      </c>
      <c r="CD429" s="22">
        <v>0.88</v>
      </c>
      <c r="CE429" s="126">
        <v>96.2</v>
      </c>
      <c r="CF429" s="127">
        <v>8014</v>
      </c>
      <c r="CG429" s="126">
        <v>87.2</v>
      </c>
      <c r="CH429" s="127">
        <v>6055</v>
      </c>
      <c r="CI429" s="126">
        <v>58.2</v>
      </c>
      <c r="CJ429" s="126">
        <v>78.599999999999994</v>
      </c>
      <c r="CK429" s="127">
        <v>5909</v>
      </c>
      <c r="CL429" s="19">
        <f>BX429/BZ429</f>
        <v>1.3412698412698412</v>
      </c>
      <c r="CM429" s="19"/>
      <c r="CN429" s="19"/>
      <c r="CO429" s="19"/>
      <c r="CP429" s="6"/>
      <c r="CQ429" s="19"/>
      <c r="CR429" s="19"/>
      <c r="CS429" s="20"/>
      <c r="CZ429" s="22"/>
      <c r="DA429" s="16"/>
      <c r="DB429" s="129" t="s">
        <v>441</v>
      </c>
      <c r="DC429" s="130"/>
      <c r="DD429" s="131" t="s">
        <v>2207</v>
      </c>
      <c r="DI429" s="1" t="s">
        <v>434</v>
      </c>
      <c r="DJ429" s="210" t="s">
        <v>491</v>
      </c>
      <c r="DK429" s="4">
        <v>2</v>
      </c>
      <c r="DN429" s="16">
        <v>0</v>
      </c>
      <c r="DR429" s="22" t="s">
        <v>431</v>
      </c>
      <c r="DS429" s="22" t="s">
        <v>431</v>
      </c>
      <c r="DT429" s="22">
        <v>191</v>
      </c>
      <c r="DU429" s="22">
        <v>9.9</v>
      </c>
      <c r="DV429" s="22">
        <v>90.1</v>
      </c>
      <c r="DW429" s="40" t="s">
        <v>431</v>
      </c>
      <c r="DX429" s="40" t="s">
        <v>431</v>
      </c>
      <c r="DY429" s="40" t="s">
        <v>431</v>
      </c>
      <c r="DZ429" s="40" t="s">
        <v>431</v>
      </c>
      <c r="EA429" s="2">
        <v>0</v>
      </c>
      <c r="EB429" s="2"/>
      <c r="EC429" s="36"/>
      <c r="ED429" s="36"/>
      <c r="EE429" s="4" t="str">
        <f>L429</f>
        <v>7,5</v>
      </c>
      <c r="EF429" s="4"/>
      <c r="EG429" s="4"/>
      <c r="EH429" s="4"/>
      <c r="EI429" s="4"/>
      <c r="EJ429" s="4"/>
      <c r="EK429" s="4"/>
      <c r="EL429" s="6" t="e">
        <f>EK429/(EJ429*EJ429*0.01*0.01)</f>
        <v>#DIV/0!</v>
      </c>
      <c r="EM429" s="4"/>
      <c r="EN429" s="4"/>
      <c r="EO429" s="4"/>
      <c r="EP429" s="4"/>
      <c r="EQ429" s="31"/>
      <c r="ER429" s="14"/>
      <c r="ES429" s="132">
        <f>C429</f>
        <v>16163</v>
      </c>
      <c r="ET429" s="133">
        <v>75</v>
      </c>
      <c r="EU429" s="133">
        <v>8127</v>
      </c>
      <c r="EV429" s="133">
        <v>6000</v>
      </c>
      <c r="EW429" s="133">
        <v>37440</v>
      </c>
      <c r="EX429" s="133">
        <v>2343</v>
      </c>
      <c r="EY429" s="134">
        <f>EX429/EV429*EW429/ET429</f>
        <v>194.9376</v>
      </c>
      <c r="EZ429" s="39">
        <f>L429*EY429</f>
        <v>1462.0319999999999</v>
      </c>
      <c r="FA429" s="9"/>
      <c r="FE429" s="135"/>
      <c r="FF429" s="135"/>
      <c r="FH429" s="136"/>
      <c r="FK429" s="138"/>
      <c r="FL429" s="139"/>
      <c r="FM429" s="9"/>
      <c r="FN429" s="1"/>
      <c r="FO429" s="41">
        <f>AC429/1000</f>
        <v>0.19900000000000001</v>
      </c>
      <c r="FQ429" s="121">
        <f>EX429*100/EU429</f>
        <v>28.829826504245109</v>
      </c>
      <c r="FR429" s="140">
        <f>EY429/1000</f>
        <v>0.19493760000000002</v>
      </c>
      <c r="FS429" s="9"/>
      <c r="FU429" s="214"/>
      <c r="FW429" s="214"/>
      <c r="GI429" s="8"/>
      <c r="GO429" s="10"/>
      <c r="GP429" s="10"/>
      <c r="GQ429" s="20"/>
      <c r="KB429" s="22">
        <v>61.6</v>
      </c>
      <c r="KC429" s="22">
        <v>22.2</v>
      </c>
      <c r="KD429" s="22">
        <v>17.7</v>
      </c>
      <c r="KE429" s="20">
        <f>FR429*AO429/100*1000</f>
        <v>59.261030399999996</v>
      </c>
      <c r="KF429" s="20">
        <f>FR429*AP429/100*1000</f>
        <v>113.84355840000002</v>
      </c>
      <c r="KG429" s="20">
        <f>FR429*AQ429/100*1000</f>
        <v>21.0532608</v>
      </c>
      <c r="KH429" s="20">
        <f>FR429*AX429/100*1000</f>
        <v>2.6121638400000005</v>
      </c>
      <c r="KI429" s="20">
        <f>FR429*BM429/100*1000</f>
        <v>0.29240640000000001</v>
      </c>
      <c r="KJ429" s="20">
        <f>FR429*BY429/100*1000</f>
        <v>38.479122739199994</v>
      </c>
      <c r="KK429" s="20">
        <f>FR429*CA429/100*1000</f>
        <v>28.6885767168</v>
      </c>
      <c r="KL429" s="20">
        <f>FR429*CC429/100*1000</f>
        <v>44.968205568000002</v>
      </c>
    </row>
    <row r="430" spans="1:313">
      <c r="A430" s="1">
        <v>364</v>
      </c>
      <c r="B430" s="1">
        <f>COUNTIFS($D$3:D430,D430,$F$3:F430,F430)</f>
        <v>1</v>
      </c>
      <c r="C430" s="34">
        <v>11960</v>
      </c>
      <c r="D430" s="75" t="s">
        <v>476</v>
      </c>
      <c r="E430" s="76" t="s">
        <v>452</v>
      </c>
      <c r="F430" s="76">
        <v>490521033</v>
      </c>
      <c r="G430" s="77">
        <f>LEFT(H430,4)-CONCATENATE(IF(LEFT(F430, 2)&lt;MID(H430, 3, 4), 20, 19),LEFT(F430,2))</f>
        <v>70</v>
      </c>
      <c r="H430" s="248" t="s">
        <v>977</v>
      </c>
      <c r="I430" s="29" t="s">
        <v>442</v>
      </c>
      <c r="J430" s="24" t="s">
        <v>487</v>
      </c>
      <c r="K430" s="2" t="s">
        <v>430</v>
      </c>
      <c r="L430" s="1">
        <v>12</v>
      </c>
      <c r="M430" s="2" t="s">
        <v>664</v>
      </c>
      <c r="N430" s="2" t="s">
        <v>431</v>
      </c>
      <c r="P430" s="1" t="s">
        <v>943</v>
      </c>
      <c r="S430" s="2"/>
      <c r="T430" s="46" t="s">
        <v>797</v>
      </c>
      <c r="U430" s="46"/>
      <c r="V430" s="50" t="s">
        <v>902</v>
      </c>
      <c r="X430" s="59"/>
      <c r="Y430" s="59"/>
      <c r="Z430" s="29"/>
      <c r="AA430" s="1" t="s">
        <v>817</v>
      </c>
      <c r="AC430" s="115">
        <v>70</v>
      </c>
      <c r="AD430" s="115">
        <v>800</v>
      </c>
      <c r="AE430" s="11"/>
      <c r="AF430" s="11"/>
      <c r="AG430" s="11" t="s">
        <v>483</v>
      </c>
      <c r="AH430" s="115">
        <v>50</v>
      </c>
      <c r="AI430" s="11"/>
      <c r="AO430" s="116">
        <v>27.2</v>
      </c>
      <c r="AP430" s="117">
        <v>29.8</v>
      </c>
      <c r="AQ430" s="118">
        <v>42.9</v>
      </c>
      <c r="AR430" s="119">
        <f>AO430+AP430+AQ430</f>
        <v>99.9</v>
      </c>
      <c r="AS430" s="120">
        <f>AO430/AP430</f>
        <v>0.9127516778523489</v>
      </c>
      <c r="AT430" s="121">
        <f>AO430/AP430*AQ430</f>
        <v>39.157046979865768</v>
      </c>
      <c r="AU430" s="122">
        <f>AO430/(AP430+AQ430)</f>
        <v>0.37414030261348002</v>
      </c>
      <c r="AV430" s="19">
        <v>24.099199999999996</v>
      </c>
      <c r="AW430" s="19">
        <f>95-AY430</f>
        <v>88.6</v>
      </c>
      <c r="AX430" s="123">
        <v>1.7408000000000001</v>
      </c>
      <c r="AY430" s="19">
        <v>6.4</v>
      </c>
      <c r="AZ430" s="1" t="s">
        <v>432</v>
      </c>
      <c r="BA430" s="58">
        <v>45.5</v>
      </c>
      <c r="BB430" s="1" t="s">
        <v>432</v>
      </c>
      <c r="BC430" s="6">
        <v>0.06</v>
      </c>
      <c r="BD430" s="6">
        <v>67.099999999999994</v>
      </c>
      <c r="BE430" s="19">
        <v>40.4</v>
      </c>
      <c r="BF430" s="19">
        <v>34.299999999999997</v>
      </c>
      <c r="BG430" s="2">
        <v>5560</v>
      </c>
      <c r="BH430" s="20">
        <v>424.32</v>
      </c>
      <c r="BI430" s="19">
        <v>0.7</v>
      </c>
      <c r="BJ430" s="19">
        <v>39.9</v>
      </c>
      <c r="BK430" s="1">
        <v>60.1</v>
      </c>
      <c r="BL430" s="124">
        <f>BJ430/BK430</f>
        <v>0.66389351081530779</v>
      </c>
      <c r="BM430" s="125">
        <v>0.3</v>
      </c>
      <c r="BN430" s="6">
        <f>BM430*100/AO430</f>
        <v>1.1029411764705883</v>
      </c>
      <c r="BO430" s="1" t="s">
        <v>432</v>
      </c>
      <c r="BP430" s="1">
        <v>51.2</v>
      </c>
      <c r="BQ430" s="19">
        <v>59.279999999999994</v>
      </c>
      <c r="BR430" s="43">
        <v>41626.549999999996</v>
      </c>
      <c r="BS430" s="6">
        <f>BX430+BZ430</f>
        <v>54.5</v>
      </c>
      <c r="BT430" s="4">
        <v>88.6</v>
      </c>
      <c r="BU430" s="43">
        <v>8191.6800000000012</v>
      </c>
      <c r="BV430" s="6">
        <f>100-BT430</f>
        <v>11.400000000000006</v>
      </c>
      <c r="BW430" s="6">
        <f>BY430+CA430+CC430</f>
        <v>29.412600000000001</v>
      </c>
      <c r="BX430" s="4">
        <v>18.2</v>
      </c>
      <c r="BY430" s="22">
        <f>BX430*AP430/100</f>
        <v>5.4236000000000004</v>
      </c>
      <c r="BZ430" s="4">
        <v>36.299999999999997</v>
      </c>
      <c r="CA430" s="22">
        <f>BZ430*AP430/100</f>
        <v>10.817399999999999</v>
      </c>
      <c r="CB430" s="4">
        <v>44.2</v>
      </c>
      <c r="CC430" s="22">
        <f>CB430*AP430/100</f>
        <v>13.171600000000002</v>
      </c>
      <c r="CD430" s="22">
        <v>0.18</v>
      </c>
      <c r="CE430" s="126">
        <v>97.6</v>
      </c>
      <c r="CF430" s="127">
        <v>7355.4</v>
      </c>
      <c r="CG430" s="126">
        <v>95.8</v>
      </c>
      <c r="CH430" s="126">
        <v>5393</v>
      </c>
      <c r="CI430" s="126">
        <v>79.7</v>
      </c>
      <c r="CJ430" s="126">
        <v>88.7</v>
      </c>
      <c r="CK430" s="127">
        <v>5643.5999999999995</v>
      </c>
      <c r="CL430" s="19">
        <f>BX430/BZ430</f>
        <v>0.50137741046831963</v>
      </c>
      <c r="CM430" s="22"/>
      <c r="CN430" s="22"/>
      <c r="CO430" s="22"/>
      <c r="CP430" s="6"/>
      <c r="CQ430" s="19"/>
      <c r="CR430" s="19"/>
      <c r="CS430" s="19"/>
      <c r="CT430" s="22"/>
      <c r="CU430" s="142"/>
      <c r="CV430" s="142"/>
      <c r="CW430" s="22"/>
      <c r="CX430" s="22"/>
      <c r="CZ430" s="22"/>
      <c r="DA430" s="16">
        <v>3</v>
      </c>
      <c r="DB430" s="129" t="s">
        <v>548</v>
      </c>
      <c r="DC430" s="130"/>
      <c r="DD430" s="131" t="s">
        <v>985</v>
      </c>
      <c r="DI430" s="1" t="s">
        <v>434</v>
      </c>
      <c r="DJ430" s="209" t="s">
        <v>483</v>
      </c>
      <c r="DK430" s="4">
        <v>2</v>
      </c>
      <c r="DN430" s="16">
        <v>0</v>
      </c>
      <c r="DR430" s="1">
        <v>0.8</v>
      </c>
      <c r="DS430" s="1" t="s">
        <v>431</v>
      </c>
      <c r="DT430" s="1">
        <v>146</v>
      </c>
      <c r="DU430" s="1">
        <v>34.200000000000003</v>
      </c>
      <c r="DV430" s="1">
        <v>65.8</v>
      </c>
      <c r="DW430" s="1">
        <v>0.3</v>
      </c>
      <c r="DX430" s="1" t="s">
        <v>986</v>
      </c>
      <c r="DY430" s="1" t="s">
        <v>431</v>
      </c>
      <c r="DZ430" s="1">
        <v>2.2799999999999998</v>
      </c>
      <c r="EA430" s="1">
        <v>0</v>
      </c>
      <c r="EC430" s="36"/>
      <c r="ED430" s="36"/>
      <c r="EE430" s="4">
        <v>12</v>
      </c>
      <c r="EF430" s="4"/>
      <c r="EG430" s="4"/>
      <c r="EH430" s="4"/>
      <c r="EI430" s="4"/>
      <c r="EJ430" s="4"/>
      <c r="EK430" s="4"/>
      <c r="EL430" s="6" t="e">
        <f>EK430/(EJ430*EJ430*0.01*0.01)</f>
        <v>#DIV/0!</v>
      </c>
      <c r="EM430" s="4"/>
      <c r="EN430" s="4"/>
      <c r="EO430" s="4"/>
      <c r="EP430" s="4"/>
      <c r="EQ430" s="31"/>
      <c r="ER430" s="14"/>
      <c r="ES430" s="132">
        <v>11960</v>
      </c>
      <c r="ET430" s="133">
        <v>75</v>
      </c>
      <c r="EU430" s="133">
        <v>7590</v>
      </c>
      <c r="EV430" s="133">
        <v>16000</v>
      </c>
      <c r="EW430" s="133">
        <v>40560</v>
      </c>
      <c r="EX430" s="133">
        <v>2108</v>
      </c>
      <c r="EY430" s="134">
        <f>EX430/EV430*EW430/ET430</f>
        <v>71.250400000000013</v>
      </c>
      <c r="EZ430" s="39">
        <f>L430*EY430</f>
        <v>855.00480000000016</v>
      </c>
      <c r="FA430" s="9"/>
      <c r="FE430" s="135"/>
      <c r="FF430" s="135"/>
      <c r="FH430" s="136"/>
      <c r="FK430" s="138"/>
      <c r="FL430" s="139"/>
      <c r="FM430" s="9"/>
      <c r="FN430" s="1"/>
      <c r="FO430" s="41">
        <f>AC430/1000</f>
        <v>7.0000000000000007E-2</v>
      </c>
      <c r="FQ430" s="121">
        <f>EX430*100/EU430</f>
        <v>27.773386034255598</v>
      </c>
      <c r="FR430" s="140">
        <f>EY430/1000</f>
        <v>7.1250400000000019E-2</v>
      </c>
      <c r="FS430" s="9"/>
      <c r="FV430" s="212"/>
      <c r="FX430" s="212"/>
      <c r="GI430" s="8"/>
      <c r="GO430" s="10">
        <v>43797</v>
      </c>
      <c r="GP430" s="10"/>
      <c r="GQ430" s="20"/>
      <c r="GT430" s="18">
        <v>0.3</v>
      </c>
      <c r="KE430" s="20">
        <f>FR430*AO430/100*1000</f>
        <v>19.380108800000002</v>
      </c>
      <c r="KF430" s="20">
        <f>FR430*AP430/100*1000</f>
        <v>21.232619200000006</v>
      </c>
      <c r="KG430" s="20">
        <f>FR430*AQ430/100*1000</f>
        <v>30.566421600000009</v>
      </c>
      <c r="KH430" s="20">
        <f>FR430*AX430/100*1000</f>
        <v>1.2403269632000005</v>
      </c>
      <c r="KI430" s="20">
        <f>FR430*BM430/100*1000</f>
        <v>0.21375120000000006</v>
      </c>
      <c r="KJ430" s="20">
        <f>FR430*BY430/100*1000</f>
        <v>3.8643366944000013</v>
      </c>
      <c r="KK430" s="20">
        <f>FR430*CA430/100*1000</f>
        <v>7.7074407696000016</v>
      </c>
      <c r="KL430" s="20">
        <f>FR430*CC430/100*1000</f>
        <v>9.3848176864000035</v>
      </c>
    </row>
    <row r="431" spans="1:313">
      <c r="A431" s="1">
        <v>3</v>
      </c>
      <c r="B431" s="1">
        <f>COUNTIFS($D$3:D431,D431,$F$3:F431,F431)</f>
        <v>2</v>
      </c>
      <c r="C431" s="34">
        <v>12100</v>
      </c>
      <c r="D431" s="75" t="s">
        <v>476</v>
      </c>
      <c r="E431" s="76" t="s">
        <v>452</v>
      </c>
      <c r="F431" s="76">
        <v>490521033</v>
      </c>
      <c r="G431" s="77">
        <f>LEFT(H431,4)-CONCATENATE(IF(LEFT(F431, 2)&lt;MID(H431, 3, 4), 20, 19),LEFT(F431,2))</f>
        <v>71</v>
      </c>
      <c r="H431" s="248" t="s">
        <v>1051</v>
      </c>
      <c r="I431" s="29" t="s">
        <v>442</v>
      </c>
      <c r="J431" s="24" t="s">
        <v>487</v>
      </c>
      <c r="K431" s="2" t="s">
        <v>430</v>
      </c>
      <c r="L431" s="1">
        <v>11</v>
      </c>
      <c r="M431" s="2">
        <v>1</v>
      </c>
      <c r="N431" s="2" t="s">
        <v>431</v>
      </c>
      <c r="P431" s="1" t="s">
        <v>1050</v>
      </c>
      <c r="S431" s="2"/>
      <c r="T431" s="46" t="s">
        <v>797</v>
      </c>
      <c r="U431" s="46"/>
      <c r="V431" s="50" t="s">
        <v>902</v>
      </c>
      <c r="X431" s="59"/>
      <c r="Y431" s="59"/>
      <c r="Z431" s="29"/>
      <c r="AA431" s="1" t="s">
        <v>781</v>
      </c>
      <c r="AC431" s="115">
        <v>384</v>
      </c>
      <c r="AD431" s="115">
        <v>4200</v>
      </c>
      <c r="AE431" s="11"/>
      <c r="AF431" s="11"/>
      <c r="AG431" s="11" t="s">
        <v>483</v>
      </c>
      <c r="AH431" s="115">
        <v>350</v>
      </c>
      <c r="AI431" s="11"/>
      <c r="AJ431" s="11"/>
      <c r="AO431" s="116">
        <v>26</v>
      </c>
      <c r="AP431" s="117">
        <v>63.1</v>
      </c>
      <c r="AQ431" s="118">
        <v>10</v>
      </c>
      <c r="AR431" s="119">
        <f>AO431+AP431+AQ431</f>
        <v>99.1</v>
      </c>
      <c r="AS431" s="120">
        <f>AO431/AP431</f>
        <v>0.41204437400950872</v>
      </c>
      <c r="AT431" s="121">
        <f>AO431/AP431*AQ431</f>
        <v>4.1204437400950873</v>
      </c>
      <c r="AU431" s="122">
        <f>AO431/(AP431+AQ431)</f>
        <v>0.35567715458276339</v>
      </c>
      <c r="AV431" s="19">
        <v>23.815999999999999</v>
      </c>
      <c r="AW431" s="19">
        <f>95-AY431</f>
        <v>91.6</v>
      </c>
      <c r="AX431" s="123">
        <v>0.8839999999999999</v>
      </c>
      <c r="AY431" s="19">
        <v>3.4</v>
      </c>
      <c r="AZ431" s="1" t="s">
        <v>432</v>
      </c>
      <c r="BA431" s="58">
        <v>19.8</v>
      </c>
      <c r="BB431" s="1" t="s">
        <v>432</v>
      </c>
      <c r="BC431" s="6">
        <v>0.01</v>
      </c>
      <c r="BD431" s="6">
        <v>79.7</v>
      </c>
      <c r="BE431" s="19">
        <v>55</v>
      </c>
      <c r="BF431" s="19">
        <v>47.2</v>
      </c>
      <c r="BG431" s="2">
        <v>6396</v>
      </c>
      <c r="BH431" s="20">
        <v>546</v>
      </c>
      <c r="BI431" s="19">
        <v>1</v>
      </c>
      <c r="BJ431" s="19">
        <v>39</v>
      </c>
      <c r="BK431" s="1">
        <v>61</v>
      </c>
      <c r="BL431" s="124">
        <f>BJ431/BK431</f>
        <v>0.63934426229508201</v>
      </c>
      <c r="BM431" s="125">
        <v>0.4</v>
      </c>
      <c r="BN431" s="6">
        <f>BM431*100/AO431</f>
        <v>1.5384615384615385</v>
      </c>
      <c r="BO431" s="1" t="s">
        <v>432</v>
      </c>
      <c r="BP431" s="19">
        <v>66.44</v>
      </c>
      <c r="BQ431" s="19">
        <v>83</v>
      </c>
      <c r="BR431" s="4">
        <v>64133</v>
      </c>
      <c r="BS431" s="6">
        <f>BX431+BZ431</f>
        <v>68.5</v>
      </c>
      <c r="BT431" s="4">
        <v>93.4</v>
      </c>
      <c r="BU431" s="43">
        <v>9716.76</v>
      </c>
      <c r="BV431" s="6">
        <f>100-BT431</f>
        <v>6.5999999999999943</v>
      </c>
      <c r="BW431" s="6">
        <f>BY431+CA431+CC431</f>
        <v>62.8476</v>
      </c>
      <c r="BX431" s="4">
        <v>22.6</v>
      </c>
      <c r="BY431" s="22">
        <f>BX431*AP431/100</f>
        <v>14.260600000000002</v>
      </c>
      <c r="BZ431" s="4">
        <v>45.9</v>
      </c>
      <c r="CA431" s="22">
        <f>BZ431*AP431/100</f>
        <v>28.962900000000001</v>
      </c>
      <c r="CB431" s="4">
        <v>31.1</v>
      </c>
      <c r="CC431" s="22">
        <f>CB431*AP431/100</f>
        <v>19.624100000000002</v>
      </c>
      <c r="CD431" s="22">
        <v>0.24</v>
      </c>
      <c r="CE431" s="126">
        <v>99.9</v>
      </c>
      <c r="CF431" s="127">
        <v>11426.8</v>
      </c>
      <c r="CG431" s="126">
        <v>99.8</v>
      </c>
      <c r="CH431" s="127">
        <v>8366.8000000000011</v>
      </c>
      <c r="CI431" s="126">
        <v>97.4</v>
      </c>
      <c r="CJ431" s="126">
        <v>98.9</v>
      </c>
      <c r="CK431" s="127">
        <v>7879.2</v>
      </c>
      <c r="CL431" s="19">
        <f>BX431/BZ431</f>
        <v>0.49237472766884538</v>
      </c>
      <c r="CM431" s="22"/>
      <c r="CN431" s="22"/>
      <c r="CO431" s="22"/>
      <c r="CP431" s="6"/>
      <c r="CQ431" s="19"/>
      <c r="CR431" s="19"/>
      <c r="CS431" s="19"/>
      <c r="CT431" s="22"/>
      <c r="CU431" s="142"/>
      <c r="CV431" s="142"/>
      <c r="CW431" s="22"/>
      <c r="CX431" s="22"/>
      <c r="CZ431" s="22"/>
      <c r="DA431" s="16">
        <v>3</v>
      </c>
      <c r="DB431" s="129" t="s">
        <v>441</v>
      </c>
      <c r="DC431" s="130"/>
      <c r="DD431" s="131" t="s">
        <v>1022</v>
      </c>
      <c r="DI431" s="1" t="s">
        <v>434</v>
      </c>
      <c r="DJ431" s="209" t="s">
        <v>483</v>
      </c>
      <c r="DK431" s="4">
        <v>2</v>
      </c>
      <c r="DN431" s="16">
        <v>0</v>
      </c>
      <c r="DR431" s="1">
        <v>0.6</v>
      </c>
      <c r="DS431" s="1">
        <v>3.8</v>
      </c>
      <c r="DT431" s="1">
        <v>148</v>
      </c>
      <c r="DU431" s="1">
        <v>14.9</v>
      </c>
      <c r="DV431" s="1">
        <v>85.1</v>
      </c>
      <c r="DW431" s="1" t="s">
        <v>431</v>
      </c>
      <c r="DX431" s="1" t="s">
        <v>431</v>
      </c>
      <c r="DY431" s="1" t="s">
        <v>431</v>
      </c>
      <c r="DZ431" s="1" t="s">
        <v>431</v>
      </c>
      <c r="EA431" s="1" t="s">
        <v>1054</v>
      </c>
      <c r="EC431" s="36"/>
      <c r="ED431" s="36"/>
      <c r="EE431" s="4">
        <v>11</v>
      </c>
      <c r="EF431" s="4"/>
      <c r="EG431" s="4"/>
      <c r="EH431" s="4"/>
      <c r="EI431" s="4"/>
      <c r="EJ431" s="4"/>
      <c r="EK431" s="4"/>
      <c r="EL431" s="6" t="e">
        <f>EK431/(EJ431*EJ431*0.01*0.01)</f>
        <v>#DIV/0!</v>
      </c>
      <c r="EM431" s="4"/>
      <c r="EN431" s="4"/>
      <c r="EO431" s="4"/>
      <c r="EP431" s="4"/>
      <c r="EQ431" s="31"/>
      <c r="ER431" s="14"/>
      <c r="ES431" s="132">
        <v>12100</v>
      </c>
      <c r="ET431" s="133">
        <v>75</v>
      </c>
      <c r="EU431" s="133">
        <v>11627</v>
      </c>
      <c r="EV431" s="133">
        <v>4000</v>
      </c>
      <c r="EW431" s="133">
        <v>40560</v>
      </c>
      <c r="EX431" s="133">
        <v>2307</v>
      </c>
      <c r="EY431" s="134">
        <f>EX431/EV431*EW431/ET431</f>
        <v>311.90640000000002</v>
      </c>
      <c r="EZ431" s="39">
        <f>L431*EY431</f>
        <v>3430.9704000000002</v>
      </c>
      <c r="FA431" s="9"/>
      <c r="FE431" s="135"/>
      <c r="FF431" s="135"/>
      <c r="FH431" s="136"/>
      <c r="FI431" s="11"/>
      <c r="FK431" s="138"/>
      <c r="FL431" s="139"/>
      <c r="FM431" s="9"/>
      <c r="FN431" s="1"/>
      <c r="FO431" s="41">
        <f>AC431/1000</f>
        <v>0.38400000000000001</v>
      </c>
      <c r="FQ431" s="121">
        <f>EX431*100/EU431</f>
        <v>19.841747656317192</v>
      </c>
      <c r="FR431" s="140">
        <f>EY431/1000</f>
        <v>0.31190640000000003</v>
      </c>
      <c r="FS431" s="143">
        <f>DT431/EY431</f>
        <v>0.47450132475640128</v>
      </c>
      <c r="FT431" s="143"/>
      <c r="FV431" s="212"/>
      <c r="FX431" s="212"/>
      <c r="GI431" s="8"/>
      <c r="GO431" s="10">
        <v>43832</v>
      </c>
      <c r="GP431" s="10"/>
      <c r="GQ431" s="20"/>
      <c r="KE431" s="20">
        <f>FR431*AO431/100*1000</f>
        <v>81.095663999999999</v>
      </c>
      <c r="KF431" s="20">
        <f>FR431*AP431/100*1000</f>
        <v>196.81293840000004</v>
      </c>
      <c r="KG431" s="20">
        <f>FR431*AQ431/100*1000</f>
        <v>31.190640000000002</v>
      </c>
      <c r="KH431" s="20">
        <f>FR431*AX431/100*1000</f>
        <v>2.757252576</v>
      </c>
      <c r="KI431" s="20">
        <f>FR431*BM431/100*1000</f>
        <v>1.2476256000000003</v>
      </c>
      <c r="KJ431" s="20">
        <f>FR431*BY431/100*1000</f>
        <v>44.479724078400004</v>
      </c>
      <c r="KK431" s="20">
        <f>FR431*CA431/100*1000</f>
        <v>90.337138725600028</v>
      </c>
      <c r="KL431" s="20">
        <f>FR431*CC431/100*1000</f>
        <v>61.208823842400015</v>
      </c>
    </row>
    <row r="432" spans="1:313">
      <c r="A432" s="1">
        <v>88</v>
      </c>
      <c r="B432" s="1">
        <f>COUNTIFS($D$3:D432,D432,$F$3:F432,F432)</f>
        <v>1</v>
      </c>
      <c r="C432" s="34">
        <v>12496</v>
      </c>
      <c r="D432" s="21" t="s">
        <v>1202</v>
      </c>
      <c r="E432" s="2" t="s">
        <v>1203</v>
      </c>
      <c r="F432" s="2">
        <v>7455105306</v>
      </c>
      <c r="G432" s="1">
        <f>LEFT(H432,4)-CONCATENATE(IF(LEFT(F432, 2)&lt;MID(H432, 3, 4), 20, 19),LEFT(F432,2))</f>
        <v>46</v>
      </c>
      <c r="H432" s="247" t="s">
        <v>1186</v>
      </c>
      <c r="I432" s="29" t="s">
        <v>503</v>
      </c>
      <c r="J432" s="24" t="s">
        <v>487</v>
      </c>
      <c r="K432" s="2" t="s">
        <v>430</v>
      </c>
      <c r="L432" s="1">
        <v>45</v>
      </c>
      <c r="M432" s="2">
        <v>2</v>
      </c>
      <c r="N432" s="2" t="s">
        <v>431</v>
      </c>
      <c r="P432" s="1" t="s">
        <v>1195</v>
      </c>
      <c r="S432" s="2"/>
      <c r="T432" s="42"/>
      <c r="U432" s="42"/>
      <c r="V432" s="53" t="s">
        <v>1104</v>
      </c>
      <c r="X432" s="59"/>
      <c r="Y432" s="59"/>
      <c r="Z432" s="29" t="s">
        <v>1086</v>
      </c>
      <c r="AA432" s="1" t="s">
        <v>817</v>
      </c>
      <c r="AC432" s="115">
        <v>89</v>
      </c>
      <c r="AD432" s="115">
        <v>4000</v>
      </c>
      <c r="AE432" s="11"/>
      <c r="AF432" s="11"/>
      <c r="AG432" s="11" t="s">
        <v>483</v>
      </c>
      <c r="AH432" s="115">
        <v>250</v>
      </c>
      <c r="AI432" s="11"/>
      <c r="AJ432" s="11"/>
      <c r="AM432" s="11"/>
      <c r="AO432" s="116">
        <v>10.7</v>
      </c>
      <c r="AP432" s="117">
        <v>19.3</v>
      </c>
      <c r="AQ432" s="118">
        <v>69.3</v>
      </c>
      <c r="AR432" s="119">
        <f>AO432+AP432+AQ432</f>
        <v>99.3</v>
      </c>
      <c r="AS432" s="120">
        <f>AO432/AP432</f>
        <v>0.55440414507772018</v>
      </c>
      <c r="AT432" s="121">
        <f>AO432/AP432*AQ432</f>
        <v>38.420207253886005</v>
      </c>
      <c r="AU432" s="122">
        <f>AO432/(AP432+AQ432)</f>
        <v>0.12076749435665914</v>
      </c>
      <c r="AV432" s="19">
        <f>AW432*AO432/100</f>
        <v>9.5914499999999983</v>
      </c>
      <c r="AW432" s="19">
        <f>97-AY432-(CD432*100/AO432)</f>
        <v>89.639719626168215</v>
      </c>
      <c r="AX432" s="123">
        <v>0.49755000000000005</v>
      </c>
      <c r="AY432" s="19">
        <v>4.6500000000000004</v>
      </c>
      <c r="AZ432" s="1" t="s">
        <v>432</v>
      </c>
      <c r="BA432" s="58">
        <v>34.4</v>
      </c>
      <c r="BB432" s="1" t="s">
        <v>432</v>
      </c>
      <c r="BC432" s="160">
        <v>13</v>
      </c>
      <c r="BD432" s="6"/>
      <c r="BE432" s="22"/>
      <c r="BF432" s="19"/>
      <c r="BG432" s="2">
        <v>7203</v>
      </c>
      <c r="BH432" s="67">
        <v>571.29999999999995</v>
      </c>
      <c r="BI432" s="19">
        <v>0.17</v>
      </c>
      <c r="BJ432" s="19">
        <v>65.400000000000006</v>
      </c>
      <c r="BK432" s="1">
        <v>34.6</v>
      </c>
      <c r="BL432" s="124">
        <f>BJ432/BK432</f>
        <v>1.8901734104046244</v>
      </c>
      <c r="BM432" s="125">
        <v>0.16</v>
      </c>
      <c r="BN432" s="6">
        <f>BM432*100/AO432</f>
        <v>1.4953271028037385</v>
      </c>
      <c r="BO432" s="1" t="s">
        <v>432</v>
      </c>
      <c r="BP432" s="19">
        <v>40.172000000000004</v>
      </c>
      <c r="BQ432" s="19">
        <v>28.363</v>
      </c>
      <c r="BR432" s="43">
        <v>31740</v>
      </c>
      <c r="BS432" s="6">
        <f>BX432+BZ432</f>
        <v>62.3</v>
      </c>
      <c r="BT432" s="4">
        <v>93.6</v>
      </c>
      <c r="BU432" s="43">
        <v>11540.25</v>
      </c>
      <c r="BV432" s="6">
        <f>100-BT432</f>
        <v>6.4000000000000057</v>
      </c>
      <c r="BW432" s="6">
        <f>BY432+CA432+CC432</f>
        <v>18.8947</v>
      </c>
      <c r="BX432" s="4">
        <v>28</v>
      </c>
      <c r="BY432" s="22">
        <f>BX432*AP432/100</f>
        <v>5.4039999999999999</v>
      </c>
      <c r="BZ432" s="4">
        <v>34.299999999999997</v>
      </c>
      <c r="CA432" s="22">
        <f>BZ432*AP432/100</f>
        <v>6.6199000000000003</v>
      </c>
      <c r="CB432" s="4">
        <v>35.6</v>
      </c>
      <c r="CC432" s="22">
        <f>CB432*AP432/100</f>
        <v>6.8708</v>
      </c>
      <c r="CD432" s="22">
        <v>0.28999999999999998</v>
      </c>
      <c r="CE432" s="126">
        <v>99.5</v>
      </c>
      <c r="CF432" s="127">
        <v>12282.5</v>
      </c>
      <c r="CG432" s="126">
        <v>99.3</v>
      </c>
      <c r="CH432" s="127">
        <v>7297.6</v>
      </c>
      <c r="CI432" s="126">
        <v>90.7</v>
      </c>
      <c r="CJ432" s="126">
        <v>95.9</v>
      </c>
      <c r="CK432" s="127">
        <v>7408.5999999999995</v>
      </c>
      <c r="CL432" s="19">
        <f>BX432/BZ432</f>
        <v>0.81632653061224492</v>
      </c>
      <c r="CM432" s="22"/>
      <c r="CN432" s="22"/>
      <c r="CO432" s="22"/>
      <c r="CP432" s="6"/>
      <c r="CQ432" s="22">
        <v>0.61</v>
      </c>
      <c r="CR432" s="19"/>
      <c r="CS432" s="19"/>
      <c r="CT432" s="22"/>
      <c r="CU432" s="142"/>
      <c r="CV432" s="142"/>
      <c r="CW432" s="22"/>
      <c r="CX432" s="22"/>
      <c r="CZ432" s="22"/>
      <c r="DB432" s="129" t="s">
        <v>464</v>
      </c>
      <c r="DC432" s="130"/>
      <c r="DD432" s="131" t="s">
        <v>1204</v>
      </c>
      <c r="DI432" s="1" t="s">
        <v>436</v>
      </c>
      <c r="DJ432" s="209" t="s">
        <v>483</v>
      </c>
      <c r="DK432" s="4">
        <v>2</v>
      </c>
      <c r="DL432" s="4" t="s">
        <v>442</v>
      </c>
      <c r="DM432" s="4" t="s">
        <v>442</v>
      </c>
      <c r="DN432" s="16" t="s">
        <v>467</v>
      </c>
      <c r="DO432" s="13">
        <v>0</v>
      </c>
      <c r="DP432" s="13">
        <v>0</v>
      </c>
      <c r="DQ432" s="4" t="s">
        <v>431</v>
      </c>
      <c r="DR432" s="1" t="s">
        <v>431</v>
      </c>
      <c r="DS432" s="1" t="s">
        <v>431</v>
      </c>
      <c r="DT432" s="1">
        <v>157</v>
      </c>
      <c r="DU432" s="1">
        <v>42.7</v>
      </c>
      <c r="DV432" s="1">
        <v>57.3</v>
      </c>
      <c r="DW432" s="1" t="s">
        <v>431</v>
      </c>
      <c r="DX432" s="1" t="s">
        <v>431</v>
      </c>
      <c r="DY432" s="1" t="s">
        <v>431</v>
      </c>
      <c r="DZ432" s="1" t="s">
        <v>431</v>
      </c>
      <c r="EA432" s="1">
        <v>0</v>
      </c>
      <c r="EC432" s="36"/>
      <c r="ED432" s="36"/>
      <c r="EE432" s="4">
        <v>45</v>
      </c>
      <c r="EF432" s="4">
        <v>60</v>
      </c>
      <c r="EG432" s="5">
        <v>3</v>
      </c>
      <c r="EH432" s="4"/>
      <c r="EI432" s="4"/>
      <c r="EJ432" s="4">
        <v>170</v>
      </c>
      <c r="EK432" s="4">
        <v>85</v>
      </c>
      <c r="EL432" s="6">
        <f>EK432/(EJ432*EJ432*0.01*0.01)</f>
        <v>29.411764705882351</v>
      </c>
      <c r="EM432" s="4">
        <v>2</v>
      </c>
      <c r="EN432" s="3">
        <v>1</v>
      </c>
      <c r="EO432" s="4">
        <v>2</v>
      </c>
      <c r="EP432" s="4">
        <v>1</v>
      </c>
      <c r="EQ432" s="31" t="s">
        <v>1205</v>
      </c>
      <c r="ER432" s="14">
        <v>43710</v>
      </c>
      <c r="ES432" s="132">
        <v>12496</v>
      </c>
      <c r="ET432" s="133">
        <v>75</v>
      </c>
      <c r="EU432" s="133">
        <v>8256</v>
      </c>
      <c r="EV432" s="133">
        <v>16000</v>
      </c>
      <c r="EW432" s="133">
        <v>40560</v>
      </c>
      <c r="EX432" s="133">
        <v>2672</v>
      </c>
      <c r="EY432" s="134">
        <f>EX432/EV432*EW432/ET432</f>
        <v>90.313600000000008</v>
      </c>
      <c r="EZ432" s="39">
        <f>L432*EY432</f>
        <v>4064.1120000000005</v>
      </c>
      <c r="FA432" s="9"/>
      <c r="FE432" s="135"/>
      <c r="FF432" s="135"/>
      <c r="FH432" s="136"/>
      <c r="FI432" s="11"/>
      <c r="FK432" s="138"/>
      <c r="FL432" s="139"/>
      <c r="FM432" s="9"/>
      <c r="FN432" s="1"/>
      <c r="FO432" s="41">
        <f>AC432/1000</f>
        <v>8.8999999999999996E-2</v>
      </c>
      <c r="FQ432" s="121">
        <f>EX432*100/EU432</f>
        <v>32.36434108527132</v>
      </c>
      <c r="FR432" s="140">
        <f>EY432/1000</f>
        <v>9.0313600000000008E-2</v>
      </c>
      <c r="FS432" s="143">
        <f>DT432/EY432</f>
        <v>1.738387131063317</v>
      </c>
      <c r="FT432" s="43">
        <v>6</v>
      </c>
      <c r="FU432" s="16" t="s">
        <v>1118</v>
      </c>
      <c r="FV432" s="212"/>
      <c r="FW432" s="1" t="s">
        <v>1118</v>
      </c>
      <c r="FX432" s="212"/>
      <c r="FY432" s="224" t="s">
        <v>1206</v>
      </c>
      <c r="FZ432" s="3">
        <v>0</v>
      </c>
      <c r="GA432" s="3" t="s">
        <v>560</v>
      </c>
      <c r="GB432" s="224" t="s">
        <v>1207</v>
      </c>
      <c r="GC432" s="224"/>
      <c r="GD432" s="3">
        <v>0</v>
      </c>
      <c r="GE432" s="1" t="s">
        <v>431</v>
      </c>
      <c r="GF432" s="3">
        <v>0</v>
      </c>
      <c r="GG432" s="3">
        <v>1</v>
      </c>
      <c r="GH432" s="223" t="s">
        <v>1208</v>
      </c>
      <c r="GI432" s="1"/>
      <c r="GJ432" s="223" t="s">
        <v>1116</v>
      </c>
      <c r="GK432" s="3">
        <v>0</v>
      </c>
      <c r="GL432" s="223">
        <v>0</v>
      </c>
      <c r="GM432" s="224" t="s">
        <v>1209</v>
      </c>
      <c r="GO432" s="10">
        <v>43894</v>
      </c>
      <c r="GP432" s="14" t="s">
        <v>523</v>
      </c>
      <c r="GQ432" s="20">
        <f>DATEDIF(ER432,GO432,"m")</f>
        <v>6</v>
      </c>
      <c r="KE432" s="20">
        <f>FR432*AO432/100*1000</f>
        <v>9.6635551999999993</v>
      </c>
      <c r="KF432" s="20">
        <f>FR432*AP432/100*1000</f>
        <v>17.430524800000004</v>
      </c>
      <c r="KG432" s="20">
        <f>FR432*AQ432/100*1000</f>
        <v>62.587324799999998</v>
      </c>
      <c r="KH432" s="20">
        <f>FR432*AX432/100*1000</f>
        <v>0.44935531680000013</v>
      </c>
      <c r="KI432" s="20">
        <f>FR432*BM432/100*1000</f>
        <v>0.14450176000000003</v>
      </c>
      <c r="KJ432" s="20">
        <f>FR432*BY432/100*1000</f>
        <v>4.8805469439999998</v>
      </c>
      <c r="KK432" s="20">
        <f>FR432*CA432/100*1000</f>
        <v>5.9786700064000007</v>
      </c>
      <c r="KL432" s="20">
        <f>FR432*CC432/100*1000</f>
        <v>6.2052668288000001</v>
      </c>
      <c r="KV432" s="224" t="s">
        <v>1209</v>
      </c>
    </row>
    <row r="433" spans="1:313">
      <c r="A433" s="1">
        <v>62</v>
      </c>
      <c r="B433" s="219">
        <f>COUNTIFS($D$3:D433,D433,$F$3:F433,F433)</f>
        <v>1</v>
      </c>
      <c r="C433" s="21">
        <v>10313</v>
      </c>
      <c r="D433" s="21" t="s">
        <v>2859</v>
      </c>
      <c r="E433" s="1" t="s">
        <v>521</v>
      </c>
      <c r="F433" s="12">
        <v>9009145739</v>
      </c>
      <c r="G433" s="1">
        <v>29</v>
      </c>
      <c r="H433" s="247" t="s">
        <v>2860</v>
      </c>
      <c r="DJ433" s="209" t="s">
        <v>483</v>
      </c>
      <c r="EL433" s="6" t="e">
        <f>EK433/((EJ433/100)*(EJ433/100))</f>
        <v>#DIV/0!</v>
      </c>
      <c r="FV433" s="212" t="s">
        <v>785</v>
      </c>
      <c r="FX433" s="212" t="s">
        <v>785</v>
      </c>
      <c r="GI433" s="8"/>
    </row>
    <row r="434" spans="1:313">
      <c r="A434" s="1">
        <v>194</v>
      </c>
      <c r="B434" s="219">
        <f>COUNTIFS($D$3:D434,D434,$F$3:F434,F434)</f>
        <v>1</v>
      </c>
      <c r="C434" s="21">
        <v>9174</v>
      </c>
      <c r="D434" s="21" t="s">
        <v>2813</v>
      </c>
      <c r="E434" s="1" t="s">
        <v>589</v>
      </c>
      <c r="F434" s="12">
        <v>8608165775</v>
      </c>
      <c r="G434" s="1">
        <v>32</v>
      </c>
      <c r="H434" s="247" t="s">
        <v>2814</v>
      </c>
      <c r="DJ434" s="209" t="s">
        <v>483</v>
      </c>
      <c r="EL434" s="6" t="e">
        <f>EK434/((EJ434/100)*(EJ434/100))</f>
        <v>#DIV/0!</v>
      </c>
      <c r="FV434" s="212" t="s">
        <v>785</v>
      </c>
      <c r="FX434" s="212" t="s">
        <v>785</v>
      </c>
      <c r="GI434" s="8"/>
    </row>
    <row r="435" spans="1:313">
      <c r="A435" s="1">
        <v>264</v>
      </c>
      <c r="B435" s="219">
        <f>COUNTIFS($D$3:D435,D435,$F$3:F435,F435)</f>
        <v>1</v>
      </c>
      <c r="C435" s="21">
        <v>11600</v>
      </c>
      <c r="D435" s="21" t="s">
        <v>2905</v>
      </c>
      <c r="E435" s="1" t="s">
        <v>2906</v>
      </c>
      <c r="F435" s="12">
        <v>9362015718</v>
      </c>
      <c r="G435" s="1">
        <v>26</v>
      </c>
      <c r="H435" s="247" t="s">
        <v>2953</v>
      </c>
      <c r="DJ435" s="209" t="s">
        <v>483</v>
      </c>
      <c r="EL435" s="6" t="e">
        <f>EK435/(EJ435*EJ435*0.01*0.01)</f>
        <v>#DIV/0!</v>
      </c>
      <c r="FV435" s="212" t="s">
        <v>785</v>
      </c>
      <c r="FX435" s="212" t="s">
        <v>785</v>
      </c>
      <c r="GI435" s="8"/>
    </row>
    <row r="436" spans="1:313">
      <c r="A436" s="1">
        <v>64</v>
      </c>
      <c r="B436" s="1">
        <f>COUNTIFS($D$3:D436,D436,$F$3:F436,F436)</f>
        <v>1</v>
      </c>
      <c r="C436" s="34">
        <v>17117</v>
      </c>
      <c r="D436" s="21" t="s">
        <v>2421</v>
      </c>
      <c r="E436" s="2" t="s">
        <v>2124</v>
      </c>
      <c r="F436" s="2">
        <v>562096073</v>
      </c>
      <c r="G436" s="1">
        <v>66</v>
      </c>
      <c r="H436" s="247" t="s">
        <v>2422</v>
      </c>
      <c r="I436" s="29" t="s">
        <v>662</v>
      </c>
      <c r="J436" s="24" t="s">
        <v>487</v>
      </c>
      <c r="K436" s="2" t="s">
        <v>430</v>
      </c>
      <c r="L436" s="2">
        <v>2</v>
      </c>
      <c r="M436" s="2">
        <v>9</v>
      </c>
      <c r="N436" s="2" t="s">
        <v>431</v>
      </c>
      <c r="O436" s="11"/>
      <c r="P436" s="2" t="s">
        <v>2415</v>
      </c>
      <c r="Q436" s="11"/>
      <c r="R436" s="11"/>
      <c r="S436" s="11"/>
      <c r="T436" s="42"/>
      <c r="U436" s="42"/>
      <c r="V436" s="64" t="s">
        <v>1609</v>
      </c>
      <c r="W436" s="42"/>
      <c r="X436" s="42"/>
      <c r="Y436" s="66"/>
      <c r="Z436" s="11"/>
      <c r="AA436" s="1" t="s">
        <v>2166</v>
      </c>
      <c r="AC436" s="115">
        <v>1227</v>
      </c>
      <c r="AD436" s="115">
        <v>2400</v>
      </c>
      <c r="AE436" s="11"/>
      <c r="AF436" s="11"/>
      <c r="AG436" s="11" t="s">
        <v>483</v>
      </c>
      <c r="AH436" s="115">
        <v>250</v>
      </c>
      <c r="AI436" s="11"/>
      <c r="AJ436" s="11"/>
      <c r="AM436" s="11"/>
      <c r="AO436" s="116">
        <v>44.7</v>
      </c>
      <c r="AP436" s="117">
        <v>8.0399999999999991</v>
      </c>
      <c r="AQ436" s="118">
        <v>45.3</v>
      </c>
      <c r="AR436" s="119">
        <f>AO436+AP436+AQ436</f>
        <v>98.039999999999992</v>
      </c>
      <c r="AS436" s="120">
        <f>AO436/AP436</f>
        <v>5.5597014925373145</v>
      </c>
      <c r="AT436" s="121">
        <f>AO436/AP436*AQ436</f>
        <v>251.85447761194033</v>
      </c>
      <c r="AU436" s="122">
        <f>AO436/(AP436+AQ436)</f>
        <v>0.83802024746906645</v>
      </c>
      <c r="AV436" s="19">
        <f>AW436*AO436/100</f>
        <v>40.940750000000008</v>
      </c>
      <c r="AW436" s="19">
        <f>98-AY436-(CD436*100/AO436)</f>
        <v>91.590044742729319</v>
      </c>
      <c r="AX436" s="123">
        <v>2.86</v>
      </c>
      <c r="AY436" s="19">
        <f>AX436*100/AO436</f>
        <v>6.3982102908277403</v>
      </c>
      <c r="AZ436" s="1" t="s">
        <v>432</v>
      </c>
      <c r="BA436" s="58">
        <v>7.7</v>
      </c>
      <c r="BB436" s="1" t="s">
        <v>432</v>
      </c>
      <c r="BC436" s="6">
        <v>6.3E-2</v>
      </c>
      <c r="BD436" s="6"/>
      <c r="BE436" s="19"/>
      <c r="BF436" s="19"/>
      <c r="BG436" s="67">
        <v>5459</v>
      </c>
      <c r="BH436" s="67">
        <v>378</v>
      </c>
      <c r="BI436" s="19">
        <v>0.2</v>
      </c>
      <c r="BJ436" s="19">
        <v>57.7</v>
      </c>
      <c r="BK436" s="19">
        <f>100-BJ436</f>
        <v>42.3</v>
      </c>
      <c r="BL436" s="124">
        <f>BJ436/BK436</f>
        <v>1.364066193853428</v>
      </c>
      <c r="BM436" s="125">
        <v>0.54</v>
      </c>
      <c r="BN436" s="6">
        <f>BM436*100/AO436</f>
        <v>1.2080536912751678</v>
      </c>
      <c r="BO436" s="1" t="s">
        <v>432</v>
      </c>
      <c r="BP436" s="19">
        <v>0.34499999999999997</v>
      </c>
      <c r="BQ436" s="19">
        <v>2.9</v>
      </c>
      <c r="BR436" s="43">
        <v>10360</v>
      </c>
      <c r="BS436" s="6">
        <f>BX436+BZ436</f>
        <v>74.3</v>
      </c>
      <c r="BT436" s="4">
        <v>61.4</v>
      </c>
      <c r="BU436" s="43">
        <v>6167</v>
      </c>
      <c r="BV436" s="6">
        <f>100-BT436</f>
        <v>38.6</v>
      </c>
      <c r="BW436" s="6">
        <f>BY436+CA436+CC436</f>
        <v>7.718399999999999</v>
      </c>
      <c r="BX436" s="22">
        <v>51.1</v>
      </c>
      <c r="BY436" s="22">
        <f>BX436*AP436/100</f>
        <v>4.1084399999999999</v>
      </c>
      <c r="BZ436" s="6">
        <v>23.2</v>
      </c>
      <c r="CA436" s="22">
        <f>BZ436*AP436/100</f>
        <v>1.8652799999999996</v>
      </c>
      <c r="CB436" s="6">
        <v>21.7</v>
      </c>
      <c r="CC436" s="22">
        <f>CB436*AP436/100</f>
        <v>1.7446799999999998</v>
      </c>
      <c r="CD436" s="22">
        <v>5.2500000000000003E-3</v>
      </c>
      <c r="CE436" s="126">
        <v>50</v>
      </c>
      <c r="CF436" s="127">
        <v>5168</v>
      </c>
      <c r="CG436" s="126">
        <v>60.6</v>
      </c>
      <c r="CH436" s="127">
        <v>4746</v>
      </c>
      <c r="CI436" s="126">
        <v>39.200000000000003</v>
      </c>
      <c r="CJ436" s="126">
        <v>49.6</v>
      </c>
      <c r="CK436" s="127">
        <v>4952</v>
      </c>
      <c r="CL436" s="19">
        <f>BX436/BZ436</f>
        <v>2.202586206896552</v>
      </c>
      <c r="CM436" s="19"/>
      <c r="CN436" s="19"/>
      <c r="CO436" s="19"/>
      <c r="CP436" s="6"/>
      <c r="CQ436" s="19"/>
      <c r="CR436" s="19"/>
      <c r="CS436" s="20"/>
      <c r="CZ436" s="22"/>
      <c r="DA436" s="16"/>
      <c r="DB436" s="129" t="s">
        <v>458</v>
      </c>
      <c r="DC436" s="130"/>
      <c r="DD436" s="131" t="s">
        <v>2423</v>
      </c>
      <c r="DI436" s="108" t="s">
        <v>436</v>
      </c>
      <c r="DJ436" s="209" t="s">
        <v>483</v>
      </c>
      <c r="DK436" s="4">
        <v>2</v>
      </c>
      <c r="DN436" s="16" t="s">
        <v>467</v>
      </c>
      <c r="DR436" s="58"/>
      <c r="DS436" s="22"/>
      <c r="DT436" s="22"/>
      <c r="DU436" s="22"/>
      <c r="DV436" s="22"/>
      <c r="DW436" s="22"/>
      <c r="DX436" s="22"/>
      <c r="DY436" s="22"/>
      <c r="DZ436" s="22"/>
      <c r="EB436" s="2"/>
      <c r="EC436" s="36"/>
      <c r="ED436" s="36"/>
      <c r="EE436" s="4">
        <f>L436</f>
        <v>2</v>
      </c>
      <c r="EF436" s="4"/>
      <c r="EG436" s="4"/>
      <c r="EH436" s="4"/>
      <c r="EI436" s="4"/>
      <c r="EJ436" s="4"/>
      <c r="EK436" s="4"/>
      <c r="EL436" s="6" t="e">
        <f>EK436/(EJ436*EJ436*0.01*0.01)</f>
        <v>#DIV/0!</v>
      </c>
      <c r="EM436" s="4"/>
      <c r="EN436" s="4"/>
      <c r="EO436" s="4"/>
      <c r="EP436" s="4"/>
      <c r="EQ436" s="31"/>
      <c r="ER436" s="14"/>
      <c r="ES436" s="132">
        <f>C436</f>
        <v>17117</v>
      </c>
      <c r="ET436" s="133">
        <v>75</v>
      </c>
      <c r="EU436" s="133">
        <v>4599067</v>
      </c>
      <c r="EV436" s="133">
        <v>933</v>
      </c>
      <c r="EW436" s="133">
        <v>37440</v>
      </c>
      <c r="EX436" s="133">
        <v>2250</v>
      </c>
      <c r="EY436" s="134">
        <f>EX436/EV436*EW436/ET436</f>
        <v>1203.8585209003215</v>
      </c>
      <c r="EZ436" s="39">
        <f>L436*EY436</f>
        <v>2407.7170418006431</v>
      </c>
      <c r="FA436" s="9"/>
      <c r="FE436" s="135"/>
      <c r="FF436" s="135"/>
      <c r="FH436" s="136"/>
      <c r="FK436" s="138"/>
      <c r="FL436" s="139"/>
      <c r="FM436" s="9"/>
      <c r="FN436" s="1"/>
      <c r="FO436" s="41">
        <f>AC436/1000</f>
        <v>1.2270000000000001</v>
      </c>
      <c r="FQ436" s="121">
        <f>EX436*100/EU436</f>
        <v>4.892296633208431E-2</v>
      </c>
      <c r="FR436" s="140">
        <f>EY436/1000</f>
        <v>1.2038585209003216</v>
      </c>
      <c r="FS436" s="9"/>
      <c r="FV436" s="212"/>
      <c r="FX436" s="212"/>
      <c r="GI436" s="8"/>
      <c r="GO436" s="10"/>
      <c r="GP436" s="10"/>
      <c r="GQ436" s="20"/>
      <c r="KB436" s="22" t="s">
        <v>432</v>
      </c>
      <c r="KC436" s="22" t="s">
        <v>432</v>
      </c>
      <c r="KD436" s="22" t="s">
        <v>432</v>
      </c>
      <c r="KE436" s="20">
        <f>FR436*AO436/100*1000</f>
        <v>538.12475884244384</v>
      </c>
      <c r="KF436" s="20">
        <f>FR436*AP436/100*1000</f>
        <v>96.790225080385852</v>
      </c>
      <c r="KG436" s="20">
        <f>FR436*AQ436/100*1000</f>
        <v>545.34790996784568</v>
      </c>
      <c r="KH436" s="20">
        <f>FR436*AX436/100*1000</f>
        <v>34.430353697749197</v>
      </c>
      <c r="KI436" s="20">
        <f>FR436*BM436/100*1000</f>
        <v>6.5008360128617371</v>
      </c>
      <c r="KJ436" s="20">
        <f>FR436*BY436/100*1000</f>
        <v>49.459805016077176</v>
      </c>
      <c r="KK436" s="20">
        <f>FR436*CA436/100*1000</f>
        <v>22.455332218649513</v>
      </c>
      <c r="KL436" s="20">
        <f>FR436*CC436/100*1000</f>
        <v>21.00347884244373</v>
      </c>
    </row>
    <row r="437" spans="1:313">
      <c r="A437" s="1">
        <v>124</v>
      </c>
      <c r="B437" s="1">
        <f>COUNTIFS($D$3:D437,D437,$F$3:F437,F437)</f>
        <v>1</v>
      </c>
      <c r="C437" s="34">
        <v>17477</v>
      </c>
      <c r="D437" s="21" t="s">
        <v>2501</v>
      </c>
      <c r="E437" s="2" t="s">
        <v>620</v>
      </c>
      <c r="F437" s="2">
        <v>465807409</v>
      </c>
      <c r="G437" s="1">
        <v>76</v>
      </c>
      <c r="H437" s="247" t="s">
        <v>2498</v>
      </c>
      <c r="I437" s="29" t="s">
        <v>442</v>
      </c>
      <c r="J437" s="24" t="s">
        <v>487</v>
      </c>
      <c r="K437" s="2" t="s">
        <v>430</v>
      </c>
      <c r="L437" s="2">
        <v>11</v>
      </c>
      <c r="M437" s="2">
        <v>2</v>
      </c>
      <c r="N437" s="2" t="s">
        <v>431</v>
      </c>
      <c r="O437" s="11"/>
      <c r="P437" s="2" t="s">
        <v>2485</v>
      </c>
      <c r="Q437" s="11"/>
      <c r="R437" s="11"/>
      <c r="S437" s="11"/>
      <c r="T437" s="42"/>
      <c r="U437" s="42" t="s">
        <v>2489</v>
      </c>
      <c r="V437" s="64" t="s">
        <v>2426</v>
      </c>
      <c r="W437" s="42"/>
      <c r="X437" s="42"/>
      <c r="Y437" s="42" t="s">
        <v>2490</v>
      </c>
      <c r="Z437" s="29"/>
      <c r="AA437" s="1" t="s">
        <v>2495</v>
      </c>
      <c r="AC437" s="115">
        <v>276</v>
      </c>
      <c r="AD437" s="115">
        <v>3000</v>
      </c>
      <c r="AE437" s="11"/>
      <c r="AF437" s="11"/>
      <c r="AG437" s="11" t="s">
        <v>483</v>
      </c>
      <c r="AH437" s="115">
        <v>250</v>
      </c>
      <c r="AJ437" s="11"/>
      <c r="AM437" s="11"/>
      <c r="AO437" s="116">
        <v>30.8</v>
      </c>
      <c r="AP437" s="117">
        <v>66.5</v>
      </c>
      <c r="AQ437" s="118">
        <v>0.73</v>
      </c>
      <c r="AR437" s="119">
        <f>AO437+AP437+AQ437</f>
        <v>98.03</v>
      </c>
      <c r="AS437" s="120">
        <f>AO437/AP437</f>
        <v>0.4631578947368421</v>
      </c>
      <c r="AT437" s="121">
        <f>AO437/AP437*AQ437</f>
        <v>0.33810526315789474</v>
      </c>
      <c r="AU437" s="122">
        <f>AO437/(AP437+AQ437)</f>
        <v>0.45812881154246615</v>
      </c>
      <c r="AV437" s="19">
        <f>AW437*AO437/100</f>
        <v>27.254000000000001</v>
      </c>
      <c r="AW437" s="19">
        <f>98-AY437</f>
        <v>88.487012987012989</v>
      </c>
      <c r="AX437" s="123">
        <v>2.93</v>
      </c>
      <c r="AY437" s="19">
        <f>AX437*100/AO437</f>
        <v>9.5129870129870131</v>
      </c>
      <c r="AZ437" s="1" t="s">
        <v>432</v>
      </c>
      <c r="BA437" s="58">
        <v>9.0399999999999991</v>
      </c>
      <c r="BB437" s="1" t="s">
        <v>432</v>
      </c>
      <c r="BC437" s="6">
        <v>0</v>
      </c>
      <c r="BD437" s="6"/>
      <c r="BE437" s="19"/>
      <c r="BF437" s="19"/>
      <c r="BG437" s="67">
        <v>7841.538461538461</v>
      </c>
      <c r="BH437" s="67">
        <v>296</v>
      </c>
      <c r="BI437" s="19">
        <v>1.65</v>
      </c>
      <c r="BJ437" s="19">
        <v>37.700000000000003</v>
      </c>
      <c r="BK437" s="19">
        <f>100-BJ437</f>
        <v>62.3</v>
      </c>
      <c r="BL437" s="124">
        <f>BJ437/BK437</f>
        <v>0.60513643659711081</v>
      </c>
      <c r="BM437" s="125">
        <v>0.2</v>
      </c>
      <c r="BN437" s="6">
        <f>BM437*100/AO437</f>
        <v>0.64935064935064934</v>
      </c>
      <c r="BO437" s="1" t="s">
        <v>432</v>
      </c>
      <c r="BP437" s="19">
        <v>63.220338983050844</v>
      </c>
      <c r="BQ437" s="19">
        <v>36.9</v>
      </c>
      <c r="BR437" s="43">
        <v>47690.239999999998</v>
      </c>
      <c r="BS437" s="6">
        <f>BX437+BZ437</f>
        <v>31.200000000000003</v>
      </c>
      <c r="BT437" s="4">
        <v>86.9</v>
      </c>
      <c r="BU437" s="43">
        <v>7682.5396825396829</v>
      </c>
      <c r="BV437" s="6">
        <f>100-BT437</f>
        <v>13.099999999999994</v>
      </c>
      <c r="BW437" s="6">
        <f>BY437+CA437+CC437</f>
        <v>65.968000000000004</v>
      </c>
      <c r="BX437" s="22">
        <v>11.1</v>
      </c>
      <c r="BY437" s="22">
        <f>BX437*AP437/100</f>
        <v>7.3815</v>
      </c>
      <c r="BZ437" s="6">
        <v>20.100000000000001</v>
      </c>
      <c r="CA437" s="22">
        <f>BZ437*AP437/100</f>
        <v>13.3665</v>
      </c>
      <c r="CB437" s="6">
        <v>68</v>
      </c>
      <c r="CC437" s="22">
        <f>CB437*AP437/100</f>
        <v>45.22</v>
      </c>
      <c r="CD437" s="22" t="s">
        <v>432</v>
      </c>
      <c r="CE437" s="126">
        <v>97.2</v>
      </c>
      <c r="CF437" s="127">
        <v>9135</v>
      </c>
      <c r="CG437" s="126">
        <v>93.1</v>
      </c>
      <c r="CH437" s="127">
        <v>7540</v>
      </c>
      <c r="CI437" s="126">
        <v>58</v>
      </c>
      <c r="CJ437" s="126">
        <v>69.5</v>
      </c>
      <c r="CK437" s="127">
        <v>5280</v>
      </c>
      <c r="CL437" s="19">
        <f>BX437/BZ437</f>
        <v>0.55223880597014918</v>
      </c>
      <c r="CM437" s="19"/>
      <c r="CN437" s="19"/>
      <c r="CO437" s="19"/>
      <c r="CP437" s="6"/>
      <c r="CQ437" s="19"/>
      <c r="CR437" s="19"/>
      <c r="CS437" s="20"/>
      <c r="CZ437" s="22"/>
      <c r="DA437" s="16"/>
      <c r="DC437" s="130"/>
      <c r="DD437" s="131"/>
      <c r="DI437" s="1" t="s">
        <v>436</v>
      </c>
      <c r="DJ437" s="209" t="s">
        <v>483</v>
      </c>
      <c r="DK437" s="4">
        <v>2</v>
      </c>
      <c r="DN437" s="16">
        <v>0</v>
      </c>
      <c r="DR437" s="58" t="s">
        <v>431</v>
      </c>
      <c r="DS437" s="22" t="s">
        <v>431</v>
      </c>
      <c r="DT437" s="22">
        <v>264</v>
      </c>
      <c r="DU437" s="22">
        <v>5.6</v>
      </c>
      <c r="DV437" s="22">
        <v>94.4</v>
      </c>
      <c r="DW437" s="22" t="s">
        <v>431</v>
      </c>
      <c r="DX437" s="22" t="s">
        <v>431</v>
      </c>
      <c r="DY437" s="22" t="s">
        <v>431</v>
      </c>
      <c r="DZ437" s="22" t="s">
        <v>431</v>
      </c>
      <c r="EA437" s="2">
        <v>0</v>
      </c>
      <c r="EB437" s="2"/>
      <c r="EC437" s="36"/>
      <c r="ED437" s="36"/>
      <c r="EE437" s="4">
        <f>L437</f>
        <v>11</v>
      </c>
      <c r="EF437" s="4"/>
      <c r="EG437" s="4"/>
      <c r="EH437" s="4"/>
      <c r="EI437" s="4"/>
      <c r="EJ437" s="4"/>
      <c r="EK437" s="4"/>
      <c r="EL437" s="6" t="e">
        <f>EK437/(EJ437*EJ437*0.01*0.01)</f>
        <v>#DIV/0!</v>
      </c>
      <c r="EM437" s="4"/>
      <c r="EN437" s="4"/>
      <c r="EO437" s="4"/>
      <c r="EP437" s="4"/>
      <c r="EQ437" s="31"/>
      <c r="ER437" s="14"/>
      <c r="ES437" s="132">
        <f>C437</f>
        <v>17477</v>
      </c>
      <c r="ET437" s="133">
        <v>75</v>
      </c>
      <c r="EU437" s="133">
        <v>6414</v>
      </c>
      <c r="EV437" s="133">
        <v>4000</v>
      </c>
      <c r="EW437" s="133">
        <v>40560</v>
      </c>
      <c r="EX437" s="133">
        <v>2201</v>
      </c>
      <c r="EY437" s="134">
        <f>EX437/EV437*EW437/ET437</f>
        <v>297.5752</v>
      </c>
      <c r="EZ437" s="39">
        <f>L437*EY437</f>
        <v>3273.3271999999997</v>
      </c>
      <c r="FA437" s="9"/>
      <c r="FE437" s="135"/>
      <c r="FF437" s="135"/>
      <c r="FH437" s="136"/>
      <c r="FK437" s="138"/>
      <c r="FL437" s="139"/>
      <c r="FM437" s="9"/>
      <c r="FN437" s="1"/>
      <c r="FO437" s="41">
        <f>AC437/1000</f>
        <v>0.27600000000000002</v>
      </c>
      <c r="FQ437" s="121">
        <f>EX437*100/EU437</f>
        <v>34.315559713127534</v>
      </c>
      <c r="FR437" s="140">
        <f>EY437/1000</f>
        <v>0.29757519999999998</v>
      </c>
      <c r="FS437" s="9"/>
      <c r="FV437" s="212"/>
      <c r="FX437" s="212"/>
      <c r="GI437" s="8"/>
      <c r="GO437" s="10">
        <v>44713</v>
      </c>
      <c r="GP437" s="10"/>
      <c r="GQ437" s="20"/>
      <c r="KB437" s="22"/>
      <c r="KC437" s="22"/>
      <c r="KD437" s="22"/>
      <c r="KE437" s="20">
        <f>FR437*AO437/100*1000</f>
        <v>91.65316159999999</v>
      </c>
      <c r="KF437" s="20">
        <f>FR437*AP437/100*1000</f>
        <v>197.887508</v>
      </c>
      <c r="KG437" s="20">
        <f>FR437*AQ437/100*1000</f>
        <v>2.1722989599999996</v>
      </c>
      <c r="KH437" s="20">
        <f>FR437*AX437/100*1000</f>
        <v>8.7189533600000004</v>
      </c>
      <c r="KI437" s="20">
        <f>FR437*BM437/100*1000</f>
        <v>0.59515039999999997</v>
      </c>
      <c r="KJ437" s="20">
        <f>FR437*BY437/100*1000</f>
        <v>21.965513387999998</v>
      </c>
      <c r="KK437" s="20">
        <f>FR437*CA437/100*1000</f>
        <v>39.775389107999999</v>
      </c>
      <c r="KL437" s="20">
        <f>FR437*CC437/100*1000</f>
        <v>134.56350543999997</v>
      </c>
      <c r="KM437" s="1">
        <v>90.2</v>
      </c>
      <c r="KN437" s="1">
        <v>85.5</v>
      </c>
      <c r="KP437" s="22"/>
      <c r="KQ437" s="22"/>
      <c r="KR437" s="22"/>
      <c r="KS437" s="19"/>
      <c r="KY437" s="11"/>
      <c r="KZ437" s="11"/>
      <c r="LA437" s="11"/>
    </row>
    <row r="438" spans="1:313">
      <c r="A438" s="1">
        <v>177</v>
      </c>
      <c r="B438" s="1">
        <f>COUNTIFS($D$3:D438,D438,$F$3:F438,F438)</f>
        <v>1</v>
      </c>
      <c r="C438" s="34">
        <v>17807</v>
      </c>
      <c r="D438" s="21" t="s">
        <v>2579</v>
      </c>
      <c r="E438" s="2" t="s">
        <v>497</v>
      </c>
      <c r="F438" s="2">
        <v>5706221345</v>
      </c>
      <c r="G438" s="1">
        <v>65</v>
      </c>
      <c r="H438" s="247" t="s">
        <v>2580</v>
      </c>
      <c r="I438" s="29" t="s">
        <v>651</v>
      </c>
      <c r="J438" s="24" t="s">
        <v>487</v>
      </c>
      <c r="K438" s="2" t="s">
        <v>430</v>
      </c>
      <c r="L438" s="2">
        <v>12</v>
      </c>
      <c r="M438" s="2" t="s">
        <v>565</v>
      </c>
      <c r="N438" s="2" t="s">
        <v>431</v>
      </c>
      <c r="O438" s="11"/>
      <c r="P438" s="2" t="s">
        <v>2571</v>
      </c>
      <c r="Q438" s="11"/>
      <c r="R438" s="11"/>
      <c r="S438" s="11"/>
      <c r="T438" s="42"/>
      <c r="U438" s="42"/>
      <c r="V438" s="64" t="s">
        <v>2426</v>
      </c>
      <c r="W438" s="42"/>
      <c r="X438" s="42"/>
      <c r="Y438" s="42"/>
      <c r="Z438" s="29" t="s">
        <v>2382</v>
      </c>
      <c r="AA438" s="1" t="s">
        <v>2166</v>
      </c>
      <c r="AC438" s="115">
        <v>639</v>
      </c>
      <c r="AD438" s="115">
        <v>76000</v>
      </c>
      <c r="AE438" s="11"/>
      <c r="AF438" s="11"/>
      <c r="AG438" s="11" t="s">
        <v>491</v>
      </c>
      <c r="AH438" s="115">
        <v>450</v>
      </c>
      <c r="AJ438" s="11"/>
      <c r="AM438" s="11"/>
      <c r="AO438" s="116">
        <v>11</v>
      </c>
      <c r="AP438" s="117">
        <v>85.5</v>
      </c>
      <c r="AQ438" s="118">
        <v>2.88</v>
      </c>
      <c r="AR438" s="119">
        <f>AO438+AP438+AQ438</f>
        <v>99.38</v>
      </c>
      <c r="AS438" s="120">
        <f>AO438/AP438</f>
        <v>0.12865497076023391</v>
      </c>
      <c r="AT438" s="121">
        <f>AO438/AP438*AQ438</f>
        <v>0.37052631578947365</v>
      </c>
      <c r="AU438" s="122">
        <f>AO438/(AP438+AQ438)</f>
        <v>0.12446254808780267</v>
      </c>
      <c r="AV438" s="19">
        <f>AW438*AO438/100</f>
        <v>10.029999999999999</v>
      </c>
      <c r="AW438" s="19">
        <f>98-AY438</f>
        <v>91.181818181818187</v>
      </c>
      <c r="AX438" s="123">
        <v>0.75</v>
      </c>
      <c r="AY438" s="19">
        <f>AX438*100/AO438</f>
        <v>6.8181818181818183</v>
      </c>
      <c r="AZ438" s="1" t="s">
        <v>432</v>
      </c>
      <c r="BA438" s="58">
        <v>54.8</v>
      </c>
      <c r="BB438" s="1" t="s">
        <v>432</v>
      </c>
      <c r="BC438" s="6">
        <v>5.8000000000000003E-2</v>
      </c>
      <c r="BD438" s="6"/>
      <c r="BE438" s="19"/>
      <c r="BF438" s="19"/>
      <c r="BG438" s="67">
        <v>5925.3846153846152</v>
      </c>
      <c r="BH438" s="67">
        <v>283</v>
      </c>
      <c r="BI438" s="19">
        <v>2.7</v>
      </c>
      <c r="BJ438" s="19">
        <v>65.8</v>
      </c>
      <c r="BK438" s="19">
        <f>100-BJ438</f>
        <v>34.200000000000003</v>
      </c>
      <c r="BL438" s="124">
        <f>BJ438/BK438</f>
        <v>1.9239766081871343</v>
      </c>
      <c r="BM438" s="125">
        <v>0.63</v>
      </c>
      <c r="BN438" s="6">
        <f>BM438*100/AO438</f>
        <v>5.7272727272727275</v>
      </c>
      <c r="BO438" s="1" t="s">
        <v>432</v>
      </c>
      <c r="BP438" s="19">
        <v>34.152542372881356</v>
      </c>
      <c r="BQ438" s="19">
        <v>42.1</v>
      </c>
      <c r="BR438" s="43">
        <v>31444.48</v>
      </c>
      <c r="BS438" s="6">
        <f>BX438+BZ438</f>
        <v>61.2</v>
      </c>
      <c r="BT438" s="4">
        <v>97.8</v>
      </c>
      <c r="BU438" s="43">
        <v>9952.3809523809523</v>
      </c>
      <c r="BV438" s="6">
        <f>100-BT438</f>
        <v>2.2000000000000028</v>
      </c>
      <c r="BW438" s="6">
        <f>BY438+CA438+CC438</f>
        <v>85.414500000000004</v>
      </c>
      <c r="BX438" s="22">
        <v>29.5</v>
      </c>
      <c r="BY438" s="22">
        <f>BX438*AP438/100</f>
        <v>25.2225</v>
      </c>
      <c r="BZ438" s="6">
        <v>31.7</v>
      </c>
      <c r="CA438" s="22">
        <f>BZ438*AP438/100</f>
        <v>27.1035</v>
      </c>
      <c r="CB438" s="6">
        <v>38.700000000000003</v>
      </c>
      <c r="CC438" s="22">
        <f>CB438*AP438/100</f>
        <v>33.088500000000003</v>
      </c>
      <c r="CD438" s="22" t="s">
        <v>432</v>
      </c>
      <c r="CE438" s="126">
        <v>93.9</v>
      </c>
      <c r="CF438" s="127">
        <v>7094</v>
      </c>
      <c r="CG438" s="126">
        <v>84.8</v>
      </c>
      <c r="CH438" s="127">
        <v>5767</v>
      </c>
      <c r="CI438" s="126">
        <v>64.2</v>
      </c>
      <c r="CJ438" s="126">
        <v>79.400000000000006</v>
      </c>
      <c r="CK438" s="127">
        <v>5611</v>
      </c>
      <c r="CL438" s="19">
        <f>BX438/BZ438</f>
        <v>0.93059936908517349</v>
      </c>
      <c r="CM438" s="19"/>
      <c r="CN438" s="19"/>
      <c r="CO438" s="19"/>
      <c r="CP438" s="6"/>
      <c r="CQ438" s="19"/>
      <c r="CR438" s="19"/>
      <c r="CS438" s="20"/>
      <c r="CZ438" s="22"/>
      <c r="DA438" s="16"/>
      <c r="DC438" s="130"/>
      <c r="DD438" s="131"/>
      <c r="DI438" s="1" t="s">
        <v>434</v>
      </c>
      <c r="DJ438" s="210" t="s">
        <v>491</v>
      </c>
      <c r="DK438" s="4">
        <v>2</v>
      </c>
      <c r="DN438" s="16">
        <v>0</v>
      </c>
      <c r="DR438" s="58" t="s">
        <v>431</v>
      </c>
      <c r="DS438" s="22" t="s">
        <v>431</v>
      </c>
      <c r="DT438" s="22">
        <v>763</v>
      </c>
      <c r="DU438" s="22">
        <v>17.8</v>
      </c>
      <c r="DV438" s="22">
        <v>82.2</v>
      </c>
      <c r="DW438" s="22" t="s">
        <v>431</v>
      </c>
      <c r="DX438" s="22" t="s">
        <v>431</v>
      </c>
      <c r="DY438" s="22" t="s">
        <v>431</v>
      </c>
      <c r="DZ438" s="22" t="s">
        <v>431</v>
      </c>
      <c r="EA438" s="2">
        <v>0</v>
      </c>
      <c r="EB438" s="2"/>
      <c r="EC438" s="36"/>
      <c r="ED438" s="36"/>
      <c r="EE438" s="4">
        <f>L438</f>
        <v>12</v>
      </c>
      <c r="EF438" s="4"/>
      <c r="EG438" s="4"/>
      <c r="EH438" s="4"/>
      <c r="EI438" s="4"/>
      <c r="EJ438" s="4"/>
      <c r="EK438" s="4"/>
      <c r="EL438" s="6" t="e">
        <f>EK438/(EJ438*EJ438*0.01*0.01)</f>
        <v>#DIV/0!</v>
      </c>
      <c r="EM438" s="4"/>
      <c r="EN438" s="4"/>
      <c r="EO438" s="4"/>
      <c r="EP438" s="4"/>
      <c r="EQ438" s="31"/>
      <c r="ER438" s="14"/>
      <c r="ES438" s="132">
        <f>C438</f>
        <v>17807</v>
      </c>
      <c r="ET438" s="133">
        <v>75</v>
      </c>
      <c r="EU438" s="133">
        <v>7703</v>
      </c>
      <c r="EV438" s="133">
        <v>4000</v>
      </c>
      <c r="EW438" s="133">
        <v>40560</v>
      </c>
      <c r="EX438" s="133">
        <v>4806</v>
      </c>
      <c r="EY438" s="134">
        <f>EX438/EV438*EW438/ET438</f>
        <v>649.77120000000002</v>
      </c>
      <c r="EZ438" s="39">
        <f>L438*EY438</f>
        <v>7797.2543999999998</v>
      </c>
      <c r="FA438" s="9"/>
      <c r="FE438" s="135"/>
      <c r="FF438" s="135"/>
      <c r="FH438" s="136"/>
      <c r="FK438" s="138"/>
      <c r="FL438" s="139"/>
      <c r="FM438" s="9"/>
      <c r="FN438" s="1"/>
      <c r="FO438" s="41">
        <f>AC438/1000</f>
        <v>0.63900000000000001</v>
      </c>
      <c r="FQ438" s="121">
        <f>EX438*100/EU438</f>
        <v>62.3912761261846</v>
      </c>
      <c r="FR438" s="140">
        <f>EY438/1000</f>
        <v>0.64977119999999999</v>
      </c>
      <c r="FS438" s="9"/>
      <c r="FU438" s="214"/>
      <c r="FW438" s="214"/>
      <c r="GI438" s="8"/>
      <c r="GO438" s="10">
        <v>44771</v>
      </c>
      <c r="GP438" s="10"/>
      <c r="GQ438" s="20"/>
      <c r="KB438" s="22"/>
      <c r="KC438" s="22"/>
      <c r="KD438" s="22"/>
      <c r="KE438" s="20">
        <f>FR438*AO438/100*1000</f>
        <v>71.474832000000006</v>
      </c>
      <c r="KF438" s="20">
        <f>FR438*AP438/100*1000</f>
        <v>555.55437600000005</v>
      </c>
      <c r="KG438" s="20">
        <f>FR438*AQ438/100*1000</f>
        <v>18.713410559999996</v>
      </c>
      <c r="KH438" s="20">
        <f>FR438*AX438/100*1000</f>
        <v>4.8732839999999999</v>
      </c>
      <c r="KI438" s="20">
        <f>FR438*BM438/100*1000</f>
        <v>4.09355856</v>
      </c>
      <c r="KJ438" s="20">
        <f>FR438*BY438/100*1000</f>
        <v>163.88854092</v>
      </c>
      <c r="KK438" s="20">
        <f>FR438*CA438/100*1000</f>
        <v>176.11073719199999</v>
      </c>
      <c r="KL438" s="20">
        <f>FR438*CC438/100*1000</f>
        <v>214.99954351200003</v>
      </c>
      <c r="KM438" s="1">
        <v>93</v>
      </c>
      <c r="KN438" s="1">
        <v>90.8</v>
      </c>
      <c r="KP438" s="22"/>
      <c r="KQ438" s="22"/>
      <c r="KR438" s="22"/>
      <c r="KS438" s="19"/>
      <c r="KY438" s="11"/>
      <c r="KZ438" s="11"/>
      <c r="LA438" s="11"/>
    </row>
    <row r="439" spans="1:313">
      <c r="A439" s="1">
        <v>257</v>
      </c>
      <c r="B439" s="219">
        <f>COUNTIFS($D$3:D439,D439,$F$3:F439,F439)</f>
        <v>1</v>
      </c>
      <c r="C439" s="21">
        <v>9507</v>
      </c>
      <c r="D439" s="21" t="s">
        <v>713</v>
      </c>
      <c r="E439" s="1" t="s">
        <v>563</v>
      </c>
      <c r="F439" s="12">
        <v>5604300097</v>
      </c>
      <c r="G439" s="1">
        <v>62</v>
      </c>
      <c r="H439" s="247" t="s">
        <v>2827</v>
      </c>
      <c r="DJ439" s="210" t="s">
        <v>491</v>
      </c>
      <c r="EL439" s="6" t="e">
        <f>EK439/((EJ439/100)*(EJ439/100))</f>
        <v>#DIV/0!</v>
      </c>
      <c r="FU439" s="214" t="s">
        <v>785</v>
      </c>
      <c r="FW439" s="214" t="s">
        <v>785</v>
      </c>
      <c r="GI439" s="8"/>
    </row>
    <row r="440" spans="1:313">
      <c r="A440" s="1">
        <v>268</v>
      </c>
      <c r="B440" s="1">
        <f>COUNTIFS($D$3:D440,D440,$F$3:F440,F440)</f>
        <v>2</v>
      </c>
      <c r="C440" s="34">
        <v>14052</v>
      </c>
      <c r="D440" s="21" t="s">
        <v>713</v>
      </c>
      <c r="E440" s="2" t="s">
        <v>563</v>
      </c>
      <c r="F440" s="12">
        <v>5604300097</v>
      </c>
      <c r="G440" s="1">
        <f>LEFT(H440,4)-CONCATENATE(IF(LEFT(F440, 2)&lt;MID(H440, 3, 4), 20, 19),LEFT(F440,2))</f>
        <v>64</v>
      </c>
      <c r="H440" s="247" t="s">
        <v>1608</v>
      </c>
      <c r="I440" s="29" t="s">
        <v>442</v>
      </c>
      <c r="J440" s="24" t="s">
        <v>487</v>
      </c>
      <c r="K440" s="2" t="s">
        <v>430</v>
      </c>
      <c r="L440" s="2">
        <v>6</v>
      </c>
      <c r="M440" s="2" t="s">
        <v>756</v>
      </c>
      <c r="N440" s="2" t="s">
        <v>647</v>
      </c>
      <c r="O440" s="11"/>
      <c r="P440" s="2" t="s">
        <v>1556</v>
      </c>
      <c r="Q440" s="11"/>
      <c r="R440" s="11"/>
      <c r="S440" s="11"/>
      <c r="T440" s="42"/>
      <c r="U440" s="42"/>
      <c r="V440" s="64" t="s">
        <v>1609</v>
      </c>
      <c r="W440" s="62" t="s">
        <v>1530</v>
      </c>
      <c r="X440" s="63"/>
      <c r="Y440" s="63"/>
      <c r="Z440" s="11"/>
      <c r="AA440" s="1" t="s">
        <v>812</v>
      </c>
      <c r="AC440" s="115">
        <v>90</v>
      </c>
      <c r="AD440" s="115">
        <v>500</v>
      </c>
      <c r="AE440" s="11"/>
      <c r="AF440" s="11"/>
      <c r="AG440" s="11" t="s">
        <v>491</v>
      </c>
      <c r="AH440" s="115">
        <v>50</v>
      </c>
      <c r="AI440" s="11"/>
      <c r="AJ440" s="11"/>
      <c r="AM440" s="11"/>
      <c r="AO440" s="116">
        <v>27.3</v>
      </c>
      <c r="AP440" s="117">
        <v>62.1</v>
      </c>
      <c r="AQ440" s="118">
        <v>8.68</v>
      </c>
      <c r="AR440" s="119">
        <f>AO440+AP440+AQ440</f>
        <v>98.080000000000013</v>
      </c>
      <c r="AS440" s="120">
        <f>AO440/AP440</f>
        <v>0.43961352657004832</v>
      </c>
      <c r="AT440" s="121">
        <f>AO440/AP440*AQ440</f>
        <v>3.8158454106280191</v>
      </c>
      <c r="AU440" s="122">
        <f>AO440/(AP440+AQ440)</f>
        <v>0.38570217575586324</v>
      </c>
      <c r="AV440" s="19">
        <f>AW440*AO440/100</f>
        <v>23.823999999999998</v>
      </c>
      <c r="AW440" s="19">
        <f>98-AY440-(CD440*100/AO440)</f>
        <v>87.267399267399256</v>
      </c>
      <c r="AX440" s="123">
        <v>2.78</v>
      </c>
      <c r="AY440" s="19">
        <f>AX440*100/AO440</f>
        <v>10.183150183150182</v>
      </c>
      <c r="AZ440" s="1" t="s">
        <v>432</v>
      </c>
      <c r="BA440" s="58">
        <v>43.9</v>
      </c>
      <c r="BB440" s="1" t="s">
        <v>432</v>
      </c>
      <c r="BC440" s="6">
        <v>7.8E-2</v>
      </c>
      <c r="BD440" s="6"/>
      <c r="BE440" s="19"/>
      <c r="BF440" s="19"/>
      <c r="BG440" s="67">
        <v>7977.8571428571431</v>
      </c>
      <c r="BH440" s="67">
        <v>396</v>
      </c>
      <c r="BI440" s="19">
        <v>1.57</v>
      </c>
      <c r="BJ440" s="19">
        <v>42.8</v>
      </c>
      <c r="BK440" s="1">
        <v>57.2</v>
      </c>
      <c r="BL440" s="124">
        <f>BJ440/BK440</f>
        <v>0.74825174825174812</v>
      </c>
      <c r="BM440" s="125">
        <v>0.42</v>
      </c>
      <c r="BN440" s="6">
        <f>BM440*100/AO440</f>
        <v>1.5384615384615383</v>
      </c>
      <c r="BO440" s="1" t="s">
        <v>432</v>
      </c>
      <c r="BP440" s="19">
        <v>50</v>
      </c>
      <c r="BQ440" s="19">
        <v>74.136999999999986</v>
      </c>
      <c r="BR440" s="43">
        <v>99572.000000000015</v>
      </c>
      <c r="BS440" s="6">
        <f>BX440+BZ440</f>
        <v>51.06</v>
      </c>
      <c r="BT440" s="4">
        <v>85.3</v>
      </c>
      <c r="BU440" s="43">
        <v>7494.2857142857138</v>
      </c>
      <c r="BV440" s="6">
        <f>100-BT440</f>
        <v>14.700000000000003</v>
      </c>
      <c r="BW440" s="6">
        <f>BY440+CA440+CC440</f>
        <v>62.137260000000005</v>
      </c>
      <c r="BX440" s="22">
        <v>0.56000000000000005</v>
      </c>
      <c r="BY440" s="22">
        <f>BX440*AP440/100</f>
        <v>0.34776000000000001</v>
      </c>
      <c r="BZ440" s="4">
        <v>50.5</v>
      </c>
      <c r="CA440" s="22">
        <f>BZ440*AP440/100</f>
        <v>31.360500000000002</v>
      </c>
      <c r="CB440" s="4">
        <v>49</v>
      </c>
      <c r="CC440" s="22">
        <f>CB440*AP440/100</f>
        <v>30.429000000000002</v>
      </c>
      <c r="CD440" s="22">
        <v>0.15</v>
      </c>
      <c r="CE440" s="126">
        <v>100</v>
      </c>
      <c r="CF440" s="126">
        <v>11306</v>
      </c>
      <c r="CG440" s="126">
        <v>98.7</v>
      </c>
      <c r="CH440" s="126">
        <v>5891</v>
      </c>
      <c r="CI440" s="126">
        <v>93.5</v>
      </c>
      <c r="CJ440" s="126">
        <v>96.2</v>
      </c>
      <c r="CK440" s="126">
        <v>4253</v>
      </c>
      <c r="CL440" s="19">
        <f>BX440/BZ440</f>
        <v>1.108910891089109E-2</v>
      </c>
      <c r="CM440" s="22">
        <v>0.5</v>
      </c>
      <c r="CN440" s="22">
        <v>0.81</v>
      </c>
      <c r="CO440" s="22">
        <v>0.08</v>
      </c>
      <c r="CP440" s="6"/>
      <c r="CQ440" s="19"/>
      <c r="CR440" s="19"/>
      <c r="CS440" s="20"/>
      <c r="CT440" s="22"/>
      <c r="CU440" s="142"/>
      <c r="CV440" s="142"/>
      <c r="CW440" s="22"/>
      <c r="CX440" s="22"/>
      <c r="CZ440" s="22"/>
      <c r="DA440" s="16"/>
      <c r="DB440" s="129" t="s">
        <v>441</v>
      </c>
      <c r="DC440" s="130"/>
      <c r="DD440" s="131" t="s">
        <v>1172</v>
      </c>
      <c r="DI440" s="1" t="s">
        <v>434</v>
      </c>
      <c r="DJ440" s="210" t="s">
        <v>491</v>
      </c>
      <c r="DK440" s="4">
        <v>2</v>
      </c>
      <c r="DL440" s="4" t="s">
        <v>442</v>
      </c>
      <c r="DM440" s="4" t="s">
        <v>442</v>
      </c>
      <c r="DN440" s="16">
        <v>0</v>
      </c>
      <c r="DO440" s="4">
        <v>0</v>
      </c>
      <c r="DP440" s="4">
        <v>0</v>
      </c>
      <c r="DQ440" s="4" t="s">
        <v>431</v>
      </c>
      <c r="DR440" s="1" t="s">
        <v>431</v>
      </c>
      <c r="DS440" s="1" t="s">
        <v>431</v>
      </c>
      <c r="DT440" s="1">
        <v>869</v>
      </c>
      <c r="DU440" s="1">
        <v>87.9</v>
      </c>
      <c r="DV440" s="1">
        <v>12.1</v>
      </c>
      <c r="DW440" s="1" t="s">
        <v>431</v>
      </c>
      <c r="DX440" s="1" t="s">
        <v>431</v>
      </c>
      <c r="DY440" s="1" t="s">
        <v>431</v>
      </c>
      <c r="DZ440" s="1" t="s">
        <v>431</v>
      </c>
      <c r="EA440" s="1">
        <v>0</v>
      </c>
      <c r="EC440" s="36"/>
      <c r="ED440" s="36"/>
      <c r="EE440" s="4">
        <v>6</v>
      </c>
      <c r="EF440" s="4">
        <v>10</v>
      </c>
      <c r="EG440" s="4">
        <v>2</v>
      </c>
      <c r="EH440" s="4"/>
      <c r="EI440" s="4"/>
      <c r="EJ440" s="4" t="s">
        <v>431</v>
      </c>
      <c r="EK440" s="4" t="s">
        <v>431</v>
      </c>
      <c r="EL440" s="4" t="s">
        <v>431</v>
      </c>
      <c r="EM440" s="4">
        <v>0</v>
      </c>
      <c r="EN440" s="1">
        <v>0</v>
      </c>
      <c r="EO440" s="4">
        <v>3</v>
      </c>
      <c r="EP440" s="4" t="s">
        <v>1550</v>
      </c>
      <c r="EQ440" s="31" t="s">
        <v>1611</v>
      </c>
      <c r="ER440" s="14">
        <v>43307</v>
      </c>
      <c r="ES440" s="132">
        <v>14052</v>
      </c>
      <c r="ET440" s="133">
        <v>75</v>
      </c>
      <c r="EU440" s="133">
        <v>14176</v>
      </c>
      <c r="EV440" s="133">
        <v>12000</v>
      </c>
      <c r="EW440" s="133">
        <v>39780</v>
      </c>
      <c r="EX440" s="133">
        <v>2295</v>
      </c>
      <c r="EY440" s="134">
        <f>EX440/EV440*EW440/ET440</f>
        <v>101.43900000000001</v>
      </c>
      <c r="EZ440" s="39">
        <f>L440*EY440</f>
        <v>608.63400000000001</v>
      </c>
      <c r="FA440" s="9"/>
      <c r="FE440" s="135"/>
      <c r="FF440" s="135"/>
      <c r="FH440" s="136"/>
      <c r="FK440" s="138"/>
      <c r="FL440" s="139"/>
      <c r="FM440" s="9"/>
      <c r="FN440" s="1"/>
      <c r="FO440" s="41">
        <f>AC440/1000</f>
        <v>0.09</v>
      </c>
      <c r="FQ440" s="121">
        <f>EX440*100/EU440</f>
        <v>16.189334085778782</v>
      </c>
      <c r="FR440" s="140">
        <f>EY440/1000</f>
        <v>0.101439</v>
      </c>
      <c r="FS440" s="143"/>
      <c r="FT440" s="1">
        <v>33</v>
      </c>
      <c r="FU440" s="214" t="s">
        <v>431</v>
      </c>
      <c r="FV440" s="16" t="s">
        <v>1612</v>
      </c>
      <c r="FW440" s="214" t="s">
        <v>431</v>
      </c>
      <c r="FX440" s="1"/>
      <c r="FY440" s="9" t="s">
        <v>1613</v>
      </c>
      <c r="FZ440" s="1">
        <v>0</v>
      </c>
      <c r="GA440" s="1">
        <v>1</v>
      </c>
      <c r="GB440" s="9" t="s">
        <v>1614</v>
      </c>
      <c r="GD440" s="1">
        <v>0</v>
      </c>
      <c r="GE440" s="1" t="s">
        <v>431</v>
      </c>
      <c r="GF440" s="1" t="s">
        <v>431</v>
      </c>
      <c r="GG440" s="1">
        <v>1</v>
      </c>
      <c r="GH440" s="28">
        <v>44356</v>
      </c>
      <c r="GJ440" s="8" t="s">
        <v>1615</v>
      </c>
      <c r="GK440" s="1">
        <v>0</v>
      </c>
      <c r="GL440" s="8">
        <v>0</v>
      </c>
      <c r="GM440" s="9" t="s">
        <v>1616</v>
      </c>
      <c r="GO440" s="10">
        <v>44174</v>
      </c>
      <c r="GP440" s="14" t="s">
        <v>523</v>
      </c>
      <c r="GQ440" s="20">
        <f>DATEDIF(ER440,GO440,"m")</f>
        <v>28</v>
      </c>
      <c r="GT440" s="19">
        <v>0.32324882456999998</v>
      </c>
      <c r="GV440" s="148">
        <v>0.32204457999999997</v>
      </c>
      <c r="GZ440" s="11"/>
      <c r="HA440" s="32">
        <v>1.33</v>
      </c>
      <c r="HB440" s="32">
        <v>3.96</v>
      </c>
      <c r="HC440" s="33">
        <v>707.61</v>
      </c>
      <c r="HD440" s="32">
        <v>10.33</v>
      </c>
      <c r="HE440" s="32">
        <v>2.92</v>
      </c>
      <c r="HF440" s="32">
        <v>3.3</v>
      </c>
      <c r="HG440" s="33">
        <v>2826.37</v>
      </c>
      <c r="HH440" s="32">
        <v>58.11</v>
      </c>
      <c r="HI440" s="33">
        <v>113.61</v>
      </c>
      <c r="HJ440" s="32">
        <v>247.16</v>
      </c>
      <c r="HK440" s="32">
        <v>0</v>
      </c>
      <c r="HL440" s="32">
        <v>9.66</v>
      </c>
      <c r="HM440" s="32">
        <v>286.52999999999997</v>
      </c>
      <c r="HN440" s="32">
        <v>0</v>
      </c>
      <c r="HO440" s="32">
        <v>206.22</v>
      </c>
      <c r="HP440" s="33">
        <v>4078.04</v>
      </c>
      <c r="HQ440" s="32">
        <v>6.27</v>
      </c>
      <c r="HR440" s="32">
        <v>0</v>
      </c>
      <c r="HS440" s="32">
        <v>844.11</v>
      </c>
      <c r="HT440" s="32">
        <v>184.76</v>
      </c>
      <c r="HU440" s="32">
        <v>2785.98</v>
      </c>
      <c r="HV440" s="32">
        <v>6.58</v>
      </c>
      <c r="HW440" s="32">
        <v>222.19</v>
      </c>
      <c r="HX440" s="32">
        <v>0</v>
      </c>
      <c r="HY440" s="32">
        <v>0</v>
      </c>
      <c r="HZ440" s="32">
        <v>0</v>
      </c>
      <c r="IA440" s="22">
        <f>HU440/HP440</f>
        <v>0.68316642308559994</v>
      </c>
      <c r="KE440" s="20">
        <f>FR440*AO440/100*1000</f>
        <v>27.692847</v>
      </c>
      <c r="KF440" s="20">
        <f>FR440*AP440/100*1000</f>
        <v>62.993619000000002</v>
      </c>
      <c r="KG440" s="20">
        <f>FR440*AQ440/100*1000</f>
        <v>8.8049051999999985</v>
      </c>
      <c r="KH440" s="20">
        <f>FR440*AX440/100*1000</f>
        <v>2.8200041999999996</v>
      </c>
      <c r="KI440" s="20">
        <f>FR440*BM440/100*1000</f>
        <v>0.42604379999999997</v>
      </c>
      <c r="KJ440" s="20">
        <f>FR440*BY440/100*1000</f>
        <v>0.35276426640000003</v>
      </c>
      <c r="KK440" s="20">
        <f>FR440*CA440/100*1000</f>
        <v>31.811777594999999</v>
      </c>
      <c r="KL440" s="20">
        <f>FR440*CC440/100*1000</f>
        <v>30.866873310000003</v>
      </c>
      <c r="KS440" s="23">
        <v>44356</v>
      </c>
      <c r="KT440" s="1">
        <v>2</v>
      </c>
      <c r="KV440" s="9" t="s">
        <v>1616</v>
      </c>
    </row>
    <row r="441" spans="1:313">
      <c r="A441" s="1">
        <v>210</v>
      </c>
      <c r="B441" s="219">
        <f>COUNTIFS($D$3:D441,D441,$F$3:F441,F441)</f>
        <v>1</v>
      </c>
      <c r="C441" s="21">
        <v>9278</v>
      </c>
      <c r="D441" s="21" t="s">
        <v>2821</v>
      </c>
      <c r="E441" s="1" t="s">
        <v>589</v>
      </c>
      <c r="F441" s="12">
        <v>9210256143</v>
      </c>
      <c r="G441" s="1">
        <v>26</v>
      </c>
      <c r="H441" s="247" t="s">
        <v>2820</v>
      </c>
      <c r="DJ441" s="210" t="s">
        <v>491</v>
      </c>
      <c r="EL441" s="6" t="e">
        <f>EK441/((EJ441/100)*(EJ441/100))</f>
        <v>#DIV/0!</v>
      </c>
      <c r="FU441" s="214" t="s">
        <v>785</v>
      </c>
      <c r="FW441" s="214" t="s">
        <v>785</v>
      </c>
      <c r="GI441" s="8"/>
    </row>
    <row r="442" spans="1:313">
      <c r="A442" s="1">
        <v>165</v>
      </c>
      <c r="B442" s="1">
        <f>COUNTIFS($D$3:D442,D442,$F$3:F442,F442)</f>
        <v>1</v>
      </c>
      <c r="C442" s="34">
        <v>15466</v>
      </c>
      <c r="D442" s="75" t="s">
        <v>789</v>
      </c>
      <c r="E442" s="76" t="s">
        <v>552</v>
      </c>
      <c r="F442" s="78">
        <v>5804050758</v>
      </c>
      <c r="G442" s="77">
        <f>LEFT(H442,4)-CONCATENATE(IF(LEFT(F442, 2)&lt;MID(H442, 3, 4), 20, 19),LEFT(F442,2))</f>
        <v>63</v>
      </c>
      <c r="H442" s="248" t="s">
        <v>1991</v>
      </c>
      <c r="I442" s="29" t="s">
        <v>776</v>
      </c>
      <c r="J442" s="24" t="s">
        <v>487</v>
      </c>
      <c r="K442" s="2" t="s">
        <v>430</v>
      </c>
      <c r="L442" s="2">
        <v>10</v>
      </c>
      <c r="M442" s="2" t="s">
        <v>631</v>
      </c>
      <c r="N442" s="2" t="s">
        <v>647</v>
      </c>
      <c r="O442" s="11"/>
      <c r="P442" s="2" t="s">
        <v>1994</v>
      </c>
      <c r="Q442" s="11"/>
      <c r="R442" s="11"/>
      <c r="S442" s="11"/>
      <c r="T442" s="42"/>
      <c r="U442" s="42"/>
      <c r="V442" s="64" t="s">
        <v>1609</v>
      </c>
      <c r="W442" s="42"/>
      <c r="X442" s="42"/>
      <c r="Y442" s="66"/>
      <c r="Z442" s="11"/>
      <c r="AA442" s="1" t="s">
        <v>812</v>
      </c>
      <c r="AC442" s="115">
        <v>69</v>
      </c>
      <c r="AD442" s="115">
        <v>600</v>
      </c>
      <c r="AE442" s="11"/>
      <c r="AF442" s="11"/>
      <c r="AG442" s="11" t="s">
        <v>491</v>
      </c>
      <c r="AH442" s="115">
        <v>50</v>
      </c>
      <c r="AI442" s="11"/>
      <c r="AJ442" s="11"/>
      <c r="AM442" s="11"/>
      <c r="AO442" s="116">
        <v>30.6</v>
      </c>
      <c r="AP442" s="117">
        <v>42.2</v>
      </c>
      <c r="AQ442" s="118">
        <v>26</v>
      </c>
      <c r="AR442" s="119">
        <f>AO442+AP442+AQ442</f>
        <v>98.800000000000011</v>
      </c>
      <c r="AS442" s="120">
        <f>AO442/AP442</f>
        <v>0.72511848341232221</v>
      </c>
      <c r="AT442" s="121">
        <f>AO442/AP442*AQ442</f>
        <v>18.853080568720376</v>
      </c>
      <c r="AU442" s="122">
        <f>AO442/(AP442+AQ442)</f>
        <v>0.44868035190615835</v>
      </c>
      <c r="AV442" s="19">
        <f>AW442*AO442/100</f>
        <v>26.318000000000001</v>
      </c>
      <c r="AW442" s="19">
        <f>98-AY442-(CD442*100/AO442)</f>
        <v>86.006535947712422</v>
      </c>
      <c r="AX442" s="123">
        <v>3.5</v>
      </c>
      <c r="AY442" s="19">
        <f>AX442*100/AO442</f>
        <v>11.437908496732026</v>
      </c>
      <c r="AZ442" s="1" t="s">
        <v>432</v>
      </c>
      <c r="BA442" s="58">
        <v>50.050000000000004</v>
      </c>
      <c r="BB442" s="1" t="s">
        <v>432</v>
      </c>
      <c r="BC442" s="6">
        <v>0.99</v>
      </c>
      <c r="BD442" s="6"/>
      <c r="BE442" s="19"/>
      <c r="BF442" s="19"/>
      <c r="BG442" s="67">
        <v>5471.7494894486044</v>
      </c>
      <c r="BH442" s="67">
        <v>287.02</v>
      </c>
      <c r="BI442" s="19">
        <v>0.3</v>
      </c>
      <c r="BJ442" s="19">
        <v>47.3</v>
      </c>
      <c r="BK442" s="19">
        <f>100-BJ442</f>
        <v>52.7</v>
      </c>
      <c r="BL442" s="124">
        <f>BJ442/BK442</f>
        <v>0.89753320683111948</v>
      </c>
      <c r="BM442" s="125">
        <v>0.22</v>
      </c>
      <c r="BN442" s="6">
        <f>BM442*100/AO442</f>
        <v>0.71895424836601307</v>
      </c>
      <c r="BO442" s="1" t="s">
        <v>432</v>
      </c>
      <c r="BP442" s="19">
        <v>14.552</v>
      </c>
      <c r="BQ442" s="19">
        <v>27.202000000000002</v>
      </c>
      <c r="BR442" s="43">
        <v>39765</v>
      </c>
      <c r="BS442" s="6">
        <f>BX442+BZ442</f>
        <v>72.709999999999994</v>
      </c>
      <c r="BT442" s="4">
        <v>89.5</v>
      </c>
      <c r="BU442" s="43">
        <v>6588.4000000000005</v>
      </c>
      <c r="BV442" s="6">
        <f>100-BT442</f>
        <v>10.5</v>
      </c>
      <c r="BW442" s="6">
        <f>BY442+CA442+CC442</f>
        <v>42.077620000000003</v>
      </c>
      <c r="BX442" s="22">
        <v>4.71</v>
      </c>
      <c r="BY442" s="22">
        <f>BX442*AP442/100</f>
        <v>1.9876199999999999</v>
      </c>
      <c r="BZ442" s="6">
        <v>68</v>
      </c>
      <c r="CA442" s="22">
        <f>BZ442*AP442/100</f>
        <v>28.696000000000005</v>
      </c>
      <c r="CB442" s="6">
        <v>27</v>
      </c>
      <c r="CC442" s="22">
        <f>CB442*AP442/100</f>
        <v>11.394</v>
      </c>
      <c r="CD442" s="22">
        <v>0.17</v>
      </c>
      <c r="CE442" s="126">
        <v>93.5</v>
      </c>
      <c r="CF442" s="127">
        <v>6861</v>
      </c>
      <c r="CG442" s="126">
        <v>81.099999999999994</v>
      </c>
      <c r="CH442" s="127">
        <v>5013</v>
      </c>
      <c r="CI442" s="126">
        <v>23.6</v>
      </c>
      <c r="CJ442" s="126">
        <v>65.900000000000006</v>
      </c>
      <c r="CK442" s="127">
        <v>5560</v>
      </c>
      <c r="CL442" s="19">
        <f>BX442/BZ442</f>
        <v>6.9264705882352937E-2</v>
      </c>
      <c r="CM442" s="19">
        <v>4.7300000000000004</v>
      </c>
      <c r="CN442" s="19">
        <v>29.8</v>
      </c>
      <c r="CO442" s="19">
        <v>31.1</v>
      </c>
      <c r="CP442" s="6"/>
      <c r="CQ442" s="19"/>
      <c r="CR442" s="19"/>
      <c r="CS442" s="20"/>
      <c r="CZ442" s="22"/>
      <c r="DA442" s="16"/>
      <c r="DB442" s="129" t="s">
        <v>441</v>
      </c>
      <c r="DC442" s="130"/>
      <c r="DD442" s="131" t="s">
        <v>1998</v>
      </c>
      <c r="DI442" s="1" t="s">
        <v>434</v>
      </c>
      <c r="DJ442" s="210" t="s">
        <v>491</v>
      </c>
      <c r="DK442" s="4">
        <v>2</v>
      </c>
      <c r="DN442" s="16">
        <v>0</v>
      </c>
      <c r="DR442" s="58" t="s">
        <v>1692</v>
      </c>
      <c r="DS442" s="22" t="s">
        <v>431</v>
      </c>
      <c r="DT442" s="67">
        <v>38</v>
      </c>
      <c r="DU442" s="22">
        <v>26.3</v>
      </c>
      <c r="DV442" s="22">
        <v>73.7</v>
      </c>
      <c r="DW442" s="22" t="s">
        <v>431</v>
      </c>
      <c r="DX442" s="22" t="s">
        <v>431</v>
      </c>
      <c r="DY442" s="22" t="s">
        <v>431</v>
      </c>
      <c r="DZ442" s="22" t="s">
        <v>431</v>
      </c>
      <c r="EA442" s="2">
        <v>0</v>
      </c>
      <c r="EB442" s="68"/>
      <c r="EC442" s="36"/>
      <c r="ED442" s="36"/>
      <c r="EE442" s="4">
        <f>L442</f>
        <v>10</v>
      </c>
      <c r="EF442" s="4"/>
      <c r="EG442" s="4"/>
      <c r="EH442" s="4"/>
      <c r="EI442" s="4"/>
      <c r="EJ442" s="4"/>
      <c r="EK442" s="4"/>
      <c r="EL442" s="6" t="e">
        <f>EK442/(EJ442*EJ442*0.01*0.01)</f>
        <v>#DIV/0!</v>
      </c>
      <c r="EM442" s="4"/>
      <c r="EN442" s="4"/>
      <c r="EO442" s="4"/>
      <c r="EP442" s="4"/>
      <c r="EQ442" s="31"/>
      <c r="ER442" s="14"/>
      <c r="ES442" s="132">
        <f>C442</f>
        <v>15466</v>
      </c>
      <c r="ET442" s="133">
        <v>75</v>
      </c>
      <c r="EU442" s="133">
        <v>13297</v>
      </c>
      <c r="EV442" s="133">
        <v>14000</v>
      </c>
      <c r="EW442" s="133">
        <v>39780</v>
      </c>
      <c r="EX442" s="133">
        <v>1742</v>
      </c>
      <c r="EY442" s="134">
        <f>EX442/EV442*EW442/ET442</f>
        <v>65.996914285714283</v>
      </c>
      <c r="EZ442" s="39">
        <f>L442*EY442</f>
        <v>659.96914285714286</v>
      </c>
      <c r="FA442" s="9"/>
      <c r="FE442" s="135"/>
      <c r="FF442" s="135"/>
      <c r="FH442" s="136"/>
      <c r="FK442" s="138"/>
      <c r="FL442" s="139"/>
      <c r="FM442" s="9"/>
      <c r="FN442" s="1"/>
      <c r="FO442" s="41">
        <f>AC442/1000</f>
        <v>6.9000000000000006E-2</v>
      </c>
      <c r="FQ442" s="121">
        <f>EX442*100/EU442</f>
        <v>13.100699405881025</v>
      </c>
      <c r="FR442" s="140">
        <f>EY442/1000</f>
        <v>6.5996914285714289E-2</v>
      </c>
      <c r="FS442" s="9"/>
      <c r="FU442" s="214"/>
      <c r="FW442" s="214"/>
      <c r="GI442" s="8"/>
      <c r="GO442" s="10"/>
      <c r="GP442" s="10"/>
      <c r="GQ442" s="20"/>
      <c r="KE442" s="20">
        <f>FR442*AO442/100*1000</f>
        <v>20.195055771428571</v>
      </c>
      <c r="KF442" s="20">
        <f>FR442*AP442/100*1000</f>
        <v>27.85069782857143</v>
      </c>
      <c r="KG442" s="20">
        <f>FR442*AQ442/100*1000</f>
        <v>17.159197714285714</v>
      </c>
      <c r="KH442" s="20">
        <f>FR442*AX442/100*1000</f>
        <v>2.3098920000000001</v>
      </c>
      <c r="KI442" s="20">
        <f>FR442*BM442/100*1000</f>
        <v>0.14519321142857144</v>
      </c>
      <c r="KJ442" s="20">
        <f>FR442*BY442/100*1000</f>
        <v>1.3117678677257143</v>
      </c>
      <c r="KK442" s="20">
        <f>FR442*CA442/100*1000</f>
        <v>18.938474523428575</v>
      </c>
      <c r="KL442" s="20">
        <f>FR442*CC442/100*1000</f>
        <v>7.5196884137142863</v>
      </c>
    </row>
    <row r="443" spans="1:313">
      <c r="A443" s="1">
        <v>233</v>
      </c>
      <c r="B443" s="1">
        <f>COUNTIFS($D$3:D443,D443,$F$3:F443,F443)</f>
        <v>2</v>
      </c>
      <c r="C443" s="34">
        <v>15979</v>
      </c>
      <c r="D443" s="75" t="s">
        <v>789</v>
      </c>
      <c r="E443" s="76" t="s">
        <v>552</v>
      </c>
      <c r="F443" s="78">
        <v>5804050758</v>
      </c>
      <c r="G443" s="77">
        <v>63</v>
      </c>
      <c r="H443" s="248" t="s">
        <v>2115</v>
      </c>
      <c r="I443" s="29" t="s">
        <v>776</v>
      </c>
      <c r="J443" s="24" t="s">
        <v>487</v>
      </c>
      <c r="K443" s="2" t="s">
        <v>430</v>
      </c>
      <c r="L443" s="2">
        <v>13</v>
      </c>
      <c r="M443" s="2" t="s">
        <v>601</v>
      </c>
      <c r="N443" s="2" t="s">
        <v>647</v>
      </c>
      <c r="O443" s="11"/>
      <c r="P443" s="2" t="s">
        <v>2098</v>
      </c>
      <c r="Q443" s="11"/>
      <c r="R443" s="11"/>
      <c r="S443" s="11"/>
      <c r="T443" s="42"/>
      <c r="U443" s="42"/>
      <c r="V443" s="64" t="s">
        <v>1609</v>
      </c>
      <c r="W443" s="42"/>
      <c r="X443" s="42"/>
      <c r="Y443" s="66"/>
      <c r="Z443" s="11"/>
      <c r="AA443" s="1" t="s">
        <v>812</v>
      </c>
      <c r="AC443" s="115">
        <v>47</v>
      </c>
      <c r="AD443" s="115">
        <v>600</v>
      </c>
      <c r="AE443" s="11"/>
      <c r="AF443" s="11"/>
      <c r="AG443" s="11" t="s">
        <v>491</v>
      </c>
      <c r="AH443" s="115">
        <v>50</v>
      </c>
      <c r="AJ443" s="11"/>
      <c r="AM443" s="11"/>
      <c r="AO443" s="116">
        <v>42.8</v>
      </c>
      <c r="AP443" s="117">
        <v>22.3</v>
      </c>
      <c r="AQ443" s="118">
        <v>33</v>
      </c>
      <c r="AR443" s="119">
        <f>AO443+AP443+AQ443</f>
        <v>98.1</v>
      </c>
      <c r="AS443" s="120">
        <f>AO443/AP443</f>
        <v>1.9192825112107621</v>
      </c>
      <c r="AT443" s="121">
        <f>AO443/AP443*AQ443</f>
        <v>63.336322869955147</v>
      </c>
      <c r="AU443" s="122">
        <f>AO443/(AP443+AQ443)</f>
        <v>0.77396021699819162</v>
      </c>
      <c r="AV443" s="19">
        <f>AW443*AO443/100</f>
        <v>37.393999999999998</v>
      </c>
      <c r="AW443" s="19">
        <f>98-AY443-(CD443*100/AO443)</f>
        <v>87.369158878504678</v>
      </c>
      <c r="AX443" s="123">
        <v>4.1500000000000004</v>
      </c>
      <c r="AY443" s="19">
        <f>AX443*100/AO443</f>
        <v>9.6962616822429926</v>
      </c>
      <c r="AZ443" s="1" t="s">
        <v>432</v>
      </c>
      <c r="BA443" s="58">
        <v>48.1</v>
      </c>
      <c r="BB443" s="1" t="s">
        <v>432</v>
      </c>
      <c r="BC443" s="6">
        <v>0.25</v>
      </c>
      <c r="BD443" s="6"/>
      <c r="BE443" s="19"/>
      <c r="BF443" s="19"/>
      <c r="BG443" s="67">
        <v>7288.49557522124</v>
      </c>
      <c r="BH443" s="67">
        <v>211.75</v>
      </c>
      <c r="BI443" s="19">
        <v>0.14000000000000001</v>
      </c>
      <c r="BJ443" s="19">
        <v>45.4</v>
      </c>
      <c r="BK443" s="19">
        <f>100-BJ443</f>
        <v>54.6</v>
      </c>
      <c r="BL443" s="124">
        <f>BJ443/BK443</f>
        <v>0.83150183150183143</v>
      </c>
      <c r="BM443" s="125">
        <v>0.49</v>
      </c>
      <c r="BN443" s="6">
        <f>BM443*100/AO443</f>
        <v>1.1448598130841123</v>
      </c>
      <c r="BO443" s="1" t="s">
        <v>432</v>
      </c>
      <c r="BP443" s="19">
        <v>25.900000000000002</v>
      </c>
      <c r="BQ443" s="19">
        <v>29.119999999999997</v>
      </c>
      <c r="BR443" s="43">
        <v>56954.880000000005</v>
      </c>
      <c r="BS443" s="6">
        <f>BX443+BZ443</f>
        <v>77.400000000000006</v>
      </c>
      <c r="BT443" s="4">
        <v>61.1</v>
      </c>
      <c r="BU443" s="43">
        <v>10855.35</v>
      </c>
      <c r="BV443" s="6">
        <f>100-BT443</f>
        <v>38.9</v>
      </c>
      <c r="BW443" s="6">
        <f>BY443+CA443+CC443</f>
        <v>21.898600000000002</v>
      </c>
      <c r="BX443" s="22">
        <v>39</v>
      </c>
      <c r="BY443" s="22">
        <f>BX443*AP443/100</f>
        <v>8.697000000000001</v>
      </c>
      <c r="BZ443" s="6">
        <v>38.4</v>
      </c>
      <c r="CA443" s="22">
        <f>BZ443*AP443/100</f>
        <v>8.5632000000000001</v>
      </c>
      <c r="CB443" s="6">
        <v>20.8</v>
      </c>
      <c r="CC443" s="22">
        <f>CB443*AP443/100</f>
        <v>4.6384000000000007</v>
      </c>
      <c r="CD443" s="22">
        <v>0.4</v>
      </c>
      <c r="CE443" s="126">
        <v>87.9</v>
      </c>
      <c r="CF443" s="127">
        <v>6778</v>
      </c>
      <c r="CG443" s="126">
        <v>77.099999999999994</v>
      </c>
      <c r="CH443" s="127">
        <v>5248</v>
      </c>
      <c r="CI443" s="126">
        <v>17.100000000000001</v>
      </c>
      <c r="CJ443" s="126">
        <v>67.599999999999994</v>
      </c>
      <c r="CK443" s="127">
        <v>5982</v>
      </c>
      <c r="CL443" s="19">
        <f>BX443/BZ443</f>
        <v>1.015625</v>
      </c>
      <c r="CM443" s="19"/>
      <c r="CN443" s="19"/>
      <c r="CO443" s="19"/>
      <c r="CP443" s="6"/>
      <c r="CQ443" s="19"/>
      <c r="CR443" s="19"/>
      <c r="CS443" s="20"/>
      <c r="CZ443" s="22"/>
      <c r="DA443" s="16"/>
      <c r="DB443" s="129" t="s">
        <v>441</v>
      </c>
      <c r="DC443" s="130"/>
      <c r="DD443" s="131" t="s">
        <v>2116</v>
      </c>
      <c r="DI443" s="1" t="s">
        <v>434</v>
      </c>
      <c r="DJ443" s="210" t="s">
        <v>491</v>
      </c>
      <c r="DK443" s="4">
        <v>2</v>
      </c>
      <c r="DN443" s="16">
        <v>0</v>
      </c>
      <c r="DR443" s="58" t="s">
        <v>1692</v>
      </c>
      <c r="DS443" s="22" t="s">
        <v>431</v>
      </c>
      <c r="DT443" s="67">
        <v>86</v>
      </c>
      <c r="DU443" s="22">
        <v>14</v>
      </c>
      <c r="DV443" s="22">
        <v>86</v>
      </c>
      <c r="DW443" s="22" t="s">
        <v>431</v>
      </c>
      <c r="DX443" s="22" t="s">
        <v>431</v>
      </c>
      <c r="DY443" s="22" t="s">
        <v>431</v>
      </c>
      <c r="DZ443" s="22" t="s">
        <v>431</v>
      </c>
      <c r="EA443" s="2">
        <v>0</v>
      </c>
      <c r="EB443" s="2"/>
      <c r="EC443" s="36"/>
      <c r="ED443" s="36"/>
      <c r="EE443" s="4">
        <f>L443</f>
        <v>13</v>
      </c>
      <c r="EF443" s="4"/>
      <c r="EG443" s="4"/>
      <c r="EH443" s="4"/>
      <c r="EI443" s="4"/>
      <c r="EJ443" s="4"/>
      <c r="EK443" s="4"/>
      <c r="EL443" s="6" t="e">
        <f>EK443/(EJ443*EJ443*0.01*0.01)</f>
        <v>#DIV/0!</v>
      </c>
      <c r="EM443" s="4"/>
      <c r="EN443" s="4"/>
      <c r="EO443" s="4"/>
      <c r="EP443" s="4"/>
      <c r="EQ443" s="31"/>
      <c r="ER443" s="14"/>
      <c r="ES443" s="132">
        <f>C443</f>
        <v>15979</v>
      </c>
      <c r="ET443" s="133">
        <v>75</v>
      </c>
      <c r="EU443" s="133">
        <v>169400</v>
      </c>
      <c r="EV443" s="133">
        <v>28000</v>
      </c>
      <c r="EW443" s="133">
        <v>37440</v>
      </c>
      <c r="EX443" s="133">
        <v>2324</v>
      </c>
      <c r="EY443" s="134">
        <f>EX443/EV443*EW443/ET443</f>
        <v>41.433599999999998</v>
      </c>
      <c r="EZ443" s="39">
        <f>L443*EY443</f>
        <v>538.63679999999999</v>
      </c>
      <c r="FA443" s="9"/>
      <c r="FE443" s="135"/>
      <c r="FF443" s="135"/>
      <c r="FH443" s="136"/>
      <c r="FK443" s="138"/>
      <c r="FL443" s="139"/>
      <c r="FM443" s="9"/>
      <c r="FN443" s="1"/>
      <c r="FO443" s="41">
        <f>AC443/1000</f>
        <v>4.7E-2</v>
      </c>
      <c r="FQ443" s="121">
        <f>EX443*100/EU443</f>
        <v>1.3719008264462811</v>
      </c>
      <c r="FR443" s="140">
        <f>EY443/1000</f>
        <v>4.1433600000000001E-2</v>
      </c>
      <c r="FS443" s="9"/>
      <c r="FU443" s="214"/>
      <c r="FW443" s="214"/>
      <c r="GI443" s="8"/>
      <c r="GO443" s="10"/>
      <c r="GP443" s="10"/>
      <c r="GQ443" s="20"/>
      <c r="KE443" s="20">
        <f>FR443*AO443/100*1000</f>
        <v>17.733580799999999</v>
      </c>
      <c r="KF443" s="20">
        <f>FR443*AP443/100*1000</f>
        <v>9.2396927999999985</v>
      </c>
      <c r="KG443" s="20">
        <f>FR443*AQ443/100*1000</f>
        <v>13.673088</v>
      </c>
      <c r="KH443" s="20">
        <f>FR443*AX443/100*1000</f>
        <v>1.7194944000000001</v>
      </c>
      <c r="KI443" s="20">
        <f>FR443*BM443/100*1000</f>
        <v>0.20302463999999998</v>
      </c>
      <c r="KJ443" s="20">
        <f>FR443*BY443/100*1000</f>
        <v>3.6034801920000001</v>
      </c>
      <c r="KK443" s="20">
        <f>FR443*CA443/100*1000</f>
        <v>3.5480420352000004</v>
      </c>
      <c r="KL443" s="20">
        <f>FR443*CC443/100*1000</f>
        <v>1.9218561024000003</v>
      </c>
    </row>
    <row r="444" spans="1:313">
      <c r="A444" s="1">
        <v>212</v>
      </c>
      <c r="B444" s="1">
        <f>COUNTIFS($D$3:D444,D444,$F$3:F444,F444)</f>
        <v>1</v>
      </c>
      <c r="C444" s="34">
        <v>15855</v>
      </c>
      <c r="D444" s="21" t="s">
        <v>2088</v>
      </c>
      <c r="E444" s="2" t="s">
        <v>559</v>
      </c>
      <c r="F444" s="12">
        <v>6710170522</v>
      </c>
      <c r="G444" s="1">
        <v>54</v>
      </c>
      <c r="H444" s="247" t="s">
        <v>2083</v>
      </c>
      <c r="I444" s="29" t="s">
        <v>530</v>
      </c>
      <c r="J444" s="24" t="s">
        <v>487</v>
      </c>
      <c r="K444" s="2" t="s">
        <v>430</v>
      </c>
      <c r="L444" s="2">
        <v>10</v>
      </c>
      <c r="M444" s="2" t="s">
        <v>600</v>
      </c>
      <c r="N444" s="2" t="s">
        <v>647</v>
      </c>
      <c r="O444" s="11"/>
      <c r="P444" s="2" t="s">
        <v>2046</v>
      </c>
      <c r="Q444" s="11"/>
      <c r="R444" s="11"/>
      <c r="S444" s="11"/>
      <c r="T444" s="42"/>
      <c r="U444" s="42"/>
      <c r="V444" s="64" t="s">
        <v>1609</v>
      </c>
      <c r="W444" s="11"/>
      <c r="X444" s="72" t="s">
        <v>2009</v>
      </c>
      <c r="Y444" s="66"/>
      <c r="Z444" s="11"/>
      <c r="AA444" s="1" t="s">
        <v>812</v>
      </c>
      <c r="AC444" s="115">
        <v>230</v>
      </c>
      <c r="AD444" s="115">
        <v>2300</v>
      </c>
      <c r="AE444" s="11"/>
      <c r="AF444" s="11"/>
      <c r="AG444" s="11" t="s">
        <v>491</v>
      </c>
      <c r="AH444" s="115">
        <v>150</v>
      </c>
      <c r="AI444" s="11"/>
      <c r="AJ444" s="11"/>
      <c r="AM444" s="11"/>
      <c r="AO444" s="116">
        <v>4.92</v>
      </c>
      <c r="AP444" s="117">
        <v>88.6</v>
      </c>
      <c r="AQ444" s="118">
        <v>6.22</v>
      </c>
      <c r="AR444" s="119">
        <f>AO444+AP444+AQ444</f>
        <v>99.74</v>
      </c>
      <c r="AS444" s="120">
        <f>AO444/AP444</f>
        <v>5.5530474040632057E-2</v>
      </c>
      <c r="AT444" s="121">
        <f>AO444/AP444*AQ444</f>
        <v>0.34539954853273136</v>
      </c>
      <c r="AU444" s="122">
        <f>AO444/(AP444+AQ444)</f>
        <v>5.1887787386627297E-2</v>
      </c>
      <c r="AV444" s="19">
        <f>AW444*AO444/100</f>
        <v>3.9245999999999999</v>
      </c>
      <c r="AW444" s="19">
        <f>98-AY444-(CD444*100/AO444)</f>
        <v>79.768292682926827</v>
      </c>
      <c r="AX444" s="123">
        <v>0.82</v>
      </c>
      <c r="AY444" s="19">
        <f>AX444*100/AO444</f>
        <v>16.666666666666668</v>
      </c>
      <c r="AZ444" s="1" t="s">
        <v>432</v>
      </c>
      <c r="BA444" s="58">
        <v>94.12</v>
      </c>
      <c r="BB444" s="1" t="s">
        <v>432</v>
      </c>
      <c r="BC444" s="6">
        <v>6.3E-2</v>
      </c>
      <c r="BD444" s="6"/>
      <c r="BE444" s="19"/>
      <c r="BF444" s="19"/>
      <c r="BG444" s="67">
        <v>8723.8938053097354</v>
      </c>
      <c r="BH444" s="67">
        <v>343.64</v>
      </c>
      <c r="BI444" s="19">
        <v>1.31</v>
      </c>
      <c r="BJ444" s="19">
        <v>30.5</v>
      </c>
      <c r="BK444" s="19">
        <f>100-BJ444</f>
        <v>69.5</v>
      </c>
      <c r="BL444" s="124">
        <f>BJ444/BK444</f>
        <v>0.43884892086330934</v>
      </c>
      <c r="BM444" s="125">
        <v>6.0999999999999999E-2</v>
      </c>
      <c r="BN444" s="6">
        <f>BM444*100/AO444</f>
        <v>1.2398373983739837</v>
      </c>
      <c r="BO444" s="1" t="s">
        <v>432</v>
      </c>
      <c r="BP444" s="19">
        <v>65.7</v>
      </c>
      <c r="BQ444" s="19">
        <v>43.680000000000007</v>
      </c>
      <c r="BR444" s="43">
        <v>35424</v>
      </c>
      <c r="BS444" s="6">
        <f>BX444+BZ444</f>
        <v>87.3</v>
      </c>
      <c r="BT444" s="4">
        <v>98.9</v>
      </c>
      <c r="BU444" s="43">
        <v>10266.9375</v>
      </c>
      <c r="BV444" s="6">
        <f>100-BT444</f>
        <v>1.0999999999999943</v>
      </c>
      <c r="BW444" s="6">
        <f>BY444+CA444+CC444</f>
        <v>88.511399999999981</v>
      </c>
      <c r="BX444" s="22">
        <v>55.3</v>
      </c>
      <c r="BY444" s="22">
        <f>BX444*AP444/100</f>
        <v>48.995799999999988</v>
      </c>
      <c r="BZ444" s="6">
        <v>32</v>
      </c>
      <c r="CA444" s="22">
        <f>BZ444*AP444/100</f>
        <v>28.351999999999997</v>
      </c>
      <c r="CB444" s="6">
        <v>12.6</v>
      </c>
      <c r="CC444" s="22">
        <f>CB444*AP444/100</f>
        <v>11.163599999999999</v>
      </c>
      <c r="CD444" s="22">
        <v>7.6999999999999999E-2</v>
      </c>
      <c r="CE444" s="126">
        <v>99.9</v>
      </c>
      <c r="CF444" s="127">
        <v>12733</v>
      </c>
      <c r="CG444" s="126">
        <v>99.2</v>
      </c>
      <c r="CH444" s="127">
        <v>8781</v>
      </c>
      <c r="CI444" s="126">
        <v>87.7</v>
      </c>
      <c r="CJ444" s="126">
        <v>98.1</v>
      </c>
      <c r="CK444" s="127">
        <v>10541</v>
      </c>
      <c r="CL444" s="19">
        <f>BX444/BZ444</f>
        <v>1.7281249999999999</v>
      </c>
      <c r="CM444" s="19"/>
      <c r="CN444" s="19"/>
      <c r="CO444" s="19"/>
      <c r="CP444" s="6">
        <v>0.92</v>
      </c>
      <c r="CQ444" s="19"/>
      <c r="CR444" s="19"/>
      <c r="CS444" s="20"/>
      <c r="CZ444" s="22"/>
      <c r="DA444" s="16"/>
      <c r="DB444" s="129" t="s">
        <v>441</v>
      </c>
      <c r="DC444" s="130"/>
      <c r="DD444" s="131" t="s">
        <v>2089</v>
      </c>
      <c r="DI444" s="1" t="s">
        <v>434</v>
      </c>
      <c r="DJ444" s="210" t="s">
        <v>491</v>
      </c>
      <c r="DK444" s="4">
        <v>2</v>
      </c>
      <c r="DN444" s="16">
        <v>0</v>
      </c>
      <c r="DR444" s="22" t="s">
        <v>431</v>
      </c>
      <c r="DS444" s="22" t="s">
        <v>431</v>
      </c>
      <c r="DT444" s="67">
        <v>202</v>
      </c>
      <c r="DU444" s="22">
        <v>6.9</v>
      </c>
      <c r="DV444" s="22">
        <v>93.1</v>
      </c>
      <c r="DW444" s="22" t="s">
        <v>431</v>
      </c>
      <c r="DX444" s="22" t="s">
        <v>431</v>
      </c>
      <c r="DY444" s="22" t="s">
        <v>431</v>
      </c>
      <c r="DZ444" s="22" t="s">
        <v>431</v>
      </c>
      <c r="EA444" s="2">
        <v>0</v>
      </c>
      <c r="EB444" s="68"/>
      <c r="EC444" s="36"/>
      <c r="ED444" s="36"/>
      <c r="EE444" s="4">
        <f>L444</f>
        <v>10</v>
      </c>
      <c r="EF444" s="4"/>
      <c r="EG444" s="4"/>
      <c r="EH444" s="4"/>
      <c r="EI444" s="4"/>
      <c r="EJ444" s="4"/>
      <c r="EK444" s="4"/>
      <c r="EL444" s="6" t="e">
        <f>EK444/(EJ444*EJ444*0.01*0.01)</f>
        <v>#DIV/0!</v>
      </c>
      <c r="EM444" s="4"/>
      <c r="EN444" s="4"/>
      <c r="EO444" s="4"/>
      <c r="EP444" s="4"/>
      <c r="EQ444" s="31"/>
      <c r="ER444" s="14"/>
      <c r="ES444" s="132">
        <f>C444</f>
        <v>15855</v>
      </c>
      <c r="ET444" s="133">
        <v>75</v>
      </c>
      <c r="EU444" s="133">
        <v>6570</v>
      </c>
      <c r="EV444" s="133">
        <v>8000</v>
      </c>
      <c r="EW444" s="133">
        <v>39780</v>
      </c>
      <c r="EX444" s="133">
        <v>3414</v>
      </c>
      <c r="EY444" s="134">
        <f>EX444/EV444*EW444/ET444</f>
        <v>226.34820000000002</v>
      </c>
      <c r="EZ444" s="39">
        <f>L444*EY444</f>
        <v>2263.482</v>
      </c>
      <c r="FA444" s="9"/>
      <c r="FE444" s="135"/>
      <c r="FF444" s="135"/>
      <c r="FH444" s="136"/>
      <c r="FK444" s="138"/>
      <c r="FL444" s="139"/>
      <c r="FM444" s="9"/>
      <c r="FN444" s="1"/>
      <c r="FO444" s="41">
        <f>AC444/1000</f>
        <v>0.23</v>
      </c>
      <c r="FQ444" s="121">
        <f>EX444*100/EU444</f>
        <v>51.963470319634702</v>
      </c>
      <c r="FR444" s="140">
        <f>EY444/1000</f>
        <v>0.22634820000000003</v>
      </c>
      <c r="FS444" s="9"/>
      <c r="FU444" s="214"/>
      <c r="FW444" s="214"/>
      <c r="GI444" s="8"/>
      <c r="GO444" s="10"/>
      <c r="GP444" s="10"/>
      <c r="GQ444" s="20"/>
      <c r="KE444" s="20">
        <f>FR444*AO444/100*1000</f>
        <v>11.136331440000001</v>
      </c>
      <c r="KF444" s="20">
        <f>FR444*AP444/100*1000</f>
        <v>200.5445052</v>
      </c>
      <c r="KG444" s="20">
        <f>FR444*AQ444/100*1000</f>
        <v>14.078858040000002</v>
      </c>
      <c r="KH444" s="20">
        <f>FR444*AX444/100*1000</f>
        <v>1.8560552400000003</v>
      </c>
      <c r="KI444" s="20">
        <f>FR444*BM444/100*1000</f>
        <v>0.13807240200000001</v>
      </c>
      <c r="KJ444" s="20">
        <f>FR444*BY444/100*1000</f>
        <v>110.9011113756</v>
      </c>
      <c r="KK444" s="20">
        <f>FR444*CA444/100*1000</f>
        <v>64.174241664000007</v>
      </c>
      <c r="KL444" s="20">
        <f>FR444*CC444/100*1000</f>
        <v>25.2686076552</v>
      </c>
    </row>
    <row r="445" spans="1:313">
      <c r="A445" s="1">
        <v>241</v>
      </c>
      <c r="B445" s="1">
        <f>COUNTIFS($D$3:D445,D445,$F$3:F445,F445)</f>
        <v>1</v>
      </c>
      <c r="C445" s="34">
        <v>16003</v>
      </c>
      <c r="D445" s="21" t="s">
        <v>2130</v>
      </c>
      <c r="E445" s="2" t="s">
        <v>700</v>
      </c>
      <c r="F445" s="2">
        <v>6357061601</v>
      </c>
      <c r="G445" s="1">
        <f>LEFT(H445,4)-CONCATENATE(IF(LEFT(F445, 2)&lt;MID(H445, 3, 4), 20, 19),LEFT(F445,2))</f>
        <v>58</v>
      </c>
      <c r="H445" s="247" t="s">
        <v>2131</v>
      </c>
      <c r="I445" s="29" t="s">
        <v>2132</v>
      </c>
      <c r="J445" s="24" t="s">
        <v>487</v>
      </c>
      <c r="K445" s="2" t="s">
        <v>430</v>
      </c>
      <c r="L445" s="2">
        <v>11</v>
      </c>
      <c r="M445" s="2">
        <v>1</v>
      </c>
      <c r="N445" s="2" t="s">
        <v>646</v>
      </c>
      <c r="O445" s="11"/>
      <c r="P445" s="2" t="s">
        <v>2098</v>
      </c>
      <c r="Q445" s="11"/>
      <c r="R445" s="11"/>
      <c r="S445" s="11"/>
      <c r="T445" s="42"/>
      <c r="U445" s="42"/>
      <c r="V445" s="64" t="s">
        <v>1609</v>
      </c>
      <c r="W445" s="42"/>
      <c r="X445" s="42"/>
      <c r="Y445" s="66"/>
      <c r="Z445" s="11"/>
      <c r="AA445" s="1" t="s">
        <v>773</v>
      </c>
      <c r="AC445" s="115">
        <v>102</v>
      </c>
      <c r="AD445" s="115">
        <v>1100</v>
      </c>
      <c r="AE445" s="11"/>
      <c r="AF445" s="11"/>
      <c r="AG445" s="11" t="s">
        <v>483</v>
      </c>
      <c r="AH445" s="115">
        <v>50</v>
      </c>
      <c r="AI445" s="11"/>
      <c r="AJ445" s="11"/>
      <c r="AM445" s="11"/>
      <c r="AO445" s="116">
        <v>32.700000000000003</v>
      </c>
      <c r="AP445" s="117">
        <v>31.8</v>
      </c>
      <c r="AQ445" s="118">
        <v>34.4</v>
      </c>
      <c r="AR445" s="119">
        <f>AO445+AP445+AQ445</f>
        <v>98.9</v>
      </c>
      <c r="AS445" s="120">
        <f>AO445/AP445</f>
        <v>1.0283018867924529</v>
      </c>
      <c r="AT445" s="121">
        <f>AO445/AP445*AQ445</f>
        <v>35.37358490566038</v>
      </c>
      <c r="AU445" s="122">
        <f>AO445/(AP445+AQ445)</f>
        <v>0.49395770392749244</v>
      </c>
      <c r="AV445" s="19">
        <f>AW445*AO445/100</f>
        <v>30.842000000000002</v>
      </c>
      <c r="AW445" s="19">
        <f>98-AY445-(CD445*100/AO445)</f>
        <v>94.318042813455662</v>
      </c>
      <c r="AX445" s="123">
        <v>1.1499999999999999</v>
      </c>
      <c r="AY445" s="19">
        <f>AX445*100/AO445</f>
        <v>3.5168195718654425</v>
      </c>
      <c r="AZ445" s="1" t="s">
        <v>432</v>
      </c>
      <c r="BA445" s="58">
        <v>67.210000000000008</v>
      </c>
      <c r="BB445" s="1" t="s">
        <v>432</v>
      </c>
      <c r="BC445" s="6">
        <v>0.21</v>
      </c>
      <c r="BD445" s="6"/>
      <c r="BE445" s="19"/>
      <c r="BF445" s="19"/>
      <c r="BG445" s="67">
        <v>5643.3628318584078</v>
      </c>
      <c r="BH445" s="67">
        <v>185.13</v>
      </c>
      <c r="BI445" s="19">
        <v>0.73</v>
      </c>
      <c r="BJ445" s="19">
        <v>45.5</v>
      </c>
      <c r="BK445" s="19">
        <f>100-BJ445</f>
        <v>54.5</v>
      </c>
      <c r="BL445" s="124">
        <f>BJ445/BK445</f>
        <v>0.83486238532110091</v>
      </c>
      <c r="BM445" s="125">
        <v>0.12</v>
      </c>
      <c r="BN445" s="6">
        <f>BM445*100/AO445</f>
        <v>0.36697247706422015</v>
      </c>
      <c r="BO445" s="1" t="s">
        <v>432</v>
      </c>
      <c r="BP445" s="19">
        <v>7.9</v>
      </c>
      <c r="BQ445" s="19">
        <v>18.600000000000001</v>
      </c>
      <c r="BR445" s="43">
        <v>49962.960000000006</v>
      </c>
      <c r="BS445" s="6">
        <f>BX445+BZ445</f>
        <v>72.099999999999994</v>
      </c>
      <c r="BT445" s="4">
        <v>94.6</v>
      </c>
      <c r="BU445" s="43">
        <v>7372.9</v>
      </c>
      <c r="BV445" s="6">
        <f>100-BT445</f>
        <v>5.4000000000000057</v>
      </c>
      <c r="BW445" s="6">
        <f>BY445+CA445+CC445</f>
        <v>31.5456</v>
      </c>
      <c r="BX445" s="22">
        <v>25.9</v>
      </c>
      <c r="BY445" s="22">
        <f>BX445*AP445/100</f>
        <v>8.2362000000000002</v>
      </c>
      <c r="BZ445" s="6">
        <v>46.2</v>
      </c>
      <c r="CA445" s="22">
        <f>BZ445*AP445/100</f>
        <v>14.691600000000001</v>
      </c>
      <c r="CB445" s="6">
        <v>27.1</v>
      </c>
      <c r="CC445" s="22">
        <f>CB445*AP445/100</f>
        <v>8.6178000000000008</v>
      </c>
      <c r="CD445" s="22">
        <v>5.3999999999999999E-2</v>
      </c>
      <c r="CE445" s="126">
        <v>86.3</v>
      </c>
      <c r="CF445" s="127">
        <v>6924</v>
      </c>
      <c r="CG445" s="126">
        <v>73.400000000000006</v>
      </c>
      <c r="CH445" s="127">
        <v>5137</v>
      </c>
      <c r="CI445" s="126">
        <v>32.200000000000003</v>
      </c>
      <c r="CJ445" s="126">
        <v>65.5</v>
      </c>
      <c r="CK445" s="127">
        <v>5459</v>
      </c>
      <c r="CL445" s="19">
        <f>BX445/BZ445</f>
        <v>0.56060606060606055</v>
      </c>
      <c r="CM445" s="19"/>
      <c r="CN445" s="19"/>
      <c r="CO445" s="19"/>
      <c r="CP445" s="6"/>
      <c r="CQ445" s="19"/>
      <c r="CR445" s="19"/>
      <c r="CS445" s="20"/>
      <c r="CZ445" s="22"/>
      <c r="DA445" s="16"/>
      <c r="DB445" s="129" t="s">
        <v>464</v>
      </c>
      <c r="DC445" s="130"/>
      <c r="DD445" s="131" t="s">
        <v>2133</v>
      </c>
      <c r="DI445" s="1" t="s">
        <v>436</v>
      </c>
      <c r="DJ445" s="209" t="s">
        <v>483</v>
      </c>
      <c r="DK445" s="4">
        <v>2</v>
      </c>
      <c r="DN445" s="16">
        <v>0</v>
      </c>
      <c r="DR445" s="22">
        <v>14.9</v>
      </c>
      <c r="DS445" s="40" t="s">
        <v>431</v>
      </c>
      <c r="DT445" s="22">
        <v>82</v>
      </c>
      <c r="DU445" s="22">
        <v>29.3</v>
      </c>
      <c r="DV445" s="22">
        <v>70.7</v>
      </c>
      <c r="DW445" s="40" t="s">
        <v>431</v>
      </c>
      <c r="DX445" s="40" t="s">
        <v>431</v>
      </c>
      <c r="DY445" s="40" t="s">
        <v>431</v>
      </c>
      <c r="DZ445" s="40" t="s">
        <v>431</v>
      </c>
      <c r="EA445" s="2">
        <v>0</v>
      </c>
      <c r="EB445" s="2"/>
      <c r="EC445" s="36"/>
      <c r="ED445" s="36"/>
      <c r="EE445" s="4">
        <f>L445</f>
        <v>11</v>
      </c>
      <c r="EF445" s="4"/>
      <c r="EG445" s="4"/>
      <c r="EH445" s="4"/>
      <c r="EI445" s="4"/>
      <c r="EJ445" s="4"/>
      <c r="EK445" s="4"/>
      <c r="EL445" s="6" t="e">
        <f>EK445/(EJ445*EJ445*0.01*0.01)</f>
        <v>#DIV/0!</v>
      </c>
      <c r="EM445" s="4"/>
      <c r="EN445" s="4"/>
      <c r="EO445" s="4"/>
      <c r="EP445" s="4"/>
      <c r="EQ445" s="31"/>
      <c r="ER445" s="14"/>
      <c r="ES445" s="132">
        <f>C445</f>
        <v>16003</v>
      </c>
      <c r="ET445" s="133">
        <v>75</v>
      </c>
      <c r="EU445" s="133">
        <v>19984</v>
      </c>
      <c r="EV445" s="133">
        <v>10817</v>
      </c>
      <c r="EW445" s="133">
        <v>37440</v>
      </c>
      <c r="EX445" s="133">
        <v>1863</v>
      </c>
      <c r="EY445" s="134">
        <f>EX445/EV445*EW445/ET445</f>
        <v>85.97666635850976</v>
      </c>
      <c r="EZ445" s="39">
        <f>L445*EY445</f>
        <v>945.74332994360736</v>
      </c>
      <c r="FA445" s="9"/>
      <c r="FE445" s="135"/>
      <c r="FF445" s="135"/>
      <c r="FH445" s="136"/>
      <c r="FK445" s="138"/>
      <c r="FL445" s="139"/>
      <c r="FM445" s="9"/>
      <c r="FN445" s="1"/>
      <c r="FO445" s="41">
        <f>AC445/1000</f>
        <v>0.10199999999999999</v>
      </c>
      <c r="FQ445" s="121">
        <f>EX445*100/EU445</f>
        <v>9.3224579663730989</v>
      </c>
      <c r="FR445" s="140">
        <f>EY445/1000</f>
        <v>8.5976666358509757E-2</v>
      </c>
      <c r="FS445" s="9"/>
      <c r="FV445" s="212"/>
      <c r="FX445" s="212"/>
      <c r="GI445" s="8"/>
      <c r="GO445" s="10"/>
      <c r="GP445" s="10"/>
      <c r="GQ445" s="20"/>
      <c r="KE445" s="20">
        <f>FR445*AO445/100*1000</f>
        <v>28.114369899232692</v>
      </c>
      <c r="KF445" s="20">
        <f>FR445*AP445/100*1000</f>
        <v>27.340579902006102</v>
      </c>
      <c r="KG445" s="20">
        <f>FR445*AQ445/100*1000</f>
        <v>29.575973227327353</v>
      </c>
      <c r="KH445" s="20">
        <f>FR445*AX445/100*1000</f>
        <v>0.98873166312286198</v>
      </c>
      <c r="KI445" s="20">
        <f>FR445*BM445/100*1000</f>
        <v>0.1031719996302117</v>
      </c>
      <c r="KJ445" s="20">
        <f>FR445*BY445/100*1000</f>
        <v>7.0812101946195805</v>
      </c>
      <c r="KK445" s="20">
        <f>FR445*CA445/100*1000</f>
        <v>12.63134791472682</v>
      </c>
      <c r="KL445" s="20">
        <f>FR445*CC445/100*1000</f>
        <v>7.4092971534436547</v>
      </c>
    </row>
    <row r="446" spans="1:313">
      <c r="A446" s="1">
        <v>129</v>
      </c>
      <c r="B446" s="1">
        <f>COUNTIFS($D$3:D446,D446,$F$3:F446,F446)</f>
        <v>1</v>
      </c>
      <c r="C446" s="34">
        <v>17508</v>
      </c>
      <c r="D446" s="21" t="s">
        <v>2130</v>
      </c>
      <c r="E446" s="2" t="s">
        <v>2510</v>
      </c>
      <c r="F446" s="2">
        <v>6555231045</v>
      </c>
      <c r="G446" s="1">
        <v>57</v>
      </c>
      <c r="H446" s="247" t="s">
        <v>2509</v>
      </c>
      <c r="I446" s="29" t="s">
        <v>2511</v>
      </c>
      <c r="J446" s="24" t="s">
        <v>487</v>
      </c>
      <c r="K446" s="2" t="s">
        <v>430</v>
      </c>
      <c r="L446" s="2">
        <v>3</v>
      </c>
      <c r="M446" s="2">
        <v>1</v>
      </c>
      <c r="N446" s="2" t="s">
        <v>647</v>
      </c>
      <c r="O446" s="11"/>
      <c r="P446" s="2" t="s">
        <v>2485</v>
      </c>
      <c r="Q446" s="11"/>
      <c r="R446" s="11"/>
      <c r="S446" s="11"/>
      <c r="T446" s="42"/>
      <c r="U446" s="42"/>
      <c r="V446" s="64" t="s">
        <v>2426</v>
      </c>
      <c r="W446" s="42"/>
      <c r="X446" s="42"/>
      <c r="Y446" s="42"/>
      <c r="Z446" s="29"/>
      <c r="AA446" s="1" t="s">
        <v>812</v>
      </c>
      <c r="AC446" s="115">
        <v>379</v>
      </c>
      <c r="AD446" s="115">
        <v>1100</v>
      </c>
      <c r="AE446" s="11"/>
      <c r="AF446" s="11"/>
      <c r="AG446" s="11" t="s">
        <v>483</v>
      </c>
      <c r="AH446" s="115">
        <v>100</v>
      </c>
      <c r="AJ446" s="11"/>
      <c r="AM446" s="11"/>
      <c r="AO446" s="116">
        <v>64.099999999999994</v>
      </c>
      <c r="AP446" s="117">
        <v>25.3</v>
      </c>
      <c r="AQ446" s="118">
        <v>8.82</v>
      </c>
      <c r="AR446" s="119">
        <f>AO446+AP446+AQ446</f>
        <v>98.22</v>
      </c>
      <c r="AS446" s="120">
        <f>AO446/AP446</f>
        <v>2.5335968379446636</v>
      </c>
      <c r="AT446" s="121">
        <f>AO446/AP446*AQ446</f>
        <v>22.346324110671933</v>
      </c>
      <c r="AU446" s="122">
        <f>AO446/(AP446+AQ446)</f>
        <v>1.8786635404454861</v>
      </c>
      <c r="AV446" s="19">
        <f>AW446*AO446/100</f>
        <v>58.628</v>
      </c>
      <c r="AW446" s="19">
        <f>98-AY446</f>
        <v>91.463338533541346</v>
      </c>
      <c r="AX446" s="123">
        <v>4.1900000000000004</v>
      </c>
      <c r="AY446" s="19">
        <f>AX446*100/AO446</f>
        <v>6.5366614664586598</v>
      </c>
      <c r="AZ446" s="1" t="s">
        <v>432</v>
      </c>
      <c r="BA446" s="58">
        <v>13.5</v>
      </c>
      <c r="BB446" s="1" t="s">
        <v>432</v>
      </c>
      <c r="BC446" s="6">
        <v>0.23</v>
      </c>
      <c r="BD446" s="6"/>
      <c r="BE446" s="19"/>
      <c r="BF446" s="19"/>
      <c r="BG446" s="67">
        <v>5943.0769230769229</v>
      </c>
      <c r="BH446" s="67">
        <v>340</v>
      </c>
      <c r="BI446" s="19">
        <v>0.59</v>
      </c>
      <c r="BJ446" s="19">
        <v>21.5</v>
      </c>
      <c r="BK446" s="19">
        <f>100-BJ446</f>
        <v>78.5</v>
      </c>
      <c r="BL446" s="124">
        <f>BJ446/BK446</f>
        <v>0.27388535031847133</v>
      </c>
      <c r="BM446" s="125">
        <v>0.63</v>
      </c>
      <c r="BN446" s="6">
        <f>BM446*100/AO446</f>
        <v>0.98283931357254295</v>
      </c>
      <c r="BO446" s="1" t="s">
        <v>432</v>
      </c>
      <c r="BP446" s="19">
        <v>49.661016949152547</v>
      </c>
      <c r="BQ446" s="19">
        <v>51.9</v>
      </c>
      <c r="BR446" s="43">
        <v>36104.959999999999</v>
      </c>
      <c r="BS446" s="6">
        <f>BX446+BZ446</f>
        <v>45.5</v>
      </c>
      <c r="BT446" s="4">
        <v>87.3</v>
      </c>
      <c r="BU446" s="43">
        <v>10871.428571428571</v>
      </c>
      <c r="BV446" s="6">
        <f>100-BT446</f>
        <v>12.700000000000003</v>
      </c>
      <c r="BW446" s="6">
        <f>BY446+CA446+CC446</f>
        <v>25.2241</v>
      </c>
      <c r="BX446" s="22">
        <v>22.7</v>
      </c>
      <c r="BY446" s="22">
        <f>BX446*AP446/100</f>
        <v>5.7430999999999992</v>
      </c>
      <c r="BZ446" s="6">
        <v>22.8</v>
      </c>
      <c r="CA446" s="22">
        <f>BZ446*AP446/100</f>
        <v>5.7684000000000006</v>
      </c>
      <c r="CB446" s="6">
        <v>54.2</v>
      </c>
      <c r="CC446" s="22">
        <f>CB446*AP446/100</f>
        <v>13.712600000000002</v>
      </c>
      <c r="CD446" s="22" t="s">
        <v>432</v>
      </c>
      <c r="CE446" s="126">
        <v>98.9</v>
      </c>
      <c r="CF446" s="127">
        <v>8943</v>
      </c>
      <c r="CG446" s="126">
        <v>96.2</v>
      </c>
      <c r="CH446" s="127">
        <v>7181</v>
      </c>
      <c r="CI446" s="126">
        <v>64</v>
      </c>
      <c r="CJ446" s="126">
        <v>79.2</v>
      </c>
      <c r="CK446" s="127">
        <v>6111</v>
      </c>
      <c r="CL446" s="19">
        <f>BX446/BZ446</f>
        <v>0.99561403508771928</v>
      </c>
      <c r="CM446" s="19"/>
      <c r="CN446" s="19"/>
      <c r="CO446" s="19"/>
      <c r="CP446" s="6"/>
      <c r="CQ446" s="19"/>
      <c r="CR446" s="19"/>
      <c r="CS446" s="20"/>
      <c r="CZ446" s="22"/>
      <c r="DA446" s="16"/>
      <c r="DC446" s="130"/>
      <c r="DD446" s="131"/>
      <c r="DI446" s="1" t="s">
        <v>436</v>
      </c>
      <c r="DJ446" s="209" t="s">
        <v>483</v>
      </c>
      <c r="DK446" s="4">
        <v>2</v>
      </c>
      <c r="DN446" s="16">
        <v>0</v>
      </c>
      <c r="DR446" s="58" t="s">
        <v>431</v>
      </c>
      <c r="DS446" s="22" t="s">
        <v>431</v>
      </c>
      <c r="DT446" s="22">
        <v>451</v>
      </c>
      <c r="DU446" s="22">
        <v>6.9</v>
      </c>
      <c r="DV446" s="22">
        <v>93.1</v>
      </c>
      <c r="DW446" s="22" t="s">
        <v>431</v>
      </c>
      <c r="DX446" s="22" t="s">
        <v>431</v>
      </c>
      <c r="DY446" s="22" t="s">
        <v>431</v>
      </c>
      <c r="DZ446" s="22" t="s">
        <v>431</v>
      </c>
      <c r="EA446" s="2">
        <v>0</v>
      </c>
      <c r="EB446" s="2"/>
      <c r="EC446" s="36"/>
      <c r="ED446" s="36"/>
      <c r="EE446" s="4">
        <f>L446</f>
        <v>3</v>
      </c>
      <c r="EF446" s="4"/>
      <c r="EG446" s="4"/>
      <c r="EH446" s="4"/>
      <c r="EI446" s="4"/>
      <c r="EJ446" s="4"/>
      <c r="EK446" s="4"/>
      <c r="EL446" s="6" t="e">
        <f>EK446/(EJ446*EJ446*0.01*0.01)</f>
        <v>#DIV/0!</v>
      </c>
      <c r="EM446" s="4"/>
      <c r="EN446" s="4"/>
      <c r="EO446" s="4"/>
      <c r="EP446" s="4"/>
      <c r="EQ446" s="31"/>
      <c r="ER446" s="14"/>
      <c r="ES446" s="132">
        <f>C446</f>
        <v>17508</v>
      </c>
      <c r="ET446" s="133">
        <v>75</v>
      </c>
      <c r="EU446" s="133">
        <v>13948</v>
      </c>
      <c r="EV446" s="133">
        <v>4000</v>
      </c>
      <c r="EW446" s="133">
        <v>40560</v>
      </c>
      <c r="EX446" s="133">
        <v>3009</v>
      </c>
      <c r="EY446" s="134">
        <f>EX446/EV446*EW446/ET446</f>
        <v>406.8168</v>
      </c>
      <c r="EZ446" s="39">
        <f>L446*EY446</f>
        <v>1220.4503999999999</v>
      </c>
      <c r="FA446" s="9"/>
      <c r="FE446" s="135"/>
      <c r="FF446" s="135"/>
      <c r="FH446" s="136"/>
      <c r="FK446" s="138"/>
      <c r="FL446" s="139"/>
      <c r="FM446" s="9"/>
      <c r="FN446" s="1"/>
      <c r="FO446" s="41">
        <f>AC446/1000</f>
        <v>0.379</v>
      </c>
      <c r="FQ446" s="121">
        <f>EX446*100/EU446</f>
        <v>21.572985374247203</v>
      </c>
      <c r="FR446" s="140">
        <f>EY446/1000</f>
        <v>0.40681679999999998</v>
      </c>
      <c r="FS446" s="9"/>
      <c r="FV446" s="212"/>
      <c r="FX446" s="212"/>
      <c r="GI446" s="8"/>
      <c r="GO446" s="10">
        <v>44718</v>
      </c>
      <c r="GP446" s="10"/>
      <c r="GQ446" s="20"/>
      <c r="KB446" s="22"/>
      <c r="KC446" s="22"/>
      <c r="KD446" s="22"/>
      <c r="KE446" s="20">
        <f>FR446*AO446/100*1000</f>
        <v>260.76956879999994</v>
      </c>
      <c r="KF446" s="20">
        <f>FR446*AP446/100*1000</f>
        <v>102.9246504</v>
      </c>
      <c r="KG446" s="20">
        <f>FR446*AQ446/100*1000</f>
        <v>35.881241760000002</v>
      </c>
      <c r="KH446" s="20">
        <f>FR446*AX446/100*1000</f>
        <v>17.045623920000004</v>
      </c>
      <c r="KI446" s="20">
        <f>FR446*BM446/100*1000</f>
        <v>2.5629458399999998</v>
      </c>
      <c r="KJ446" s="20">
        <f>FR446*BY446/100*1000</f>
        <v>23.363895640799996</v>
      </c>
      <c r="KK446" s="20">
        <f>FR446*CA446/100*1000</f>
        <v>23.466820291200001</v>
      </c>
      <c r="KL446" s="20">
        <f>FR446*CC446/100*1000</f>
        <v>55.785160516800005</v>
      </c>
      <c r="KM446" s="1">
        <v>83</v>
      </c>
      <c r="KN446" s="1">
        <v>91.8</v>
      </c>
      <c r="KP446" s="22"/>
      <c r="KQ446" s="22"/>
      <c r="KR446" s="22"/>
      <c r="KS446" s="19"/>
      <c r="KY446" s="11"/>
      <c r="KZ446" s="11"/>
      <c r="LA446" s="11"/>
    </row>
    <row r="447" spans="1:313">
      <c r="A447" s="1">
        <v>369</v>
      </c>
      <c r="B447" s="219">
        <f>COUNTIFS($D$3:D447,D447,$F$3:F447,F447)</f>
        <v>1</v>
      </c>
      <c r="C447" s="34">
        <v>11971</v>
      </c>
      <c r="D447" s="21" t="s">
        <v>996</v>
      </c>
      <c r="E447" s="2" t="s">
        <v>498</v>
      </c>
      <c r="F447" s="2">
        <v>5909250501</v>
      </c>
      <c r="G447" s="1">
        <f>LEFT(H447,4)-CONCATENATE(IF(LEFT(F447, 2)&lt;MID(H447, 3, 4), 20, 19),LEFT(F447,2))</f>
        <v>60</v>
      </c>
      <c r="H447" s="247" t="s">
        <v>987</v>
      </c>
      <c r="I447" s="29" t="s">
        <v>442</v>
      </c>
      <c r="J447" s="24" t="s">
        <v>487</v>
      </c>
      <c r="K447" s="2" t="s">
        <v>430</v>
      </c>
      <c r="L447" s="1">
        <v>13</v>
      </c>
      <c r="M447" s="2" t="s">
        <v>664</v>
      </c>
      <c r="N447" s="2" t="s">
        <v>431</v>
      </c>
      <c r="P447" s="1" t="s">
        <v>943</v>
      </c>
      <c r="S447" s="2"/>
      <c r="T447" s="46" t="s">
        <v>797</v>
      </c>
      <c r="U447" s="46"/>
      <c r="V447" s="50" t="s">
        <v>902</v>
      </c>
      <c r="X447" s="59"/>
      <c r="Y447" s="59"/>
      <c r="Z447" s="29"/>
      <c r="AA447" s="1" t="s">
        <v>812</v>
      </c>
      <c r="AC447" s="115">
        <v>98</v>
      </c>
      <c r="AD447" s="115">
        <v>1200</v>
      </c>
      <c r="AE447" s="11"/>
      <c r="AF447" s="11"/>
      <c r="AG447" s="11" t="s">
        <v>491</v>
      </c>
      <c r="AH447" s="115">
        <v>150</v>
      </c>
      <c r="AI447" s="11" t="s">
        <v>997</v>
      </c>
      <c r="AO447" s="116">
        <v>26.2</v>
      </c>
      <c r="AP447" s="117">
        <v>58.1</v>
      </c>
      <c r="AQ447" s="118">
        <v>15.2</v>
      </c>
      <c r="AR447" s="119">
        <f>AO447+AP447+AQ447</f>
        <v>99.5</v>
      </c>
      <c r="AS447" s="120">
        <f>AO447/AP447</f>
        <v>0.45094664371772802</v>
      </c>
      <c r="AT447" s="121">
        <f>AO447/AP447*AQ447</f>
        <v>6.8543889845094652</v>
      </c>
      <c r="AU447" s="122">
        <f>AO447/(AP447+AQ447)</f>
        <v>0.35743519781718963</v>
      </c>
      <c r="AV447" s="19">
        <v>24.245480000000001</v>
      </c>
      <c r="AW447" s="19">
        <f>95-AY447</f>
        <v>92.54</v>
      </c>
      <c r="AX447" s="123">
        <v>0.64451999999999998</v>
      </c>
      <c r="AY447" s="19">
        <v>2.46</v>
      </c>
      <c r="AZ447" s="1" t="s">
        <v>432</v>
      </c>
      <c r="BA447" s="58">
        <v>54.989999999999995</v>
      </c>
      <c r="BB447" s="1" t="s">
        <v>432</v>
      </c>
      <c r="BC447" s="6">
        <v>0.11</v>
      </c>
      <c r="BD447" s="6">
        <v>77</v>
      </c>
      <c r="BE447" s="19">
        <v>34.200000000000003</v>
      </c>
      <c r="BF447" s="19">
        <v>18.7</v>
      </c>
      <c r="BG447" s="2">
        <v>6377</v>
      </c>
      <c r="BH447" s="20">
        <v>221</v>
      </c>
      <c r="BI447" s="19">
        <v>6.3E-2</v>
      </c>
      <c r="BJ447" s="19">
        <v>47.3</v>
      </c>
      <c r="BK447" s="1">
        <v>52.6</v>
      </c>
      <c r="BL447" s="124">
        <f>BJ447/BK447</f>
        <v>0.89923954372623571</v>
      </c>
      <c r="BM447" s="125">
        <v>0.48</v>
      </c>
      <c r="BN447" s="6">
        <f>BM447*100/AO447</f>
        <v>1.83206106870229</v>
      </c>
      <c r="BO447" s="1" t="s">
        <v>432</v>
      </c>
      <c r="BP447" s="1">
        <v>33.5</v>
      </c>
      <c r="BQ447" s="19">
        <v>42.521999999999991</v>
      </c>
      <c r="BR447" s="43">
        <v>70759.5</v>
      </c>
      <c r="BS447" s="6">
        <f>BX447+BZ447</f>
        <v>51.2</v>
      </c>
      <c r="BT447" s="4">
        <v>95.4</v>
      </c>
      <c r="BU447" s="43">
        <v>8760.9600000000009</v>
      </c>
      <c r="BV447" s="6">
        <f>100-BT447</f>
        <v>4.5999999999999943</v>
      </c>
      <c r="BW447" s="6">
        <f>BY447+CA447+CC447</f>
        <v>57.112300000000005</v>
      </c>
      <c r="BX447" s="4">
        <v>28.3</v>
      </c>
      <c r="BY447" s="22">
        <f>BX447*AP447/100</f>
        <v>16.442299999999999</v>
      </c>
      <c r="BZ447" s="4">
        <v>22.9</v>
      </c>
      <c r="CA447" s="22">
        <f>BZ447*AP447/100</f>
        <v>13.3049</v>
      </c>
      <c r="CB447" s="4">
        <v>47.1</v>
      </c>
      <c r="CC447" s="22">
        <f>CB447*AP447/100</f>
        <v>27.365100000000002</v>
      </c>
      <c r="CD447" s="22">
        <v>0.56999999999999995</v>
      </c>
      <c r="CE447" s="126">
        <v>83.2</v>
      </c>
      <c r="CF447" s="127">
        <v>6201.95</v>
      </c>
      <c r="CG447" s="126">
        <v>65.099999999999994</v>
      </c>
      <c r="CH447" s="126">
        <v>4452</v>
      </c>
      <c r="CI447" s="126">
        <v>7.75</v>
      </c>
      <c r="CJ447" s="126">
        <v>42.6</v>
      </c>
      <c r="CK447" s="127">
        <v>5746.8</v>
      </c>
      <c r="CL447" s="19">
        <f>BX447/BZ447</f>
        <v>1.2358078602620088</v>
      </c>
      <c r="CM447" s="22"/>
      <c r="CN447" s="22"/>
      <c r="CO447" s="22"/>
      <c r="CP447" s="6"/>
      <c r="CQ447" s="19"/>
      <c r="CR447" s="19"/>
      <c r="CS447" s="19"/>
      <c r="CT447" s="22"/>
      <c r="CU447" s="142"/>
      <c r="CV447" s="142"/>
      <c r="CW447" s="22"/>
      <c r="CX447" s="22"/>
      <c r="CZ447" s="22"/>
      <c r="DA447" s="16">
        <v>3</v>
      </c>
      <c r="DB447" s="129" t="s">
        <v>441</v>
      </c>
      <c r="DC447" s="130"/>
      <c r="DD447" s="131" t="s">
        <v>998</v>
      </c>
      <c r="DI447" s="1" t="s">
        <v>434</v>
      </c>
      <c r="DJ447" s="210" t="s">
        <v>491</v>
      </c>
      <c r="DK447" s="4">
        <v>2</v>
      </c>
      <c r="DN447" s="16">
        <v>0</v>
      </c>
      <c r="DR447" s="1" t="s">
        <v>431</v>
      </c>
      <c r="DS447" s="1" t="s">
        <v>431</v>
      </c>
      <c r="DT447" s="1">
        <v>137</v>
      </c>
      <c r="DU447" s="1">
        <v>22.6</v>
      </c>
      <c r="DV447" s="1">
        <v>77.400000000000006</v>
      </c>
      <c r="DW447" s="1" t="s">
        <v>431</v>
      </c>
      <c r="DX447" s="1" t="s">
        <v>431</v>
      </c>
      <c r="DY447" s="1" t="s">
        <v>431</v>
      </c>
      <c r="DZ447" s="1" t="s">
        <v>431</v>
      </c>
      <c r="EA447" s="1" t="s">
        <v>999</v>
      </c>
      <c r="EC447" s="36"/>
      <c r="ED447" s="36"/>
      <c r="EE447" s="4">
        <v>13</v>
      </c>
      <c r="EF447" s="4"/>
      <c r="EG447" s="4"/>
      <c r="EH447" s="4"/>
      <c r="EI447" s="4"/>
      <c r="EJ447" s="4"/>
      <c r="EK447" s="4"/>
      <c r="EL447" s="6" t="e">
        <f>EK447/(EJ447*EJ447*0.01*0.01)</f>
        <v>#DIV/0!</v>
      </c>
      <c r="EM447" s="4"/>
      <c r="EN447" s="4"/>
      <c r="EO447" s="4"/>
      <c r="EP447" s="4"/>
      <c r="EQ447" s="31"/>
      <c r="ER447" s="14"/>
      <c r="ES447" s="132">
        <v>11971</v>
      </c>
      <c r="ET447" s="133">
        <v>75</v>
      </c>
      <c r="EU447" s="133">
        <v>21894</v>
      </c>
      <c r="EV447" s="133">
        <v>12000</v>
      </c>
      <c r="EW447" s="133">
        <v>40560</v>
      </c>
      <c r="EX447" s="133">
        <v>2205</v>
      </c>
      <c r="EY447" s="134">
        <f>EX447/EV447*EW447/ET447</f>
        <v>99.372</v>
      </c>
      <c r="EZ447" s="39">
        <f>L447*EY447</f>
        <v>1291.836</v>
      </c>
      <c r="FA447" s="9"/>
      <c r="FE447" s="135"/>
      <c r="FF447" s="135"/>
      <c r="FH447" s="136"/>
      <c r="FK447" s="138"/>
      <c r="FL447" s="139"/>
      <c r="FM447" s="9"/>
      <c r="FN447" s="1"/>
      <c r="FO447" s="41">
        <f>AC447/1000</f>
        <v>9.8000000000000004E-2</v>
      </c>
      <c r="FQ447" s="121">
        <f>EX447*100/EU447</f>
        <v>10.071252397917238</v>
      </c>
      <c r="FR447" s="140">
        <f>EY447/1000</f>
        <v>9.9372000000000002E-2</v>
      </c>
      <c r="FS447" s="9"/>
      <c r="FU447" s="214"/>
      <c r="FW447" s="214"/>
      <c r="GI447" s="8"/>
      <c r="GO447" s="10">
        <v>43798</v>
      </c>
      <c r="GP447" s="10"/>
      <c r="GQ447" s="20"/>
      <c r="KE447" s="20">
        <f>FR447*AO447/100*1000</f>
        <v>26.035463999999997</v>
      </c>
      <c r="KF447" s="20">
        <f>FR447*AP447/100*1000</f>
        <v>57.735132</v>
      </c>
      <c r="KG447" s="20">
        <f>FR447*AQ447/100*1000</f>
        <v>15.104543999999999</v>
      </c>
      <c r="KH447" s="20">
        <f>FR447*AX447/100*1000</f>
        <v>0.64047241440000002</v>
      </c>
      <c r="KI447" s="20">
        <f>FR447*BM447/100*1000</f>
        <v>0.47698560000000001</v>
      </c>
      <c r="KJ447" s="20">
        <f>FR447*BY447/100*1000</f>
        <v>16.339042355999997</v>
      </c>
      <c r="KK447" s="20">
        <f>FR447*CA447/100*1000</f>
        <v>13.221345228000002</v>
      </c>
      <c r="KL447" s="20">
        <f>FR447*CC447/100*1000</f>
        <v>27.193247172</v>
      </c>
    </row>
    <row r="448" spans="1:313">
      <c r="A448" s="1">
        <v>273</v>
      </c>
      <c r="B448" s="219">
        <f>COUNTIFS($D$3:D448,D448,$F$3:F448,F448)</f>
        <v>1</v>
      </c>
      <c r="C448" s="21">
        <v>14123</v>
      </c>
      <c r="D448" s="21" t="s">
        <v>2931</v>
      </c>
      <c r="E448" s="1" t="s">
        <v>520</v>
      </c>
      <c r="F448" s="12">
        <v>8704065777</v>
      </c>
      <c r="G448" s="1">
        <v>33</v>
      </c>
      <c r="H448" s="247" t="s">
        <v>1642</v>
      </c>
      <c r="DJ448" s="209" t="s">
        <v>483</v>
      </c>
      <c r="EL448" s="6" t="e">
        <f>EK448/(EJ448*EJ448*0.01*0.01)</f>
        <v>#DIV/0!</v>
      </c>
      <c r="FV448" s="212" t="s">
        <v>785</v>
      </c>
      <c r="FX448" s="212" t="s">
        <v>785</v>
      </c>
      <c r="GI448" s="8"/>
    </row>
    <row r="449" spans="1:313">
      <c r="A449" s="1">
        <v>244</v>
      </c>
      <c r="B449" s="1">
        <f>COUNTIFS($D$3:D449,D449,$F$3:F449,F449)</f>
        <v>1</v>
      </c>
      <c r="C449" s="34">
        <v>16038</v>
      </c>
      <c r="D449" s="21" t="s">
        <v>2140</v>
      </c>
      <c r="E449" s="2" t="s">
        <v>581</v>
      </c>
      <c r="F449" s="2">
        <v>515126299</v>
      </c>
      <c r="G449" s="1">
        <f>LEFT(H449,4)-CONCATENATE(IF(LEFT(F449, 2)&lt;MID(H449, 3, 4), 20, 19),LEFT(F449,2))</f>
        <v>70</v>
      </c>
      <c r="H449" s="247" t="s">
        <v>2141</v>
      </c>
      <c r="I449" s="29" t="s">
        <v>2142</v>
      </c>
      <c r="J449" s="24" t="s">
        <v>487</v>
      </c>
      <c r="K449" s="2" t="s">
        <v>430</v>
      </c>
      <c r="L449" s="2" t="s">
        <v>922</v>
      </c>
      <c r="M449" s="2" t="s">
        <v>664</v>
      </c>
      <c r="N449" s="2" t="s">
        <v>646</v>
      </c>
      <c r="O449" s="11"/>
      <c r="P449" s="2" t="s">
        <v>2098</v>
      </c>
      <c r="Q449" s="11"/>
      <c r="R449" s="11"/>
      <c r="S449" s="11"/>
      <c r="T449" s="42"/>
      <c r="U449" s="42"/>
      <c r="V449" s="64" t="s">
        <v>1609</v>
      </c>
      <c r="W449" s="42"/>
      <c r="X449" s="42"/>
      <c r="Y449" s="66"/>
      <c r="Z449" s="11"/>
      <c r="AA449" s="1" t="s">
        <v>773</v>
      </c>
      <c r="AC449" s="115">
        <v>288</v>
      </c>
      <c r="AD449" s="115">
        <v>3300</v>
      </c>
      <c r="AE449" s="11"/>
      <c r="AF449" s="11"/>
      <c r="AG449" s="11" t="s">
        <v>491</v>
      </c>
      <c r="AH449" s="115">
        <v>250</v>
      </c>
      <c r="AI449" s="11"/>
      <c r="AJ449" s="11"/>
      <c r="AM449" s="11"/>
      <c r="AO449" s="116">
        <v>10.3</v>
      </c>
      <c r="AP449" s="117">
        <v>82.8</v>
      </c>
      <c r="AQ449" s="118">
        <v>5.38</v>
      </c>
      <c r="AR449" s="119">
        <f>AO449+AP449+AQ449</f>
        <v>98.47999999999999</v>
      </c>
      <c r="AS449" s="120">
        <f>AO449/AP449</f>
        <v>0.12439613526570049</v>
      </c>
      <c r="AT449" s="121">
        <f>AO449/AP449*AQ449</f>
        <v>0.66925120772946867</v>
      </c>
      <c r="AU449" s="122">
        <f>AO449/(AP449+AQ449)</f>
        <v>0.11680653209344524</v>
      </c>
      <c r="AV449" s="19">
        <f>AW449*AO449/100</f>
        <v>9.0140000000000011</v>
      </c>
      <c r="AW449" s="19">
        <f>98-AY449-(CD449*100/AO449)</f>
        <v>87.514563106796118</v>
      </c>
      <c r="AX449" s="123">
        <v>0.93</v>
      </c>
      <c r="AY449" s="19">
        <f>AX449*100/AO449</f>
        <v>9.0291262135922317</v>
      </c>
      <c r="AZ449" s="1" t="s">
        <v>432</v>
      </c>
      <c r="BA449" s="58">
        <v>11.843</v>
      </c>
      <c r="BB449" s="1" t="s">
        <v>432</v>
      </c>
      <c r="BC449" s="6">
        <v>8.2000000000000003E-2</v>
      </c>
      <c r="BD449" s="6"/>
      <c r="BE449" s="19"/>
      <c r="BF449" s="19"/>
      <c r="BG449" s="67">
        <v>4758.4070796460182</v>
      </c>
      <c r="BH449" s="67">
        <v>314.59999999999997</v>
      </c>
      <c r="BI449" s="19">
        <v>13.9</v>
      </c>
      <c r="BJ449" s="19">
        <v>42.1</v>
      </c>
      <c r="BK449" s="19">
        <f>100-BJ449</f>
        <v>57.9</v>
      </c>
      <c r="BL449" s="124">
        <f>BJ449/BK449</f>
        <v>0.72711571675302245</v>
      </c>
      <c r="BM449" s="125">
        <v>0.21</v>
      </c>
      <c r="BN449" s="6">
        <f>BM449*100/AO449</f>
        <v>2.0388349514563107</v>
      </c>
      <c r="BO449" s="1" t="s">
        <v>432</v>
      </c>
      <c r="BP449" s="19">
        <v>3.58</v>
      </c>
      <c r="BQ449" s="19">
        <v>12.75</v>
      </c>
      <c r="BR449" s="43">
        <v>51040.800000000003</v>
      </c>
      <c r="BS449" s="6">
        <f>BX449+BZ449</f>
        <v>60.2</v>
      </c>
      <c r="BT449" s="4">
        <v>75.8</v>
      </c>
      <c r="BU449" s="43">
        <v>12114.199999999999</v>
      </c>
      <c r="BV449" s="6">
        <f>100-BT449</f>
        <v>24.200000000000003</v>
      </c>
      <c r="BW449" s="6">
        <f>BY449+CA449+CC449</f>
        <v>81.640799999999999</v>
      </c>
      <c r="BX449" s="22">
        <v>41.7</v>
      </c>
      <c r="BY449" s="22">
        <f>BX449*AP449/100</f>
        <v>34.5276</v>
      </c>
      <c r="BZ449" s="6">
        <v>18.5</v>
      </c>
      <c r="CA449" s="22">
        <f>BZ449*AP449/100</f>
        <v>15.318</v>
      </c>
      <c r="CB449" s="6">
        <v>38.4</v>
      </c>
      <c r="CC449" s="22">
        <f>CB449*AP449/100</f>
        <v>31.795200000000001</v>
      </c>
      <c r="CD449" s="22">
        <v>0.15</v>
      </c>
      <c r="CE449" s="126">
        <v>96.3</v>
      </c>
      <c r="CF449" s="127">
        <v>9888</v>
      </c>
      <c r="CG449" s="126">
        <v>74.599999999999994</v>
      </c>
      <c r="CH449" s="127">
        <v>5526</v>
      </c>
      <c r="CI449" s="126">
        <v>31.3</v>
      </c>
      <c r="CJ449" s="126">
        <v>66.900000000000006</v>
      </c>
      <c r="CK449" s="127">
        <v>7116</v>
      </c>
      <c r="CL449" s="19">
        <f>BX449/BZ449</f>
        <v>2.2540540540540541</v>
      </c>
      <c r="CM449" s="19"/>
      <c r="CN449" s="19"/>
      <c r="CO449" s="19"/>
      <c r="CP449" s="6"/>
      <c r="CQ449" s="19"/>
      <c r="CR449" s="19"/>
      <c r="CS449" s="20"/>
      <c r="CZ449" s="22"/>
      <c r="DA449" s="16"/>
      <c r="DB449" s="129" t="s">
        <v>257</v>
      </c>
      <c r="DC449" s="130"/>
      <c r="DD449" s="131" t="s">
        <v>1923</v>
      </c>
      <c r="DI449" s="1" t="s">
        <v>436</v>
      </c>
      <c r="DJ449" s="210" t="s">
        <v>491</v>
      </c>
      <c r="DK449" s="4">
        <v>2</v>
      </c>
      <c r="DN449" s="16">
        <v>0</v>
      </c>
      <c r="DR449" s="22" t="s">
        <v>431</v>
      </c>
      <c r="DS449" s="22" t="s">
        <v>431</v>
      </c>
      <c r="DT449" s="22">
        <v>42</v>
      </c>
      <c r="DU449" s="22">
        <v>83.3</v>
      </c>
      <c r="DV449" s="22">
        <v>16.7</v>
      </c>
      <c r="DW449" s="40" t="s">
        <v>431</v>
      </c>
      <c r="DX449" s="40" t="s">
        <v>431</v>
      </c>
      <c r="DY449" s="40" t="s">
        <v>431</v>
      </c>
      <c r="DZ449" s="40" t="s">
        <v>431</v>
      </c>
      <c r="EA449" s="2">
        <v>0</v>
      </c>
      <c r="EB449" s="2"/>
      <c r="EC449" s="36"/>
      <c r="ED449" s="36"/>
      <c r="EE449" s="4" t="str">
        <f>L449</f>
        <v>11,5</v>
      </c>
      <c r="EF449" s="4"/>
      <c r="EG449" s="4"/>
      <c r="EH449" s="4"/>
      <c r="EI449" s="4"/>
      <c r="EJ449" s="4"/>
      <c r="EK449" s="4"/>
      <c r="EL449" s="6" t="e">
        <f>EK449/(EJ449*EJ449*0.01*0.01)</f>
        <v>#DIV/0!</v>
      </c>
      <c r="EM449" s="4"/>
      <c r="EN449" s="4"/>
      <c r="EO449" s="4"/>
      <c r="EP449" s="4"/>
      <c r="EQ449" s="31"/>
      <c r="ER449" s="14"/>
      <c r="ES449" s="132">
        <f>C449</f>
        <v>16038</v>
      </c>
      <c r="ET449" s="133">
        <v>75</v>
      </c>
      <c r="EU449" s="133">
        <v>7717</v>
      </c>
      <c r="EV449" s="133">
        <v>4000</v>
      </c>
      <c r="EW449" s="133">
        <v>37440</v>
      </c>
      <c r="EX449" s="133">
        <v>2221</v>
      </c>
      <c r="EY449" s="134">
        <f>EX449/EV449*EW449/ET449</f>
        <v>277.18080000000003</v>
      </c>
      <c r="EZ449" s="39">
        <f>L449*EY449</f>
        <v>3187.5792000000006</v>
      </c>
      <c r="FA449" s="9"/>
      <c r="FE449" s="135"/>
      <c r="FF449" s="135"/>
      <c r="FH449" s="136"/>
      <c r="FK449" s="138"/>
      <c r="FL449" s="139"/>
      <c r="FM449" s="9"/>
      <c r="FN449" s="1"/>
      <c r="FO449" s="41">
        <f>AC449/1000</f>
        <v>0.28799999999999998</v>
      </c>
      <c r="FQ449" s="121">
        <f>EX449*100/EU449</f>
        <v>28.780614228327071</v>
      </c>
      <c r="FR449" s="140">
        <f>EY449/1000</f>
        <v>0.27718080000000006</v>
      </c>
      <c r="FS449" s="9"/>
      <c r="FU449" s="214"/>
      <c r="FW449" s="214"/>
      <c r="GI449" s="8"/>
      <c r="GO449" s="10"/>
      <c r="GP449" s="10"/>
      <c r="GQ449" s="20"/>
      <c r="KE449" s="20">
        <f>FR449*AO449/100*1000</f>
        <v>28.549622400000008</v>
      </c>
      <c r="KF449" s="20">
        <f>FR449*AP449/100*1000</f>
        <v>229.50570240000005</v>
      </c>
      <c r="KG449" s="20">
        <f>FR449*AQ449/100*1000</f>
        <v>14.912327040000001</v>
      </c>
      <c r="KH449" s="20">
        <f>FR449*AX449/100*1000</f>
        <v>2.5777814400000003</v>
      </c>
      <c r="KI449" s="20">
        <f>FR449*BM449/100*1000</f>
        <v>0.5820796800000001</v>
      </c>
      <c r="KJ449" s="20">
        <f>FR449*BY449/100*1000</f>
        <v>95.703877900800009</v>
      </c>
      <c r="KK449" s="20">
        <f>FR449*CA449/100*1000</f>
        <v>42.458554944000007</v>
      </c>
      <c r="KL449" s="20">
        <f>FR449*CC449/100*1000</f>
        <v>88.130189721600019</v>
      </c>
    </row>
    <row r="450" spans="1:313">
      <c r="A450" s="1">
        <v>136</v>
      </c>
      <c r="B450" s="1">
        <f>COUNTIFS($D$3:D450,D450,$F$3:F450,F450)</f>
        <v>1</v>
      </c>
      <c r="C450" s="34">
        <v>17539</v>
      </c>
      <c r="D450" s="21" t="s">
        <v>2520</v>
      </c>
      <c r="E450" s="2" t="s">
        <v>581</v>
      </c>
      <c r="F450" s="2">
        <v>515126299</v>
      </c>
      <c r="G450" s="1">
        <v>71</v>
      </c>
      <c r="H450" s="247" t="s">
        <v>2521</v>
      </c>
      <c r="I450" s="29" t="s">
        <v>2142</v>
      </c>
      <c r="J450" s="24" t="s">
        <v>487</v>
      </c>
      <c r="K450" s="2" t="s">
        <v>430</v>
      </c>
      <c r="L450" s="2">
        <v>23</v>
      </c>
      <c r="M450" s="2">
        <v>2</v>
      </c>
      <c r="N450" s="2" t="s">
        <v>646</v>
      </c>
      <c r="O450" s="11"/>
      <c r="P450" s="2" t="s">
        <v>2485</v>
      </c>
      <c r="Q450" s="11"/>
      <c r="R450" s="11"/>
      <c r="S450" s="11"/>
      <c r="T450" s="42"/>
      <c r="U450" s="42" t="s">
        <v>2489</v>
      </c>
      <c r="V450" s="64" t="s">
        <v>2426</v>
      </c>
      <c r="W450" s="42"/>
      <c r="X450" s="42"/>
      <c r="Y450" s="42" t="s">
        <v>2490</v>
      </c>
      <c r="Z450" s="29" t="s">
        <v>2455</v>
      </c>
      <c r="AA450" s="1" t="s">
        <v>2495</v>
      </c>
      <c r="AC450" s="115">
        <v>367</v>
      </c>
      <c r="AD450" s="115">
        <v>8400</v>
      </c>
      <c r="AE450" s="11"/>
      <c r="AF450" s="11"/>
      <c r="AG450" s="11" t="s">
        <v>491</v>
      </c>
      <c r="AH450" s="115">
        <v>550</v>
      </c>
      <c r="AJ450" s="11"/>
      <c r="AM450" s="11"/>
      <c r="AO450" s="116">
        <v>26.9</v>
      </c>
      <c r="AP450" s="117">
        <v>48.1</v>
      </c>
      <c r="AQ450" s="118">
        <v>23.2</v>
      </c>
      <c r="AR450" s="119">
        <f>AO450+AP450+AQ450</f>
        <v>98.2</v>
      </c>
      <c r="AS450" s="120">
        <f>AO450/AP450</f>
        <v>0.55925155925155923</v>
      </c>
      <c r="AT450" s="121">
        <f>AO450/AP450*AQ450</f>
        <v>12.974636174636174</v>
      </c>
      <c r="AU450" s="122">
        <f>AO450/(AP450+AQ450)</f>
        <v>0.37727910238429174</v>
      </c>
      <c r="AV450" s="19">
        <f>AW450*AO450/100</f>
        <v>22.971999999999998</v>
      </c>
      <c r="AW450" s="19">
        <f>98-AY450</f>
        <v>85.39776951672863</v>
      </c>
      <c r="AX450" s="123">
        <v>3.39</v>
      </c>
      <c r="AY450" s="19">
        <f>AX450*100/AO450</f>
        <v>12.602230483271375</v>
      </c>
      <c r="AZ450" s="1" t="s">
        <v>432</v>
      </c>
      <c r="BA450" s="58">
        <v>17.8</v>
      </c>
      <c r="BB450" s="1" t="s">
        <v>432</v>
      </c>
      <c r="BC450" s="6">
        <v>1.78</v>
      </c>
      <c r="BD450" s="6"/>
      <c r="BE450" s="19"/>
      <c r="BF450" s="19"/>
      <c r="BG450" s="67">
        <v>5087.6923076923076</v>
      </c>
      <c r="BH450" s="67">
        <v>161</v>
      </c>
      <c r="BI450" s="19">
        <v>0</v>
      </c>
      <c r="BJ450" s="19">
        <v>47.5</v>
      </c>
      <c r="BK450" s="19">
        <f>100-BJ450</f>
        <v>52.5</v>
      </c>
      <c r="BL450" s="124">
        <f>BJ450/BK450</f>
        <v>0.90476190476190477</v>
      </c>
      <c r="BM450" s="125">
        <v>0.77</v>
      </c>
      <c r="BN450" s="6">
        <f>BM450*100/AO450</f>
        <v>2.8624535315985131</v>
      </c>
      <c r="BO450" s="1" t="s">
        <v>432</v>
      </c>
      <c r="BP450" s="19">
        <v>13.389830508474578</v>
      </c>
      <c r="BQ450" s="19">
        <v>35.200000000000003</v>
      </c>
      <c r="BR450" s="43">
        <v>25713.920000000002</v>
      </c>
      <c r="BS450" s="6">
        <f>BX450+BZ450</f>
        <v>47</v>
      </c>
      <c r="BT450" s="4">
        <v>89.5</v>
      </c>
      <c r="BU450" s="43">
        <v>6947.6190476190477</v>
      </c>
      <c r="BV450" s="6">
        <f>100-BT450</f>
        <v>10.5</v>
      </c>
      <c r="BW450" s="6">
        <f>BY450+CA450+CC450</f>
        <v>47.811399999999999</v>
      </c>
      <c r="BX450" s="22">
        <v>21.3</v>
      </c>
      <c r="BY450" s="22">
        <f>BX450*AP450/100</f>
        <v>10.2453</v>
      </c>
      <c r="BZ450" s="6">
        <v>25.7</v>
      </c>
      <c r="CA450" s="22">
        <f>BZ450*AP450/100</f>
        <v>12.361700000000001</v>
      </c>
      <c r="CB450" s="6">
        <v>52.4</v>
      </c>
      <c r="CC450" s="22">
        <f>CB450*AP450/100</f>
        <v>25.2044</v>
      </c>
      <c r="CD450" s="22" t="s">
        <v>432</v>
      </c>
      <c r="CE450" s="126">
        <v>76.8</v>
      </c>
      <c r="CF450" s="127">
        <v>5328</v>
      </c>
      <c r="CG450" s="126">
        <v>49.6</v>
      </c>
      <c r="CH450" s="127">
        <v>4452</v>
      </c>
      <c r="CI450" s="126">
        <v>9.2200000000000006</v>
      </c>
      <c r="CJ450" s="126">
        <v>34.1</v>
      </c>
      <c r="CK450" s="127">
        <v>4631</v>
      </c>
      <c r="CL450" s="19">
        <f>BX450/BZ450</f>
        <v>0.8287937743190662</v>
      </c>
      <c r="CM450" s="19"/>
      <c r="CN450" s="19"/>
      <c r="CO450" s="19"/>
      <c r="CP450" s="6"/>
      <c r="CQ450" s="19"/>
      <c r="CR450" s="19"/>
      <c r="CS450" s="20"/>
      <c r="CZ450" s="22"/>
      <c r="DA450" s="16"/>
      <c r="DC450" s="130"/>
      <c r="DD450" s="131"/>
      <c r="DI450" s="1" t="s">
        <v>436</v>
      </c>
      <c r="DJ450" s="210" t="s">
        <v>491</v>
      </c>
      <c r="DK450" s="4">
        <v>2</v>
      </c>
      <c r="DN450" s="16">
        <v>0</v>
      </c>
      <c r="DR450" s="58" t="s">
        <v>1692</v>
      </c>
      <c r="DS450" s="22" t="s">
        <v>431</v>
      </c>
      <c r="DT450" s="22">
        <v>71</v>
      </c>
      <c r="DU450" s="22">
        <v>62</v>
      </c>
      <c r="DV450" s="22">
        <v>38</v>
      </c>
      <c r="DW450" s="22" t="s">
        <v>431</v>
      </c>
      <c r="DX450" s="22" t="s">
        <v>431</v>
      </c>
      <c r="DY450" s="22" t="s">
        <v>431</v>
      </c>
      <c r="DZ450" s="22" t="s">
        <v>431</v>
      </c>
      <c r="EA450" s="2">
        <v>0</v>
      </c>
      <c r="EB450" s="2"/>
      <c r="EC450" s="36"/>
      <c r="ED450" s="36"/>
      <c r="EE450" s="4">
        <f>L450</f>
        <v>23</v>
      </c>
      <c r="EF450" s="4"/>
      <c r="EG450" s="4"/>
      <c r="EH450" s="4"/>
      <c r="EI450" s="4"/>
      <c r="EJ450" s="4"/>
      <c r="EK450" s="4"/>
      <c r="EL450" s="6" t="e">
        <f>EK450/(EJ450*EJ450*0.01*0.01)</f>
        <v>#DIV/0!</v>
      </c>
      <c r="EM450" s="4"/>
      <c r="EN450" s="4"/>
      <c r="EO450" s="4"/>
      <c r="EP450" s="4"/>
      <c r="EQ450" s="31"/>
      <c r="ER450" s="14"/>
      <c r="ES450" s="132">
        <f>C450</f>
        <v>17539</v>
      </c>
      <c r="ET450" s="133">
        <v>75</v>
      </c>
      <c r="EU450" s="133">
        <v>7890</v>
      </c>
      <c r="EV450" s="133">
        <v>4000</v>
      </c>
      <c r="EW450" s="133">
        <v>40560</v>
      </c>
      <c r="EX450" s="133">
        <v>2959</v>
      </c>
      <c r="EY450" s="134">
        <f>EX450/EV450*EW450/ET450</f>
        <v>400.05680000000001</v>
      </c>
      <c r="EZ450" s="39">
        <f>L450*EY450</f>
        <v>9201.3063999999995</v>
      </c>
      <c r="FA450" s="9"/>
      <c r="FE450" s="135"/>
      <c r="FF450" s="135"/>
      <c r="FH450" s="136"/>
      <c r="FK450" s="138"/>
      <c r="FL450" s="139"/>
      <c r="FM450" s="9"/>
      <c r="FN450" s="1"/>
      <c r="FO450" s="41">
        <f>AC450/1000</f>
        <v>0.36699999999999999</v>
      </c>
      <c r="FQ450" s="121">
        <f>EX450*100/EU450</f>
        <v>37.50316856780735</v>
      </c>
      <c r="FR450" s="140">
        <f>EY450/1000</f>
        <v>0.40005679999999999</v>
      </c>
      <c r="FS450" s="9"/>
      <c r="FU450" s="214"/>
      <c r="FW450" s="214"/>
      <c r="GI450" s="8"/>
      <c r="GO450" s="10">
        <v>44721</v>
      </c>
      <c r="GP450" s="10"/>
      <c r="GQ450" s="20"/>
      <c r="KB450" s="22"/>
      <c r="KC450" s="22"/>
      <c r="KD450" s="22"/>
      <c r="KE450" s="20">
        <f>FR450*AO450/100*1000</f>
        <v>107.61527919999999</v>
      </c>
      <c r="KF450" s="20">
        <f>FR450*AP450/100*1000</f>
        <v>192.42732079999999</v>
      </c>
      <c r="KG450" s="20">
        <f>FR450*AQ450/100*1000</f>
        <v>92.813177600000003</v>
      </c>
      <c r="KH450" s="20">
        <f>FR450*AX450/100*1000</f>
        <v>13.561925520000001</v>
      </c>
      <c r="KI450" s="20">
        <f>FR450*BM450/100*1000</f>
        <v>3.0804373599999999</v>
      </c>
      <c r="KJ450" s="20">
        <f>FR450*BY450/100*1000</f>
        <v>40.987019330399995</v>
      </c>
      <c r="KK450" s="20">
        <f>FR450*CA450/100*1000</f>
        <v>49.453821445599999</v>
      </c>
      <c r="KL450" s="20">
        <f>FR450*CC450/100*1000</f>
        <v>100.8319160992</v>
      </c>
      <c r="KM450" s="1">
        <v>92.1</v>
      </c>
      <c r="KN450" s="1">
        <v>61</v>
      </c>
      <c r="KP450" s="22"/>
      <c r="KQ450" s="22"/>
      <c r="KR450" s="22"/>
      <c r="KS450" s="19"/>
      <c r="KY450" s="11"/>
      <c r="KZ450" s="11"/>
      <c r="LA450" s="11"/>
    </row>
    <row r="451" spans="1:313">
      <c r="A451" s="1">
        <v>322</v>
      </c>
      <c r="B451" s="1">
        <f>COUNTIFS($D$3:D451,D451,$F$3:F451,F451)</f>
        <v>1</v>
      </c>
      <c r="C451" s="34">
        <v>16419</v>
      </c>
      <c r="D451" s="21" t="s">
        <v>1129</v>
      </c>
      <c r="E451" s="2" t="s">
        <v>502</v>
      </c>
      <c r="F451" s="2">
        <v>460524402</v>
      </c>
      <c r="G451" s="1">
        <f>LEFT(H451,4)-CONCATENATE(IF(LEFT(F451, 2)&lt;MID(H451, 3, 4), 20, 19),LEFT(F451,2))</f>
        <v>75</v>
      </c>
      <c r="H451" s="247" t="s">
        <v>2284</v>
      </c>
      <c r="I451" s="29" t="s">
        <v>618</v>
      </c>
      <c r="J451" s="24" t="s">
        <v>487</v>
      </c>
      <c r="K451" s="2" t="s">
        <v>430</v>
      </c>
      <c r="L451" s="2">
        <v>9</v>
      </c>
      <c r="M451" s="2" t="s">
        <v>2285</v>
      </c>
      <c r="N451" s="2" t="s">
        <v>431</v>
      </c>
      <c r="O451" s="11"/>
      <c r="P451" s="2" t="s">
        <v>2252</v>
      </c>
      <c r="Q451" s="11"/>
      <c r="R451" s="11"/>
      <c r="S451" s="11"/>
      <c r="T451" s="42"/>
      <c r="U451" s="42"/>
      <c r="V451" s="64" t="s">
        <v>1609</v>
      </c>
      <c r="W451" s="63" t="s">
        <v>1530</v>
      </c>
      <c r="X451" s="42"/>
      <c r="Y451" s="66"/>
      <c r="Z451" s="11"/>
      <c r="AA451" s="1" t="s">
        <v>2166</v>
      </c>
      <c r="AC451" s="115">
        <v>474</v>
      </c>
      <c r="AD451" s="115">
        <v>4200</v>
      </c>
      <c r="AE451" s="11"/>
      <c r="AF451" s="11"/>
      <c r="AG451" s="11" t="s">
        <v>491</v>
      </c>
      <c r="AH451" s="115">
        <v>350</v>
      </c>
      <c r="AI451" s="11"/>
      <c r="AJ451" s="11"/>
      <c r="AM451" s="11"/>
      <c r="AO451" s="116">
        <v>61.2</v>
      </c>
      <c r="AP451" s="117">
        <v>16.399999999999999</v>
      </c>
      <c r="AQ451" s="118">
        <v>21.7</v>
      </c>
      <c r="AR451" s="119">
        <f>AO451+AP451+AQ451</f>
        <v>99.3</v>
      </c>
      <c r="AS451" s="120">
        <f>AO451/AP451</f>
        <v>3.7317073170731714</v>
      </c>
      <c r="AT451" s="121">
        <f>AO451/AP451*AQ451</f>
        <v>80.978048780487811</v>
      </c>
      <c r="AU451" s="122">
        <f>AO451/(AP451+AQ451)</f>
        <v>1.6062992125984255</v>
      </c>
      <c r="AV451" s="19">
        <f>AW451*AO451/100</f>
        <v>55.345999999999997</v>
      </c>
      <c r="AW451" s="19">
        <f>98-AY451-(CD451*100/AO451)</f>
        <v>90.43464052287581</v>
      </c>
      <c r="AX451" s="123">
        <v>4.01</v>
      </c>
      <c r="AY451" s="19">
        <f>AX451*100/AO451</f>
        <v>6.5522875816993462</v>
      </c>
      <c r="AZ451" s="1" t="s">
        <v>432</v>
      </c>
      <c r="BA451" s="58">
        <v>26.650000000000002</v>
      </c>
      <c r="BB451" s="1" t="s">
        <v>432</v>
      </c>
      <c r="BC451" s="6">
        <v>0.3</v>
      </c>
      <c r="BD451" s="6"/>
      <c r="BE451" s="19"/>
      <c r="BF451" s="19"/>
      <c r="BG451" s="67">
        <v>5123.3333333333339</v>
      </c>
      <c r="BH451" s="67">
        <v>989.78</v>
      </c>
      <c r="BI451" s="19">
        <v>2.75</v>
      </c>
      <c r="BJ451" s="19">
        <v>40.6</v>
      </c>
      <c r="BK451" s="19">
        <f>100-BJ451</f>
        <v>59.4</v>
      </c>
      <c r="BL451" s="124">
        <f>BJ451/BK451</f>
        <v>0.6835016835016835</v>
      </c>
      <c r="BM451" s="125">
        <v>0.82</v>
      </c>
      <c r="BN451" s="6">
        <f>BM451*100/AO451</f>
        <v>1.3398692810457515</v>
      </c>
      <c r="BO451" s="1" t="s">
        <v>432</v>
      </c>
      <c r="BP451" s="19">
        <v>54.88</v>
      </c>
      <c r="BQ451" s="19">
        <v>82.800000000000011</v>
      </c>
      <c r="BR451" s="43">
        <v>90891.569999999992</v>
      </c>
      <c r="BS451" s="6">
        <f>BX451+BZ451</f>
        <v>31.5</v>
      </c>
      <c r="BT451" s="4">
        <v>63.9</v>
      </c>
      <c r="BU451" s="43">
        <v>8881.31</v>
      </c>
      <c r="BV451" s="6">
        <f>100-BT451</f>
        <v>36.1</v>
      </c>
      <c r="BW451" s="6">
        <f>BY451+CA451+CC451</f>
        <v>15.826000000000001</v>
      </c>
      <c r="BX451" s="22">
        <v>17.100000000000001</v>
      </c>
      <c r="BY451" s="22">
        <f>BX451*AP451/100</f>
        <v>2.8043999999999998</v>
      </c>
      <c r="BZ451" s="6">
        <v>14.4</v>
      </c>
      <c r="CA451" s="22">
        <f>BZ451*AP451/100</f>
        <v>2.3616000000000001</v>
      </c>
      <c r="CB451" s="6">
        <v>65</v>
      </c>
      <c r="CC451" s="22">
        <f>CB451*AP451/100</f>
        <v>10.66</v>
      </c>
      <c r="CD451" s="22">
        <v>0.62</v>
      </c>
      <c r="CE451" s="126">
        <v>99.2</v>
      </c>
      <c r="CF451" s="127">
        <v>13657</v>
      </c>
      <c r="CG451" s="126">
        <v>99.7</v>
      </c>
      <c r="CH451" s="127">
        <v>11621</v>
      </c>
      <c r="CI451" s="126">
        <v>88.7</v>
      </c>
      <c r="CJ451" s="126">
        <v>89.7</v>
      </c>
      <c r="CK451" s="127">
        <v>7203</v>
      </c>
      <c r="CL451" s="19">
        <f>BX451/BZ451</f>
        <v>1.1875</v>
      </c>
      <c r="CM451" s="19"/>
      <c r="CN451" s="19"/>
      <c r="CO451" s="19"/>
      <c r="CP451" s="6"/>
      <c r="CQ451" s="19"/>
      <c r="CR451" s="19"/>
      <c r="CS451" s="20"/>
      <c r="CZ451" s="22"/>
      <c r="DA451" s="16"/>
      <c r="DB451" s="129" t="s">
        <v>258</v>
      </c>
      <c r="DC451" s="130"/>
      <c r="DD451" s="131" t="s">
        <v>2286</v>
      </c>
      <c r="DI451" s="1" t="s">
        <v>434</v>
      </c>
      <c r="DJ451" s="210" t="s">
        <v>491</v>
      </c>
      <c r="DK451" s="4">
        <v>2</v>
      </c>
      <c r="DN451" s="16">
        <v>0</v>
      </c>
      <c r="DR451" s="22" t="s">
        <v>431</v>
      </c>
      <c r="DS451" s="22" t="s">
        <v>431</v>
      </c>
      <c r="DT451" s="22">
        <v>481</v>
      </c>
      <c r="DU451" s="22">
        <v>21.8</v>
      </c>
      <c r="DV451" s="22">
        <v>78.2</v>
      </c>
      <c r="DW451" s="22" t="s">
        <v>431</v>
      </c>
      <c r="DX451" s="22" t="s">
        <v>431</v>
      </c>
      <c r="DY451" s="22" t="s">
        <v>431</v>
      </c>
      <c r="DZ451" s="40" t="s">
        <v>431</v>
      </c>
      <c r="EA451" s="2">
        <v>0</v>
      </c>
      <c r="EB451" s="2"/>
      <c r="EC451" s="36"/>
      <c r="ED451" s="36"/>
      <c r="EE451" s="4">
        <f>L451</f>
        <v>9</v>
      </c>
      <c r="EF451" s="4"/>
      <c r="EG451" s="4"/>
      <c r="EH451" s="4"/>
      <c r="EI451" s="4"/>
      <c r="EJ451" s="4"/>
      <c r="EK451" s="4"/>
      <c r="EL451" s="6" t="e">
        <f>EK451/(EJ451*EJ451*0.01*0.01)</f>
        <v>#DIV/0!</v>
      </c>
      <c r="EM451" s="4"/>
      <c r="EN451" s="4"/>
      <c r="EO451" s="4"/>
      <c r="EP451" s="4"/>
      <c r="EQ451" s="31"/>
      <c r="ER451" s="14"/>
      <c r="ES451" s="132">
        <f>C451</f>
        <v>16419</v>
      </c>
      <c r="ET451" s="133">
        <v>75</v>
      </c>
      <c r="EU451" s="133">
        <v>32858</v>
      </c>
      <c r="EV451" s="133">
        <v>4000</v>
      </c>
      <c r="EW451" s="133">
        <v>38064</v>
      </c>
      <c r="EX451" s="133">
        <v>3742</v>
      </c>
      <c r="EY451" s="134">
        <f>EX451/EV451*EW451/ET451</f>
        <v>474.78496000000001</v>
      </c>
      <c r="EZ451" s="39">
        <f>L451*EY451</f>
        <v>4273.0646400000005</v>
      </c>
      <c r="FA451" s="9"/>
      <c r="FE451" s="135"/>
      <c r="FF451" s="135"/>
      <c r="FH451" s="136"/>
      <c r="FK451" s="138"/>
      <c r="FL451" s="139"/>
      <c r="FM451" s="9"/>
      <c r="FN451" s="1"/>
      <c r="FO451" s="41">
        <f>AC451/1000</f>
        <v>0.47399999999999998</v>
      </c>
      <c r="FQ451" s="121">
        <f>EX451*100/EU451</f>
        <v>11.388398563515734</v>
      </c>
      <c r="FR451" s="140">
        <f>EY451/1000</f>
        <v>0.47478496000000003</v>
      </c>
      <c r="FS451" s="9"/>
      <c r="FU451" s="214"/>
      <c r="FW451" s="214"/>
      <c r="GI451" s="8"/>
      <c r="GO451" s="10"/>
      <c r="GP451" s="10"/>
      <c r="GQ451" s="20"/>
      <c r="KB451" s="22">
        <v>76.3</v>
      </c>
      <c r="KC451" s="22">
        <v>35.299999999999997</v>
      </c>
      <c r="KD451" s="22">
        <v>25.6</v>
      </c>
      <c r="KE451" s="20">
        <f>FR451*AO451/100*1000</f>
        <v>290.56839552000002</v>
      </c>
      <c r="KF451" s="20">
        <f>FR451*AP451/100*1000</f>
        <v>77.864733439999995</v>
      </c>
      <c r="KG451" s="20">
        <f>FR451*AQ451/100*1000</f>
        <v>103.02833632000001</v>
      </c>
      <c r="KH451" s="20">
        <f>FR451*AX451/100*1000</f>
        <v>19.038876895999998</v>
      </c>
      <c r="KI451" s="20">
        <f>FR451*BM451/100*1000</f>
        <v>3.893236672</v>
      </c>
      <c r="KJ451" s="20">
        <f>FR451*BY451/100*1000</f>
        <v>13.314869418240001</v>
      </c>
      <c r="KK451" s="20">
        <f>FR451*CA451/100*1000</f>
        <v>11.21252161536</v>
      </c>
      <c r="KL451" s="20">
        <f>FR451*CC451/100*1000</f>
        <v>50.612076736000006</v>
      </c>
    </row>
    <row r="452" spans="1:313">
      <c r="A452" s="1">
        <v>217</v>
      </c>
      <c r="B452" s="1">
        <f>COUNTIFS($D$3:D452,D452,$F$3:F452,F452)</f>
        <v>1</v>
      </c>
      <c r="C452" s="34">
        <v>15877</v>
      </c>
      <c r="D452" s="21" t="s">
        <v>2096</v>
      </c>
      <c r="E452" s="2" t="s">
        <v>485</v>
      </c>
      <c r="F452" s="12">
        <v>6106221473</v>
      </c>
      <c r="G452" s="1">
        <v>60</v>
      </c>
      <c r="H452" s="247" t="s">
        <v>2090</v>
      </c>
      <c r="I452" s="29" t="s">
        <v>451</v>
      </c>
      <c r="J452" s="24" t="s">
        <v>487</v>
      </c>
      <c r="K452" s="2" t="s">
        <v>430</v>
      </c>
      <c r="L452" s="2">
        <v>7</v>
      </c>
      <c r="M452" s="2" t="s">
        <v>664</v>
      </c>
      <c r="N452" s="2" t="s">
        <v>647</v>
      </c>
      <c r="O452" s="11"/>
      <c r="P452" s="2" t="s">
        <v>2046</v>
      </c>
      <c r="Q452" s="11"/>
      <c r="R452" s="11"/>
      <c r="S452" s="11"/>
      <c r="T452" s="42"/>
      <c r="U452" s="42"/>
      <c r="V452" s="64" t="s">
        <v>1609</v>
      </c>
      <c r="W452" s="42"/>
      <c r="X452" s="72" t="s">
        <v>2009</v>
      </c>
      <c r="Y452" s="66"/>
      <c r="Z452" s="11"/>
      <c r="AA452" s="1" t="s">
        <v>812</v>
      </c>
      <c r="AC452" s="115">
        <v>126</v>
      </c>
      <c r="AD452" s="115">
        <v>800</v>
      </c>
      <c r="AE452" s="11"/>
      <c r="AF452" s="11"/>
      <c r="AG452" s="11" t="s">
        <v>491</v>
      </c>
      <c r="AH452" s="115">
        <v>50</v>
      </c>
      <c r="AI452" s="11"/>
      <c r="AJ452" s="11"/>
      <c r="AM452" s="11"/>
      <c r="AO452" s="116">
        <v>44.2</v>
      </c>
      <c r="AP452" s="117">
        <v>47.5</v>
      </c>
      <c r="AQ452" s="118">
        <v>7.3</v>
      </c>
      <c r="AR452" s="119">
        <f>AO452+AP452+AQ452</f>
        <v>99</v>
      </c>
      <c r="AS452" s="120">
        <f>AO452/AP452</f>
        <v>0.93052631578947376</v>
      </c>
      <c r="AT452" s="121">
        <f>AO452/AP452*AQ452</f>
        <v>6.7928421052631585</v>
      </c>
      <c r="AU452" s="122">
        <f>AO452/(AP452+AQ452)</f>
        <v>0.8065693430656935</v>
      </c>
      <c r="AV452" s="19">
        <f>AW452*AO452/100</f>
        <v>36.726000000000006</v>
      </c>
      <c r="AW452" s="19">
        <f>98-AY452-(CD452*100/AO452)</f>
        <v>83.090497737556561</v>
      </c>
      <c r="AX452" s="123">
        <v>5.6</v>
      </c>
      <c r="AY452" s="19">
        <f>AX452*100/AO452</f>
        <v>12.669683257918551</v>
      </c>
      <c r="AZ452" s="1" t="s">
        <v>432</v>
      </c>
      <c r="BA452" s="58">
        <v>34.840000000000003</v>
      </c>
      <c r="BB452" s="1" t="s">
        <v>432</v>
      </c>
      <c r="BC452" s="6">
        <v>8.5999999999999993E-2</v>
      </c>
      <c r="BD452" s="6"/>
      <c r="BE452" s="19"/>
      <c r="BF452" s="19"/>
      <c r="BG452" s="67">
        <v>10221.238938053099</v>
      </c>
      <c r="BH452" s="67">
        <v>390.83</v>
      </c>
      <c r="BI452" s="19">
        <v>1.0900000000000001</v>
      </c>
      <c r="BJ452" s="19">
        <v>43.2</v>
      </c>
      <c r="BK452" s="19">
        <f>100-BJ452</f>
        <v>56.8</v>
      </c>
      <c r="BL452" s="124">
        <f>BJ452/BK452</f>
        <v>0.76056338028169024</v>
      </c>
      <c r="BM452" s="125">
        <v>0.71</v>
      </c>
      <c r="BN452" s="6">
        <f>BM452*100/AO452</f>
        <v>1.6063348416289591</v>
      </c>
      <c r="BO452" s="1" t="s">
        <v>432</v>
      </c>
      <c r="BP452" s="19">
        <v>55.7</v>
      </c>
      <c r="BQ452" s="19">
        <v>55.67</v>
      </c>
      <c r="BR452" s="43">
        <v>108630.72</v>
      </c>
      <c r="BS452" s="6">
        <f>BX452+BZ452</f>
        <v>34.799999999999997</v>
      </c>
      <c r="BT452" s="4">
        <v>90.4</v>
      </c>
      <c r="BU452" s="43">
        <v>10955.65</v>
      </c>
      <c r="BV452" s="6">
        <f>100-BT452</f>
        <v>9.5999999999999943</v>
      </c>
      <c r="BW452" s="6">
        <f>BY452+CA452+CC452</f>
        <v>47.31</v>
      </c>
      <c r="BX452" s="22">
        <v>20.9</v>
      </c>
      <c r="BY452" s="22">
        <f>BX452*AP452/100</f>
        <v>9.9274999999999984</v>
      </c>
      <c r="BZ452" s="6">
        <v>13.9</v>
      </c>
      <c r="CA452" s="22">
        <f>BZ452*AP452/100</f>
        <v>6.6025</v>
      </c>
      <c r="CB452" s="6">
        <v>64.8</v>
      </c>
      <c r="CC452" s="22">
        <f>CB452*AP452/100</f>
        <v>30.78</v>
      </c>
      <c r="CD452" s="22">
        <v>0.99</v>
      </c>
      <c r="CE452" s="126">
        <v>99.5</v>
      </c>
      <c r="CF452" s="127">
        <v>11621</v>
      </c>
      <c r="CG452" s="126">
        <v>97.3</v>
      </c>
      <c r="CH452" s="127">
        <v>8888</v>
      </c>
      <c r="CI452" s="126">
        <v>37.4</v>
      </c>
      <c r="CJ452" s="126">
        <v>58.5</v>
      </c>
      <c r="CK452" s="127">
        <v>7494</v>
      </c>
      <c r="CL452" s="19">
        <f>BX452/BZ452</f>
        <v>1.503597122302158</v>
      </c>
      <c r="CM452" s="19"/>
      <c r="CN452" s="19"/>
      <c r="CO452" s="19"/>
      <c r="CP452" s="6"/>
      <c r="CQ452" s="19"/>
      <c r="CR452" s="19"/>
      <c r="CS452" s="20"/>
      <c r="CZ452" s="22"/>
      <c r="DA452" s="16"/>
      <c r="DB452" s="129" t="s">
        <v>441</v>
      </c>
      <c r="DC452" s="130"/>
      <c r="DD452" s="131" t="s">
        <v>2097</v>
      </c>
      <c r="DI452" s="1" t="s">
        <v>434</v>
      </c>
      <c r="DJ452" s="210" t="s">
        <v>491</v>
      </c>
      <c r="DK452" s="4">
        <v>2</v>
      </c>
      <c r="DN452" s="16">
        <v>0</v>
      </c>
      <c r="DR452" s="22" t="s">
        <v>431</v>
      </c>
      <c r="DS452" s="22" t="s">
        <v>431</v>
      </c>
      <c r="DT452" s="67">
        <v>187</v>
      </c>
      <c r="DU452" s="22">
        <v>9.1</v>
      </c>
      <c r="DV452" s="22">
        <v>90.9</v>
      </c>
      <c r="DW452" s="22" t="s">
        <v>431</v>
      </c>
      <c r="DX452" s="22" t="s">
        <v>431</v>
      </c>
      <c r="DY452" s="22" t="s">
        <v>431</v>
      </c>
      <c r="DZ452" s="22" t="s">
        <v>431</v>
      </c>
      <c r="EA452" s="2">
        <v>0</v>
      </c>
      <c r="EB452" s="68"/>
      <c r="EC452" s="36"/>
      <c r="ED452" s="36"/>
      <c r="EE452" s="4">
        <f>L452</f>
        <v>7</v>
      </c>
      <c r="EF452" s="4"/>
      <c r="EG452" s="4"/>
      <c r="EH452" s="4"/>
      <c r="EI452" s="4"/>
      <c r="EJ452" s="4"/>
      <c r="EK452" s="4"/>
      <c r="EL452" s="6" t="e">
        <f>EK452/(EJ452*EJ452*0.01*0.01)</f>
        <v>#DIV/0!</v>
      </c>
      <c r="EM452" s="4"/>
      <c r="EN452" s="4"/>
      <c r="EO452" s="4"/>
      <c r="EP452" s="4"/>
      <c r="EQ452" s="31"/>
      <c r="ER452" s="14"/>
      <c r="ES452" s="132">
        <f>C452</f>
        <v>15877</v>
      </c>
      <c r="ET452" s="133">
        <v>75</v>
      </c>
      <c r="EU452" s="133">
        <v>20055</v>
      </c>
      <c r="EV452" s="133">
        <v>8000</v>
      </c>
      <c r="EW452" s="133">
        <v>37440</v>
      </c>
      <c r="EX452" s="133">
        <v>1795</v>
      </c>
      <c r="EY452" s="134">
        <f>EX452/EV452*EW452/ET452</f>
        <v>112.00800000000001</v>
      </c>
      <c r="EZ452" s="39">
        <f>L452*EY452</f>
        <v>784.05600000000004</v>
      </c>
      <c r="FA452" s="9"/>
      <c r="FE452" s="135"/>
      <c r="FF452" s="135"/>
      <c r="FH452" s="136"/>
      <c r="FK452" s="138"/>
      <c r="FL452" s="139"/>
      <c r="FM452" s="9"/>
      <c r="FN452" s="1"/>
      <c r="FO452" s="41">
        <f>AC452/1000</f>
        <v>0.126</v>
      </c>
      <c r="FQ452" s="121">
        <f>EX452*100/EU452</f>
        <v>8.950386437297432</v>
      </c>
      <c r="FR452" s="140">
        <f>EY452/1000</f>
        <v>0.11200800000000001</v>
      </c>
      <c r="FS452" s="9"/>
      <c r="FU452" s="214"/>
      <c r="FW452" s="214"/>
      <c r="GI452" s="8"/>
      <c r="GO452" s="10"/>
      <c r="GP452" s="10"/>
      <c r="GQ452" s="20"/>
      <c r="KE452" s="20">
        <f>FR452*AO452/100*1000</f>
        <v>49.507536000000002</v>
      </c>
      <c r="KF452" s="20">
        <f>FR452*AP452/100*1000</f>
        <v>53.203800000000001</v>
      </c>
      <c r="KG452" s="20">
        <f>FR452*AQ452/100*1000</f>
        <v>8.1765840000000001</v>
      </c>
      <c r="KH452" s="20">
        <f>FR452*AX452/100*1000</f>
        <v>6.2724480000000007</v>
      </c>
      <c r="KI452" s="20">
        <f>FR452*BM452/100*1000</f>
        <v>0.79525679999999999</v>
      </c>
      <c r="KJ452" s="20">
        <f>FR452*BY452/100*1000</f>
        <v>11.119594200000002</v>
      </c>
      <c r="KK452" s="20">
        <f>FR452*CA452/100*1000</f>
        <v>7.3953282000000007</v>
      </c>
      <c r="KL452" s="20">
        <f>FR452*CC452/100*1000</f>
        <v>34.476062400000004</v>
      </c>
    </row>
    <row r="453" spans="1:313">
      <c r="A453" s="1">
        <v>19</v>
      </c>
      <c r="B453" s="1">
        <f>COUNTIFS($D$3:D453,D453,$F$3:F453,F453)</f>
        <v>1</v>
      </c>
      <c r="C453" s="34">
        <v>16837</v>
      </c>
      <c r="D453" s="21" t="s">
        <v>2350</v>
      </c>
      <c r="E453" s="2" t="s">
        <v>1524</v>
      </c>
      <c r="F453" s="2">
        <v>461019404</v>
      </c>
      <c r="G453" s="1">
        <v>76</v>
      </c>
      <c r="H453" s="247" t="s">
        <v>2347</v>
      </c>
      <c r="I453" s="29" t="s">
        <v>442</v>
      </c>
      <c r="J453" s="24" t="s">
        <v>487</v>
      </c>
      <c r="K453" s="2" t="s">
        <v>430</v>
      </c>
      <c r="L453" s="2">
        <v>36</v>
      </c>
      <c r="M453" s="2">
        <v>2</v>
      </c>
      <c r="N453" s="2" t="s">
        <v>431</v>
      </c>
      <c r="O453" s="11"/>
      <c r="P453" s="2" t="s">
        <v>1670</v>
      </c>
      <c r="Q453" s="11"/>
      <c r="R453" s="11"/>
      <c r="S453" s="11"/>
      <c r="T453" s="42"/>
      <c r="U453" s="42"/>
      <c r="V453" s="64" t="s">
        <v>1609</v>
      </c>
      <c r="W453" s="42"/>
      <c r="X453" s="42"/>
      <c r="Y453" s="66" t="s">
        <v>2349</v>
      </c>
      <c r="Z453" s="11"/>
      <c r="AA453" s="1" t="s">
        <v>2166</v>
      </c>
      <c r="AC453" s="115">
        <v>198</v>
      </c>
      <c r="AD453" s="115">
        <v>7100</v>
      </c>
      <c r="AE453" s="11"/>
      <c r="AF453" s="11"/>
      <c r="AG453" s="11" t="s">
        <v>491</v>
      </c>
      <c r="AH453" s="115">
        <v>450</v>
      </c>
      <c r="AI453" s="11"/>
      <c r="AJ453" s="11"/>
      <c r="AM453" s="11"/>
      <c r="AO453" s="116">
        <v>49.9</v>
      </c>
      <c r="AP453" s="117">
        <v>47.7</v>
      </c>
      <c r="AQ453" s="118">
        <v>2.34</v>
      </c>
      <c r="AR453" s="119">
        <f>AO453+AP453+AQ453</f>
        <v>99.94</v>
      </c>
      <c r="AS453" s="120">
        <f>AO453/AP453</f>
        <v>1.0461215932914045</v>
      </c>
      <c r="AT453" s="121">
        <f>AO453/AP453*AQ453</f>
        <v>2.4479245283018862</v>
      </c>
      <c r="AU453" s="122">
        <f>AO453/(AP453+AQ453)</f>
        <v>0.99720223820943232</v>
      </c>
      <c r="AV453" s="19">
        <f>AW453*AO453/100</f>
        <v>41.472000000000001</v>
      </c>
      <c r="AW453" s="19">
        <f>98-AY453-(CD453*100/AO453)</f>
        <v>83.110220440881761</v>
      </c>
      <c r="AX453" s="123">
        <v>5.15</v>
      </c>
      <c r="AY453" s="19">
        <f>AX453*100/AO453</f>
        <v>10.320641282565131</v>
      </c>
      <c r="AZ453" s="1" t="s">
        <v>432</v>
      </c>
      <c r="BA453" s="58">
        <v>19.8</v>
      </c>
      <c r="BB453" s="1" t="s">
        <v>432</v>
      </c>
      <c r="BC453" s="6">
        <v>3.1E-2</v>
      </c>
      <c r="BD453" s="6"/>
      <c r="BE453" s="19"/>
      <c r="BF453" s="19"/>
      <c r="BG453" s="67">
        <v>5947.826086956522</v>
      </c>
      <c r="BH453" s="67">
        <v>223</v>
      </c>
      <c r="BI453" s="19">
        <v>0.82</v>
      </c>
      <c r="BJ453" s="19">
        <v>17.100000000000001</v>
      </c>
      <c r="BK453" s="19">
        <f>100-BJ453</f>
        <v>82.9</v>
      </c>
      <c r="BL453" s="124">
        <f>BJ453/BK453</f>
        <v>0.20627261761158022</v>
      </c>
      <c r="BM453" s="125">
        <v>0.97</v>
      </c>
      <c r="BN453" s="6">
        <f>BM453*100/AO453</f>
        <v>1.9438877755511024</v>
      </c>
      <c r="BO453" s="1" t="s">
        <v>432</v>
      </c>
      <c r="BP453" s="19">
        <v>52.6</v>
      </c>
      <c r="BQ453" s="19">
        <v>64.099999999999994</v>
      </c>
      <c r="BR453" s="43">
        <v>53433.799999999996</v>
      </c>
      <c r="BS453" s="6">
        <f>BX453+BZ453</f>
        <v>33</v>
      </c>
      <c r="BT453" s="4">
        <v>92.4</v>
      </c>
      <c r="BU453" s="43">
        <v>9361</v>
      </c>
      <c r="BV453" s="6">
        <f>100-BT453</f>
        <v>7.5999999999999943</v>
      </c>
      <c r="BW453" s="6">
        <f>BY453+CA453+CC453</f>
        <v>47.7</v>
      </c>
      <c r="BX453" s="22">
        <v>19.2</v>
      </c>
      <c r="BY453" s="22">
        <f>BX453*AP453/100</f>
        <v>9.1584000000000003</v>
      </c>
      <c r="BZ453" s="6">
        <v>13.8</v>
      </c>
      <c r="CA453" s="22">
        <f>BZ453*AP453/100</f>
        <v>6.5826000000000011</v>
      </c>
      <c r="CB453" s="6">
        <v>67</v>
      </c>
      <c r="CC453" s="22">
        <f>CB453*AP453/100</f>
        <v>31.959</v>
      </c>
      <c r="CD453" s="22">
        <v>2.2799999999999998</v>
      </c>
      <c r="CE453" s="126">
        <v>99.4</v>
      </c>
      <c r="CF453" s="127">
        <v>8807</v>
      </c>
      <c r="CG453" s="126">
        <v>96.8</v>
      </c>
      <c r="CH453" s="127">
        <v>7314</v>
      </c>
      <c r="CI453" s="126">
        <v>76.099999999999994</v>
      </c>
      <c r="CJ453" s="126">
        <v>83.4</v>
      </c>
      <c r="CK453" s="127">
        <v>5410</v>
      </c>
      <c r="CL453" s="19">
        <f>BX453/BZ453</f>
        <v>1.3913043478260869</v>
      </c>
      <c r="CM453" s="19"/>
      <c r="CN453" s="19"/>
      <c r="CO453" s="19"/>
      <c r="CP453" s="6"/>
      <c r="CQ453" s="19"/>
      <c r="CR453" s="19"/>
      <c r="CS453" s="20"/>
      <c r="CZ453" s="22"/>
      <c r="DA453" s="16"/>
      <c r="DB453" s="129" t="s">
        <v>447</v>
      </c>
      <c r="DC453" s="130"/>
      <c r="DD453" s="131" t="s">
        <v>2351</v>
      </c>
      <c r="DI453" s="1" t="s">
        <v>434</v>
      </c>
      <c r="DJ453" s="210" t="s">
        <v>491</v>
      </c>
      <c r="DK453" s="4">
        <v>2</v>
      </c>
      <c r="DN453" s="16">
        <v>0</v>
      </c>
      <c r="DR453" s="58" t="s">
        <v>431</v>
      </c>
      <c r="DS453" s="22" t="s">
        <v>431</v>
      </c>
      <c r="DT453" s="22">
        <v>189</v>
      </c>
      <c r="DU453" s="22">
        <v>5.2</v>
      </c>
      <c r="DV453" s="22">
        <v>94.8</v>
      </c>
      <c r="DW453" s="22" t="s">
        <v>431</v>
      </c>
      <c r="DX453" s="22" t="s">
        <v>431</v>
      </c>
      <c r="DY453" s="22" t="s">
        <v>431</v>
      </c>
      <c r="DZ453" s="22" t="s">
        <v>431</v>
      </c>
      <c r="EA453" s="2">
        <v>0</v>
      </c>
      <c r="EB453" s="2"/>
      <c r="EC453" s="36"/>
      <c r="ED453" s="36"/>
      <c r="EE453" s="4">
        <f>L453</f>
        <v>36</v>
      </c>
      <c r="EF453" s="4"/>
      <c r="EG453" s="4">
        <v>3</v>
      </c>
      <c r="EH453" s="4"/>
      <c r="EI453" s="4"/>
      <c r="EJ453" s="4"/>
      <c r="EK453" s="4"/>
      <c r="EL453" s="6" t="e">
        <f>EK453/(EJ453*EJ453*0.01*0.01)</f>
        <v>#DIV/0!</v>
      </c>
      <c r="EM453" s="4"/>
      <c r="EN453" s="4"/>
      <c r="EO453" s="4"/>
      <c r="EP453" s="4"/>
      <c r="EQ453" s="31"/>
      <c r="ER453" s="14"/>
      <c r="ES453" s="132">
        <f>C453</f>
        <v>16837</v>
      </c>
      <c r="ET453" s="133">
        <v>75</v>
      </c>
      <c r="EU453" s="133">
        <v>5042</v>
      </c>
      <c r="EV453" s="133">
        <v>5904</v>
      </c>
      <c r="EW453" s="133">
        <v>37440</v>
      </c>
      <c r="EX453" s="133">
        <v>2289</v>
      </c>
      <c r="EY453" s="134">
        <f>EX453/EV453*EW453/ET453</f>
        <v>193.54146341463414</v>
      </c>
      <c r="EZ453" s="39">
        <f>L453*EY453</f>
        <v>6967.4926829268288</v>
      </c>
      <c r="FA453" s="9"/>
      <c r="FE453" s="135"/>
      <c r="FF453" s="135"/>
      <c r="FH453" s="136"/>
      <c r="FK453" s="138"/>
      <c r="FL453" s="139"/>
      <c r="FM453" s="9"/>
      <c r="FN453" s="1"/>
      <c r="FO453" s="41">
        <f>AC453/1000</f>
        <v>0.19800000000000001</v>
      </c>
      <c r="FQ453" s="121">
        <f>EX453*100/EU453</f>
        <v>45.398651328837765</v>
      </c>
      <c r="FR453" s="140">
        <f>EY453/1000</f>
        <v>0.19354146341463413</v>
      </c>
      <c r="FS453" s="9"/>
      <c r="FU453" s="214"/>
      <c r="FW453" s="214"/>
      <c r="GI453" s="8"/>
      <c r="GO453" s="10"/>
      <c r="GP453" s="10"/>
      <c r="GQ453" s="20"/>
      <c r="KB453" s="22">
        <v>83.4</v>
      </c>
      <c r="KC453" s="22">
        <v>31.6</v>
      </c>
      <c r="KD453" s="22">
        <v>8.5399999999999991</v>
      </c>
      <c r="KE453" s="20">
        <f>FR453*AO453/100*1000</f>
        <v>96.577190243902436</v>
      </c>
      <c r="KF453" s="20">
        <f>FR453*AP453/100*1000</f>
        <v>92.319278048780504</v>
      </c>
      <c r="KG453" s="20">
        <f>FR453*AQ453/100*1000</f>
        <v>4.5288702439024382</v>
      </c>
      <c r="KH453" s="20">
        <f>FR453*AX453/100*1000</f>
        <v>9.9673853658536586</v>
      </c>
      <c r="KI453" s="20">
        <f>FR453*BM453/100*1000</f>
        <v>1.877352195121951</v>
      </c>
      <c r="KJ453" s="20">
        <f>FR453*BY453/100*1000</f>
        <v>17.725301385365853</v>
      </c>
      <c r="KK453" s="20">
        <f>FR453*CA453/100*1000</f>
        <v>12.740060370731706</v>
      </c>
      <c r="KL453" s="20">
        <f>FR453*CC453/100*1000</f>
        <v>61.853916292682918</v>
      </c>
    </row>
    <row r="454" spans="1:313">
      <c r="A454" s="1">
        <v>77</v>
      </c>
      <c r="B454" s="219">
        <f>COUNTIFS($D$3:D454,D454,$F$3:F454,F454)</f>
        <v>1</v>
      </c>
      <c r="C454" s="21">
        <v>8376</v>
      </c>
      <c r="D454" s="21" t="s">
        <v>2784</v>
      </c>
      <c r="E454" s="1" t="s">
        <v>496</v>
      </c>
      <c r="F454" s="12">
        <v>6403041359</v>
      </c>
      <c r="G454" s="1">
        <v>54</v>
      </c>
      <c r="H454" s="247" t="s">
        <v>2785</v>
      </c>
      <c r="DJ454" s="210" t="s">
        <v>491</v>
      </c>
      <c r="EL454" s="6" t="e">
        <f>EK454/((EJ454/100)*(EJ454/100))</f>
        <v>#DIV/0!</v>
      </c>
      <c r="FU454" s="214" t="s">
        <v>785</v>
      </c>
      <c r="FW454" s="214" t="s">
        <v>785</v>
      </c>
      <c r="GI454" s="8"/>
    </row>
    <row r="455" spans="1:313">
      <c r="A455" s="1">
        <v>103</v>
      </c>
      <c r="B455" s="1">
        <f>COUNTIFS($D$3:D455,D455,$F$3:F455,F455)</f>
        <v>1</v>
      </c>
      <c r="C455" s="34">
        <v>17334</v>
      </c>
      <c r="D455" s="21" t="s">
        <v>2468</v>
      </c>
      <c r="E455" s="2" t="s">
        <v>2469</v>
      </c>
      <c r="F455" s="2">
        <v>395307448</v>
      </c>
      <c r="G455" s="1">
        <v>83</v>
      </c>
      <c r="H455" s="247" t="s">
        <v>2466</v>
      </c>
      <c r="I455" s="29" t="s">
        <v>775</v>
      </c>
      <c r="J455" s="24" t="s">
        <v>487</v>
      </c>
      <c r="K455" s="2" t="s">
        <v>430</v>
      </c>
      <c r="L455" s="2">
        <v>12</v>
      </c>
      <c r="M455" s="2">
        <v>12</v>
      </c>
      <c r="N455" s="2" t="s">
        <v>647</v>
      </c>
      <c r="O455" s="11"/>
      <c r="P455" s="2" t="s">
        <v>2442</v>
      </c>
      <c r="Q455" s="11"/>
      <c r="R455" s="11"/>
      <c r="S455" s="11"/>
      <c r="T455" s="42"/>
      <c r="U455" s="42"/>
      <c r="V455" s="64" t="s">
        <v>2426</v>
      </c>
      <c r="W455" s="42"/>
      <c r="X455" s="42"/>
      <c r="Y455" s="42"/>
      <c r="Z455" s="29"/>
      <c r="AA455" s="1" t="s">
        <v>2166</v>
      </c>
      <c r="AC455" s="115">
        <v>158</v>
      </c>
      <c r="AD455" s="115">
        <v>1800</v>
      </c>
      <c r="AE455" s="11"/>
      <c r="AF455" s="11"/>
      <c r="AG455" s="11" t="s">
        <v>491</v>
      </c>
      <c r="AH455" s="115">
        <v>150</v>
      </c>
      <c r="AJ455" s="11"/>
      <c r="AM455" s="11"/>
      <c r="AO455" s="116">
        <v>25.5</v>
      </c>
      <c r="AP455" s="117">
        <v>68.400000000000006</v>
      </c>
      <c r="AQ455" s="118">
        <v>4.1100000000000003</v>
      </c>
      <c r="AR455" s="119">
        <f>AO455+AP455+AQ455</f>
        <v>98.01</v>
      </c>
      <c r="AS455" s="120">
        <f>AO455/AP455</f>
        <v>0.37280701754385964</v>
      </c>
      <c r="AT455" s="121">
        <f>AO455/AP455*AQ455</f>
        <v>1.5322368421052632</v>
      </c>
      <c r="AU455" s="122">
        <f>AO455/(AP455+AQ455)</f>
        <v>0.35167563094745552</v>
      </c>
      <c r="AV455" s="19">
        <f>AW455*AO455/100</f>
        <v>21.76</v>
      </c>
      <c r="AW455" s="19">
        <f>98-AY455</f>
        <v>85.333333333333329</v>
      </c>
      <c r="AX455" s="123">
        <v>3.23</v>
      </c>
      <c r="AY455" s="19">
        <f>AX455*100/AO455</f>
        <v>12.666666666666666</v>
      </c>
      <c r="AZ455" s="1" t="s">
        <v>432</v>
      </c>
      <c r="BA455" s="58">
        <v>3.84</v>
      </c>
      <c r="BB455" s="1" t="s">
        <v>432</v>
      </c>
      <c r="BC455" s="6">
        <v>5.1999999999999998E-2</v>
      </c>
      <c r="BD455" s="6"/>
      <c r="BE455" s="19"/>
      <c r="BF455" s="19"/>
      <c r="BG455" s="67">
        <v>2659.2307692307691</v>
      </c>
      <c r="BH455" s="67">
        <v>158</v>
      </c>
      <c r="BI455" s="19">
        <v>0</v>
      </c>
      <c r="BJ455" s="19">
        <v>44.9</v>
      </c>
      <c r="BK455" s="19">
        <f>100-BJ455</f>
        <v>55.1</v>
      </c>
      <c r="BL455" s="124">
        <f>BJ455/BK455</f>
        <v>0.81488203266787651</v>
      </c>
      <c r="BM455" s="125">
        <v>1.07</v>
      </c>
      <c r="BN455" s="6">
        <f>BM455*100/AO455</f>
        <v>4.1960784313725492</v>
      </c>
      <c r="BO455" s="1" t="s">
        <v>432</v>
      </c>
      <c r="BP455" s="19">
        <v>21.440677966101696</v>
      </c>
      <c r="BQ455" s="19">
        <v>30.3</v>
      </c>
      <c r="BR455" s="43">
        <v>19874.560000000001</v>
      </c>
      <c r="BS455" s="6">
        <f>BX455+BZ455</f>
        <v>32.1</v>
      </c>
      <c r="BT455" s="4">
        <v>93.4</v>
      </c>
      <c r="BU455" s="43">
        <v>6302.3809523809523</v>
      </c>
      <c r="BV455" s="6">
        <f>100-BT455</f>
        <v>6.5999999999999943</v>
      </c>
      <c r="BW455" s="6">
        <f>BY455+CA455+CC455</f>
        <v>67.716000000000008</v>
      </c>
      <c r="BX455" s="22">
        <v>21.2</v>
      </c>
      <c r="BY455" s="22">
        <f>BX455*AP455/100</f>
        <v>14.500800000000002</v>
      </c>
      <c r="BZ455" s="6">
        <v>10.9</v>
      </c>
      <c r="CA455" s="22">
        <f>BZ455*AP455/100</f>
        <v>7.4556000000000004</v>
      </c>
      <c r="CB455" s="6">
        <v>66.900000000000006</v>
      </c>
      <c r="CC455" s="22">
        <f>CB455*AP455/100</f>
        <v>45.759600000000006</v>
      </c>
      <c r="CD455" s="22" t="s">
        <v>432</v>
      </c>
      <c r="CE455" s="126">
        <v>87.6</v>
      </c>
      <c r="CF455" s="127">
        <v>6377</v>
      </c>
      <c r="CG455" s="126">
        <v>66.099999999999994</v>
      </c>
      <c r="CH455" s="127">
        <v>4746</v>
      </c>
      <c r="CI455" s="126">
        <v>9.06</v>
      </c>
      <c r="CJ455" s="126">
        <v>32.299999999999997</v>
      </c>
      <c r="CK455" s="127">
        <v>5232</v>
      </c>
      <c r="CL455" s="19">
        <f>BX455/BZ455</f>
        <v>1.9449541284403669</v>
      </c>
      <c r="CM455" s="19"/>
      <c r="CN455" s="19"/>
      <c r="CO455" s="19"/>
      <c r="CP455" s="6"/>
      <c r="CQ455" s="19"/>
      <c r="CR455" s="19"/>
      <c r="CS455" s="20"/>
      <c r="CZ455" s="22"/>
      <c r="DA455" s="16"/>
      <c r="DC455" s="130"/>
      <c r="DD455" s="131"/>
      <c r="DI455" s="1" t="s">
        <v>436</v>
      </c>
      <c r="DJ455" s="210" t="s">
        <v>491</v>
      </c>
      <c r="DK455" s="4">
        <v>2</v>
      </c>
      <c r="DN455" s="16">
        <v>0</v>
      </c>
      <c r="DR455" s="58" t="s">
        <v>431</v>
      </c>
      <c r="DS455" s="22" t="s">
        <v>431</v>
      </c>
      <c r="DT455" s="22">
        <v>308</v>
      </c>
      <c r="DU455" s="22">
        <v>8.4</v>
      </c>
      <c r="DV455" s="22">
        <v>91.6</v>
      </c>
      <c r="DW455" s="22" t="s">
        <v>431</v>
      </c>
      <c r="DX455" s="22" t="s">
        <v>431</v>
      </c>
      <c r="DY455" s="22" t="s">
        <v>431</v>
      </c>
      <c r="DZ455" s="22" t="s">
        <v>431</v>
      </c>
      <c r="EA455" s="2">
        <v>0</v>
      </c>
      <c r="EB455" s="2"/>
      <c r="EC455" s="36"/>
      <c r="ED455" s="36"/>
      <c r="EE455" s="4">
        <f>L455</f>
        <v>12</v>
      </c>
      <c r="EF455" s="4"/>
      <c r="EG455" s="4"/>
      <c r="EH455" s="4"/>
      <c r="EI455" s="4"/>
      <c r="EJ455" s="4"/>
      <c r="EK455" s="4"/>
      <c r="EL455" s="6" t="e">
        <f>EK455/(EJ455*EJ455*0.01*0.01)</f>
        <v>#DIV/0!</v>
      </c>
      <c r="EM455" s="4"/>
      <c r="EN455" s="4"/>
      <c r="EO455" s="4"/>
      <c r="EP455" s="4"/>
      <c r="EQ455" s="31"/>
      <c r="ER455" s="14"/>
      <c r="ES455" s="132">
        <f>C455</f>
        <v>17334</v>
      </c>
      <c r="ET455" s="133">
        <v>75</v>
      </c>
      <c r="EU455" s="133">
        <v>65685</v>
      </c>
      <c r="EV455" s="133">
        <v>4000</v>
      </c>
      <c r="EW455" s="133">
        <v>40560</v>
      </c>
      <c r="EX455" s="133">
        <v>3272</v>
      </c>
      <c r="EY455" s="134">
        <f>EX455/EV455*EW455/ET455</f>
        <v>442.37439999999992</v>
      </c>
      <c r="EZ455" s="39">
        <f>L455*EY455</f>
        <v>5308.4927999999991</v>
      </c>
      <c r="FA455" s="9"/>
      <c r="FE455" s="135"/>
      <c r="FF455" s="135"/>
      <c r="FH455" s="136"/>
      <c r="FK455" s="138"/>
      <c r="FL455" s="139"/>
      <c r="FM455" s="9"/>
      <c r="FN455" s="1"/>
      <c r="FO455" s="41">
        <f>AC455/1000</f>
        <v>0.158</v>
      </c>
      <c r="FQ455" s="121">
        <f>EX455*100/EU455</f>
        <v>4.9813503844104439</v>
      </c>
      <c r="FR455" s="140">
        <f>EY455/1000</f>
        <v>0.44237439999999995</v>
      </c>
      <c r="FS455" s="9"/>
      <c r="FU455" s="214"/>
      <c r="FW455" s="214"/>
      <c r="GI455" s="8"/>
      <c r="GO455" s="10">
        <v>44680</v>
      </c>
      <c r="GP455" s="10"/>
      <c r="GQ455" s="20"/>
      <c r="KB455" s="22"/>
      <c r="KC455" s="22"/>
      <c r="KD455" s="22"/>
      <c r="KE455" s="20">
        <f>FR455*AO455/100*1000</f>
        <v>112.80547199999999</v>
      </c>
      <c r="KF455" s="20">
        <f>FR455*AP455/100*1000</f>
        <v>302.58408959999997</v>
      </c>
      <c r="KG455" s="20">
        <f>FR455*AQ455/100*1000</f>
        <v>18.181587839999999</v>
      </c>
      <c r="KH455" s="20">
        <f>FR455*AX455/100*1000</f>
        <v>14.288693119999998</v>
      </c>
      <c r="KI455" s="20">
        <f>FR455*BM455/100*1000</f>
        <v>4.73340608</v>
      </c>
      <c r="KJ455" s="20">
        <f>FR455*BY455/100*1000</f>
        <v>64.147826995199992</v>
      </c>
      <c r="KK455" s="20">
        <f>FR455*CA455/100*1000</f>
        <v>32.981665766399999</v>
      </c>
      <c r="KL455" s="20">
        <f>FR455*CC455/100*1000</f>
        <v>202.42875594240002</v>
      </c>
      <c r="KM455" s="1">
        <v>90</v>
      </c>
      <c r="KN455" s="1">
        <v>87.5</v>
      </c>
      <c r="KP455" s="22"/>
      <c r="KQ455" s="22"/>
      <c r="KR455" s="22"/>
      <c r="KS455" s="22"/>
      <c r="KY455" s="11"/>
      <c r="KZ455" s="11"/>
      <c r="LA455" s="11"/>
    </row>
    <row r="456" spans="1:313">
      <c r="A456" s="1">
        <v>145</v>
      </c>
      <c r="B456" s="1">
        <f>COUNTIFS($D$3:D456,D456,$F$3:F456,F456)</f>
        <v>1</v>
      </c>
      <c r="C456" s="34">
        <v>17630</v>
      </c>
      <c r="D456" s="21" t="s">
        <v>2536</v>
      </c>
      <c r="E456" s="2" t="s">
        <v>526</v>
      </c>
      <c r="F456" s="2">
        <v>6051191454</v>
      </c>
      <c r="G456" s="1">
        <v>62</v>
      </c>
      <c r="H456" s="247" t="s">
        <v>2535</v>
      </c>
      <c r="I456" s="29" t="s">
        <v>2537</v>
      </c>
      <c r="J456" s="24" t="s">
        <v>487</v>
      </c>
      <c r="K456" s="2" t="s">
        <v>430</v>
      </c>
      <c r="L456" s="2">
        <v>12</v>
      </c>
      <c r="M456" s="2">
        <v>2</v>
      </c>
      <c r="N456" s="2" t="s">
        <v>431</v>
      </c>
      <c r="O456" s="11"/>
      <c r="P456" s="2" t="s">
        <v>2532</v>
      </c>
      <c r="Q456" s="11"/>
      <c r="R456" s="11"/>
      <c r="S456" s="11"/>
      <c r="T456" s="42"/>
      <c r="U456" s="42"/>
      <c r="V456" s="64" t="s">
        <v>2426</v>
      </c>
      <c r="W456" s="42"/>
      <c r="X456" s="42"/>
      <c r="Y456" s="42"/>
      <c r="Z456" s="29"/>
      <c r="AA456" s="1" t="s">
        <v>2166</v>
      </c>
      <c r="AC456" s="115">
        <v>209</v>
      </c>
      <c r="AD456" s="115">
        <v>2500</v>
      </c>
      <c r="AE456" s="11"/>
      <c r="AF456" s="11"/>
      <c r="AG456" s="11" t="s">
        <v>483</v>
      </c>
      <c r="AH456" s="115">
        <v>150</v>
      </c>
      <c r="AJ456" s="11"/>
      <c r="AM456" s="11"/>
      <c r="AO456" s="116">
        <v>54.3</v>
      </c>
      <c r="AP456" s="117">
        <v>42.8</v>
      </c>
      <c r="AQ456" s="118">
        <v>2.34</v>
      </c>
      <c r="AR456" s="119">
        <f>AO456+AP456+AQ456</f>
        <v>99.44</v>
      </c>
      <c r="AS456" s="120">
        <f>AO456/AP456</f>
        <v>1.2686915887850467</v>
      </c>
      <c r="AT456" s="121">
        <f>AO456/AP456*AQ456</f>
        <v>2.9687383177570092</v>
      </c>
      <c r="AU456" s="122">
        <f>AO456/(AP456+AQ456)</f>
        <v>1.2029242357111209</v>
      </c>
      <c r="AV456" s="19">
        <f>AW456*AO456/100</f>
        <v>38.614000000000004</v>
      </c>
      <c r="AW456" s="19">
        <f>98-AY456</f>
        <v>71.112338858195216</v>
      </c>
      <c r="AX456" s="123">
        <v>14.6</v>
      </c>
      <c r="AY456" s="19">
        <f>AX456*100/AO456</f>
        <v>26.887661141804788</v>
      </c>
      <c r="AZ456" s="1" t="s">
        <v>432</v>
      </c>
      <c r="BA456" s="58">
        <v>22.3</v>
      </c>
      <c r="BB456" s="1" t="s">
        <v>432</v>
      </c>
      <c r="BC456" s="6">
        <v>5.0099999999999997E-3</v>
      </c>
      <c r="BD456" s="6"/>
      <c r="BE456" s="19"/>
      <c r="BF456" s="19"/>
      <c r="BG456" s="67">
        <v>7676.1538461538457</v>
      </c>
      <c r="BH456" s="67">
        <v>494</v>
      </c>
      <c r="BI456" s="19">
        <v>1.08</v>
      </c>
      <c r="BJ456" s="19">
        <v>32.799999999999997</v>
      </c>
      <c r="BK456" s="19">
        <f>100-BJ456</f>
        <v>67.2</v>
      </c>
      <c r="BL456" s="124">
        <f>BJ456/BK456</f>
        <v>0.48809523809523803</v>
      </c>
      <c r="BM456" s="125">
        <v>0.18</v>
      </c>
      <c r="BN456" s="6">
        <f>BM456*100/AO456</f>
        <v>0.33149171270718236</v>
      </c>
      <c r="BO456" s="1" t="s">
        <v>432</v>
      </c>
      <c r="BP456" s="19">
        <v>68.728813559322035</v>
      </c>
      <c r="BQ456" s="19">
        <v>82.7</v>
      </c>
      <c r="BR456" s="43">
        <v>87038.720000000001</v>
      </c>
      <c r="BS456" s="6">
        <f>BX456+BZ456</f>
        <v>35.200000000000003</v>
      </c>
      <c r="BT456" s="4">
        <v>82.9</v>
      </c>
      <c r="BU456" s="43">
        <v>9922.2222222222226</v>
      </c>
      <c r="BV456" s="6">
        <f>100-BT456</f>
        <v>17.099999999999994</v>
      </c>
      <c r="BW456" s="6">
        <f>BY456+CA456+CC456</f>
        <v>42.628799999999998</v>
      </c>
      <c r="BX456" s="22">
        <v>19.8</v>
      </c>
      <c r="BY456" s="22">
        <f>BX456*AP456/100</f>
        <v>8.4743999999999993</v>
      </c>
      <c r="BZ456" s="6">
        <v>15.4</v>
      </c>
      <c r="CA456" s="22">
        <f>BZ456*AP456/100</f>
        <v>6.5911999999999997</v>
      </c>
      <c r="CB456" s="6">
        <v>64.400000000000006</v>
      </c>
      <c r="CC456" s="22">
        <f>CB456*AP456/100</f>
        <v>27.563200000000002</v>
      </c>
      <c r="CD456" s="22" t="s">
        <v>432</v>
      </c>
      <c r="CE456" s="126">
        <v>99.8</v>
      </c>
      <c r="CF456" s="127">
        <v>13007</v>
      </c>
      <c r="CG456" s="126">
        <v>96.4</v>
      </c>
      <c r="CH456" s="127">
        <v>10414</v>
      </c>
      <c r="CI456" s="126">
        <v>88.8</v>
      </c>
      <c r="CJ456" s="126">
        <v>92.1</v>
      </c>
      <c r="CK456" s="127">
        <v>7116</v>
      </c>
      <c r="CL456" s="19">
        <f>BX456/BZ456</f>
        <v>1.2857142857142858</v>
      </c>
      <c r="CM456" s="19"/>
      <c r="CN456" s="19"/>
      <c r="CO456" s="19"/>
      <c r="CP456" s="6"/>
      <c r="CQ456" s="19"/>
      <c r="CR456" s="19"/>
      <c r="CS456" s="20"/>
      <c r="CZ456" s="22"/>
      <c r="DA456" s="16"/>
      <c r="DC456" s="130"/>
      <c r="DD456" s="131"/>
      <c r="DI456" s="1" t="s">
        <v>436</v>
      </c>
      <c r="DJ456" s="209" t="s">
        <v>483</v>
      </c>
      <c r="DK456" s="4">
        <v>2</v>
      </c>
      <c r="DN456" s="16">
        <v>0</v>
      </c>
      <c r="DR456" s="58" t="s">
        <v>431</v>
      </c>
      <c r="DS456" s="22" t="s">
        <v>431</v>
      </c>
      <c r="DT456" s="22">
        <v>215</v>
      </c>
      <c r="DU456" s="22">
        <v>7.4</v>
      </c>
      <c r="DV456" s="22">
        <v>92.6</v>
      </c>
      <c r="DW456" s="22" t="s">
        <v>431</v>
      </c>
      <c r="DX456" s="22" t="s">
        <v>431</v>
      </c>
      <c r="DY456" s="22" t="s">
        <v>431</v>
      </c>
      <c r="DZ456" s="22" t="s">
        <v>431</v>
      </c>
      <c r="EA456" s="2">
        <v>0</v>
      </c>
      <c r="EB456" s="2"/>
      <c r="EC456" s="36"/>
      <c r="ED456" s="36"/>
      <c r="EE456" s="4">
        <f>L456</f>
        <v>12</v>
      </c>
      <c r="EF456" s="4"/>
      <c r="EG456" s="4"/>
      <c r="EH456" s="4"/>
      <c r="EI456" s="4"/>
      <c r="EJ456" s="4"/>
      <c r="EK456" s="4"/>
      <c r="EL456" s="6" t="e">
        <f>EK456/(EJ456*EJ456*0.01*0.01)</f>
        <v>#DIV/0!</v>
      </c>
      <c r="EM456" s="4"/>
      <c r="EN456" s="4"/>
      <c r="EO456" s="4"/>
      <c r="EP456" s="4"/>
      <c r="EQ456" s="31"/>
      <c r="ER456" s="14"/>
      <c r="ES456" s="132">
        <f>C456</f>
        <v>17630</v>
      </c>
      <c r="ET456" s="133">
        <v>75</v>
      </c>
      <c r="EU456" s="133">
        <v>44507</v>
      </c>
      <c r="EV456" s="133">
        <v>8000</v>
      </c>
      <c r="EW456" s="133">
        <v>40560</v>
      </c>
      <c r="EX456" s="133">
        <v>3242</v>
      </c>
      <c r="EY456" s="134">
        <f>EX456/EV456*EW456/ET456</f>
        <v>219.15919999999997</v>
      </c>
      <c r="EZ456" s="39">
        <f>L456*EY456</f>
        <v>2629.9103999999998</v>
      </c>
      <c r="FA456" s="9"/>
      <c r="FE456" s="135"/>
      <c r="FF456" s="135"/>
      <c r="FH456" s="136"/>
      <c r="FK456" s="138"/>
      <c r="FL456" s="139"/>
      <c r="FM456" s="9"/>
      <c r="FN456" s="1"/>
      <c r="FO456" s="41">
        <f>AC456/1000</f>
        <v>0.20899999999999999</v>
      </c>
      <c r="FQ456" s="121">
        <f>EX456*100/EU456</f>
        <v>7.2842474217538813</v>
      </c>
      <c r="FR456" s="140">
        <f>EY456/1000</f>
        <v>0.21915919999999997</v>
      </c>
      <c r="FS456" s="9"/>
      <c r="FV456" s="212"/>
      <c r="FX456" s="212"/>
      <c r="GI456" s="8"/>
      <c r="GO456" s="10">
        <v>44734</v>
      </c>
      <c r="GP456" s="10"/>
      <c r="GQ456" s="20"/>
      <c r="KB456" s="22"/>
      <c r="KC456" s="22"/>
      <c r="KD456" s="22"/>
      <c r="KE456" s="20">
        <f>FR456*AO456/100*1000</f>
        <v>119.00344559999996</v>
      </c>
      <c r="KF456" s="20">
        <f>FR456*AP456/100*1000</f>
        <v>93.800137599999985</v>
      </c>
      <c r="KG456" s="20">
        <f>FR456*AQ456/100*1000</f>
        <v>5.1283252799999994</v>
      </c>
      <c r="KH456" s="20">
        <f>FR456*AX456/100*1000</f>
        <v>31.997243199999996</v>
      </c>
      <c r="KI456" s="20">
        <f>FR456*BM456/100*1000</f>
        <v>0.39448655999999993</v>
      </c>
      <c r="KJ456" s="20">
        <f>FR456*BY456/100*1000</f>
        <v>18.572427244799997</v>
      </c>
      <c r="KK456" s="20">
        <f>FR456*CA456/100*1000</f>
        <v>14.445221190399998</v>
      </c>
      <c r="KL456" s="20">
        <f>FR456*CC456/100*1000</f>
        <v>60.407288614400002</v>
      </c>
      <c r="KM456" s="1">
        <v>80.8</v>
      </c>
      <c r="KN456" s="1">
        <v>91.9</v>
      </c>
      <c r="KP456" s="22"/>
      <c r="KQ456" s="22"/>
      <c r="KR456" s="22"/>
      <c r="KS456" s="19"/>
      <c r="KY456" s="11"/>
      <c r="KZ456" s="11"/>
      <c r="LA456" s="11"/>
    </row>
    <row r="457" spans="1:313">
      <c r="A457" s="1">
        <v>77</v>
      </c>
      <c r="B457" s="1">
        <f>COUNTIFS($D$3:D457,D457,$F$3:F457,F457)</f>
        <v>1</v>
      </c>
      <c r="C457" s="34">
        <v>14854</v>
      </c>
      <c r="D457" s="21" t="s">
        <v>1844</v>
      </c>
      <c r="E457" s="2" t="s">
        <v>555</v>
      </c>
      <c r="F457" s="2">
        <v>7712275329</v>
      </c>
      <c r="G457" s="1">
        <v>44</v>
      </c>
      <c r="H457" s="247" t="s">
        <v>1843</v>
      </c>
      <c r="I457" s="29" t="s">
        <v>1845</v>
      </c>
      <c r="J457" s="24" t="s">
        <v>487</v>
      </c>
      <c r="K457" s="2" t="s">
        <v>430</v>
      </c>
      <c r="L457" s="2">
        <v>7</v>
      </c>
      <c r="M457" s="2" t="s">
        <v>601</v>
      </c>
      <c r="N457" s="2" t="s">
        <v>647</v>
      </c>
      <c r="O457" s="11"/>
      <c r="P457" s="2" t="s">
        <v>1794</v>
      </c>
      <c r="Q457" s="11"/>
      <c r="R457" s="11"/>
      <c r="S457" s="11"/>
      <c r="T457" s="42"/>
      <c r="U457" s="42"/>
      <c r="V457" s="64" t="s">
        <v>1609</v>
      </c>
      <c r="W457" s="42"/>
      <c r="X457" s="66"/>
      <c r="Y457" s="66"/>
      <c r="Z457" s="11"/>
      <c r="AA457" s="1" t="s">
        <v>812</v>
      </c>
      <c r="AC457" s="115">
        <v>554</v>
      </c>
      <c r="AD457" s="115">
        <v>3800</v>
      </c>
      <c r="AE457" s="11"/>
      <c r="AF457" s="11"/>
      <c r="AG457" s="11" t="s">
        <v>491</v>
      </c>
      <c r="AH457" s="115">
        <v>250</v>
      </c>
      <c r="AI457" s="11"/>
      <c r="AJ457" s="11"/>
      <c r="AM457" s="11"/>
      <c r="AO457" s="116">
        <v>43.4</v>
      </c>
      <c r="AP457" s="117">
        <v>54.8</v>
      </c>
      <c r="AQ457" s="118">
        <v>0.82</v>
      </c>
      <c r="AR457" s="119">
        <f>AO457+AP457+AQ457</f>
        <v>99.019999999999982</v>
      </c>
      <c r="AS457" s="120">
        <f>AO457/AP457</f>
        <v>0.79197080291970801</v>
      </c>
      <c r="AT457" s="121">
        <f>AO457/AP457*AQ457</f>
        <v>0.6494160583941605</v>
      </c>
      <c r="AU457" s="122">
        <f>AO457/(AP457+AQ457)</f>
        <v>0.78029485796476084</v>
      </c>
      <c r="AV457" s="19">
        <f>AW457*AO457/100</f>
        <v>31.611999999999995</v>
      </c>
      <c r="AW457" s="19">
        <f>98-AY457-(CD457*100/AO457)</f>
        <v>72.838709677419345</v>
      </c>
      <c r="AX457" s="123">
        <v>5.55</v>
      </c>
      <c r="AY457" s="19">
        <f>AX457*100/AO457</f>
        <v>12.788018433179724</v>
      </c>
      <c r="AZ457" s="1" t="s">
        <v>432</v>
      </c>
      <c r="BA457" s="58">
        <v>10.3</v>
      </c>
      <c r="BB457" s="1" t="s">
        <v>432</v>
      </c>
      <c r="BC457" s="6">
        <v>2.1999999999999999E-2</v>
      </c>
      <c r="BD457" s="6"/>
      <c r="BE457" s="19"/>
      <c r="BF457" s="19"/>
      <c r="BG457" s="67">
        <v>5216</v>
      </c>
      <c r="BH457" s="2">
        <v>677.27272727272725</v>
      </c>
      <c r="BI457" s="19">
        <v>4.9800000000000004</v>
      </c>
      <c r="BJ457" s="19">
        <v>46.8</v>
      </c>
      <c r="BK457" s="1">
        <v>53.2</v>
      </c>
      <c r="BL457" s="124">
        <f>BJ457/BK457</f>
        <v>0.87969924812030065</v>
      </c>
      <c r="BM457" s="125">
        <v>0.94</v>
      </c>
      <c r="BN457" s="6">
        <f>BM457*100/AO457</f>
        <v>2.1658986175115209</v>
      </c>
      <c r="BO457" s="1" t="s">
        <v>432</v>
      </c>
      <c r="BP457" s="19">
        <v>38.799999999999997</v>
      </c>
      <c r="BQ457" s="19">
        <v>37.700000000000003</v>
      </c>
      <c r="BR457" s="4">
        <v>51038</v>
      </c>
      <c r="BS457" s="6">
        <f>BX457+BZ457</f>
        <v>64.900000000000006</v>
      </c>
      <c r="BT457" s="4">
        <v>86.3</v>
      </c>
      <c r="BU457" s="4">
        <v>8087</v>
      </c>
      <c r="BV457" s="6">
        <f>100-BT457</f>
        <v>13.700000000000003</v>
      </c>
      <c r="BW457" s="6">
        <f>BY457+CA457+CC457</f>
        <v>54.525999999999996</v>
      </c>
      <c r="BX457" s="22">
        <v>24.1</v>
      </c>
      <c r="BY457" s="22">
        <f>BX457*AP457/100</f>
        <v>13.206800000000001</v>
      </c>
      <c r="BZ457" s="4">
        <v>40.799999999999997</v>
      </c>
      <c r="CA457" s="22">
        <f>BZ457*AP457/100</f>
        <v>22.358399999999996</v>
      </c>
      <c r="CB457" s="4">
        <v>34.6</v>
      </c>
      <c r="CC457" s="22">
        <f>CB457*AP457/100</f>
        <v>18.960799999999999</v>
      </c>
      <c r="CD457" s="144">
        <v>5.37</v>
      </c>
      <c r="CE457" s="126">
        <v>85.7</v>
      </c>
      <c r="CF457" s="126">
        <v>4804</v>
      </c>
      <c r="CG457" s="126">
        <v>49.2</v>
      </c>
      <c r="CH457" s="126">
        <v>4001</v>
      </c>
      <c r="CI457" s="126">
        <v>8.83</v>
      </c>
      <c r="CJ457" s="126">
        <v>44</v>
      </c>
      <c r="CK457" s="126">
        <v>4344</v>
      </c>
      <c r="CL457" s="19">
        <f>BX457/BZ457</f>
        <v>0.59068627450980404</v>
      </c>
      <c r="CM457" s="19">
        <v>0.62</v>
      </c>
      <c r="CN457" s="19">
        <v>2.4500000000000002</v>
      </c>
      <c r="CO457" s="19">
        <v>0.37</v>
      </c>
      <c r="CP457" s="6"/>
      <c r="CQ457" s="19"/>
      <c r="CR457" s="19"/>
      <c r="CS457" s="20"/>
      <c r="CZ457" s="22"/>
      <c r="DA457" s="16"/>
      <c r="DB457" s="129" t="s">
        <v>441</v>
      </c>
      <c r="DC457" s="130"/>
      <c r="DD457" s="131" t="s">
        <v>1478</v>
      </c>
      <c r="DI457" s="1" t="s">
        <v>434</v>
      </c>
      <c r="DJ457" s="210" t="s">
        <v>491</v>
      </c>
      <c r="DK457" s="4">
        <v>2</v>
      </c>
      <c r="DN457" s="16">
        <v>0</v>
      </c>
      <c r="DR457" s="22" t="s">
        <v>431</v>
      </c>
      <c r="DS457" s="22" t="s">
        <v>431</v>
      </c>
      <c r="DT457" s="67">
        <v>519</v>
      </c>
      <c r="DU457" s="22">
        <v>9.5</v>
      </c>
      <c r="DV457" s="22">
        <v>90.5</v>
      </c>
      <c r="DW457" s="22" t="s">
        <v>431</v>
      </c>
      <c r="DX457" s="22" t="s">
        <v>431</v>
      </c>
      <c r="DY457" s="22" t="s">
        <v>431</v>
      </c>
      <c r="DZ457" s="22" t="s">
        <v>431</v>
      </c>
      <c r="EA457" s="2">
        <v>0</v>
      </c>
      <c r="EB457" s="68"/>
      <c r="EC457" s="36"/>
      <c r="ED457" s="36"/>
      <c r="EE457" s="4">
        <f>L457</f>
        <v>7</v>
      </c>
      <c r="EF457" s="4"/>
      <c r="EG457" s="4"/>
      <c r="EH457" s="4"/>
      <c r="EI457" s="4"/>
      <c r="EJ457" s="4"/>
      <c r="EK457" s="4"/>
      <c r="EL457" s="6" t="e">
        <f>EK457/(EJ457*EJ457*0.01*0.01)</f>
        <v>#DIV/0!</v>
      </c>
      <c r="EM457" s="4"/>
      <c r="EN457" s="4"/>
      <c r="EO457" s="4"/>
      <c r="EP457" s="4"/>
      <c r="EQ457" s="31"/>
      <c r="ER457" s="14"/>
      <c r="ES457" s="132">
        <v>19854</v>
      </c>
      <c r="ET457" s="133">
        <v>75</v>
      </c>
      <c r="EU457" s="133">
        <v>79876</v>
      </c>
      <c r="EV457" s="133">
        <v>4000</v>
      </c>
      <c r="EW457" s="133">
        <v>39780</v>
      </c>
      <c r="EX457" s="133">
        <v>3892</v>
      </c>
      <c r="EY457" s="134">
        <f>EX457/EV457*EW457/ET457</f>
        <v>516.07920000000001</v>
      </c>
      <c r="EZ457" s="39">
        <f>L457*EY457</f>
        <v>3612.5544</v>
      </c>
      <c r="FA457" s="9"/>
      <c r="FE457" s="135"/>
      <c r="FF457" s="135"/>
      <c r="FH457" s="136"/>
      <c r="FK457" s="138"/>
      <c r="FL457" s="139"/>
      <c r="FM457" s="9"/>
      <c r="FN457" s="1"/>
      <c r="FO457" s="41">
        <f>AC457/1000</f>
        <v>0.55400000000000005</v>
      </c>
      <c r="FQ457" s="121">
        <f>EX457*100/EU457</f>
        <v>4.8725524563072762</v>
      </c>
      <c r="FR457" s="140">
        <f>EY457/1000</f>
        <v>0.51607919999999996</v>
      </c>
      <c r="FS457" s="9"/>
      <c r="FU457" s="214"/>
      <c r="FW457" s="214"/>
      <c r="GI457" s="8"/>
      <c r="GO457" s="10">
        <v>44274</v>
      </c>
      <c r="GP457" s="10"/>
      <c r="GQ457" s="20"/>
      <c r="KE457" s="20">
        <f>FR457*AO457/100*1000</f>
        <v>223.97837279999996</v>
      </c>
      <c r="KF457" s="20">
        <f>FR457*AP457/100*1000</f>
        <v>282.81140159999995</v>
      </c>
      <c r="KG457" s="20">
        <f>FR457*AQ457/100*1000</f>
        <v>4.2318494399999995</v>
      </c>
      <c r="KH457" s="20">
        <f>FR457*AX457/100*1000</f>
        <v>28.642395599999997</v>
      </c>
      <c r="KI457" s="20">
        <f>FR457*BM457/100*1000</f>
        <v>4.8511444799999985</v>
      </c>
      <c r="KJ457" s="20">
        <f>FR457*BY457/100*1000</f>
        <v>68.157547785600002</v>
      </c>
      <c r="KK457" s="20">
        <f>FR457*CA457/100*1000</f>
        <v>115.38705185279997</v>
      </c>
      <c r="KL457" s="20">
        <f>FR457*CC457/100*1000</f>
        <v>97.852744953599995</v>
      </c>
    </row>
    <row r="458" spans="1:313">
      <c r="A458" s="1">
        <v>95</v>
      </c>
      <c r="B458" s="219">
        <f>COUNTIFS($D$3:D458,D458,$F$3:F458,F458)</f>
        <v>1</v>
      </c>
      <c r="C458" s="21">
        <v>8503</v>
      </c>
      <c r="D458" s="21" t="s">
        <v>2789</v>
      </c>
      <c r="E458" s="1" t="s">
        <v>452</v>
      </c>
      <c r="F458" s="12">
        <v>9204166180</v>
      </c>
      <c r="G458" s="1">
        <v>26</v>
      </c>
      <c r="H458" s="247" t="s">
        <v>2790</v>
      </c>
      <c r="DJ458" s="210" t="s">
        <v>491</v>
      </c>
      <c r="EL458" s="6" t="e">
        <f>EK458/((EJ458/100)*(EJ458/100))</f>
        <v>#DIV/0!</v>
      </c>
      <c r="FU458" s="214" t="s">
        <v>785</v>
      </c>
      <c r="FW458" s="214" t="s">
        <v>785</v>
      </c>
      <c r="GI458" s="8"/>
    </row>
    <row r="459" spans="1:313">
      <c r="A459" s="1">
        <v>208</v>
      </c>
      <c r="B459" s="1">
        <f>COUNTIFS($D$3:D459,D459,$F$3:F459,F459)</f>
        <v>1</v>
      </c>
      <c r="C459" s="34">
        <v>18056</v>
      </c>
      <c r="D459" s="21" t="s">
        <v>2623</v>
      </c>
      <c r="E459" s="2" t="s">
        <v>496</v>
      </c>
      <c r="F459" s="2">
        <v>450614401</v>
      </c>
      <c r="G459" s="1">
        <v>77</v>
      </c>
      <c r="H459" s="247" t="s">
        <v>2622</v>
      </c>
      <c r="I459" s="29" t="s">
        <v>471</v>
      </c>
      <c r="J459" s="24" t="s">
        <v>487</v>
      </c>
      <c r="K459" s="2" t="s">
        <v>430</v>
      </c>
      <c r="L459" s="2">
        <v>26</v>
      </c>
      <c r="M459" s="2" t="s">
        <v>565</v>
      </c>
      <c r="N459" s="2" t="s">
        <v>647</v>
      </c>
      <c r="O459" s="11"/>
      <c r="P459" s="2" t="s">
        <v>2609</v>
      </c>
      <c r="Q459" s="11" t="s">
        <v>2584</v>
      </c>
      <c r="R459" s="11"/>
      <c r="S459" s="11"/>
      <c r="T459" s="42"/>
      <c r="U459" s="42"/>
      <c r="V459" s="64" t="s">
        <v>2426</v>
      </c>
      <c r="W459" s="42"/>
      <c r="X459" s="42"/>
      <c r="Y459" s="42"/>
      <c r="Z459" s="29"/>
      <c r="AA459" s="1" t="s">
        <v>2166</v>
      </c>
      <c r="AC459" s="115">
        <v>368</v>
      </c>
      <c r="AD459" s="115">
        <v>2200</v>
      </c>
      <c r="AG459" s="11" t="s">
        <v>483</v>
      </c>
      <c r="AH459" s="115">
        <v>150</v>
      </c>
      <c r="AJ459" s="11"/>
      <c r="AM459" s="11"/>
      <c r="AO459" s="116"/>
      <c r="AP459" s="117"/>
      <c r="AQ459" s="118"/>
      <c r="AR459" s="119">
        <f>AO459+AP459+AQ459</f>
        <v>0</v>
      </c>
      <c r="AS459" s="120" t="e">
        <f>AO459/AP459</f>
        <v>#DIV/0!</v>
      </c>
      <c r="AT459" s="121" t="e">
        <f>AO459/AP459*AQ459</f>
        <v>#DIV/0!</v>
      </c>
      <c r="AU459" s="122" t="e">
        <f>AO459/(AP459+AQ459)</f>
        <v>#DIV/0!</v>
      </c>
      <c r="AV459" s="19" t="e">
        <f>AW459*AO459/100</f>
        <v>#DIV/0!</v>
      </c>
      <c r="AW459" s="19" t="e">
        <f>98-AY459</f>
        <v>#DIV/0!</v>
      </c>
      <c r="AX459" s="123"/>
      <c r="AY459" s="19" t="e">
        <f>AX459*100/AO459</f>
        <v>#DIV/0!</v>
      </c>
      <c r="AZ459" s="1" t="s">
        <v>432</v>
      </c>
      <c r="BA459" s="58"/>
      <c r="BB459" s="1" t="s">
        <v>432</v>
      </c>
      <c r="BC459" s="6"/>
      <c r="BD459" s="6"/>
      <c r="BE459" s="19"/>
      <c r="BF459" s="19"/>
      <c r="BG459" s="67"/>
      <c r="BH459" s="67"/>
      <c r="BI459" s="19"/>
      <c r="BJ459" s="19"/>
      <c r="BK459" s="19">
        <f>100-BJ459</f>
        <v>100</v>
      </c>
      <c r="BL459" s="124">
        <f>BJ459/BK459</f>
        <v>0</v>
      </c>
      <c r="BM459" s="125"/>
      <c r="BN459" s="6" t="e">
        <f>BM459*100/AO459</f>
        <v>#DIV/0!</v>
      </c>
      <c r="BO459" s="1" t="s">
        <v>432</v>
      </c>
      <c r="BP459" s="19"/>
      <c r="BQ459" s="19"/>
      <c r="BR459" s="43"/>
      <c r="BS459" s="6">
        <f>BX459+BZ459</f>
        <v>0</v>
      </c>
      <c r="BU459" s="43"/>
      <c r="BV459" s="6">
        <f>100-BT459</f>
        <v>100</v>
      </c>
      <c r="BW459" s="6">
        <f>BY459+CA459+CC459</f>
        <v>0</v>
      </c>
      <c r="BX459" s="22"/>
      <c r="BY459" s="22">
        <f>BX459*AP459/100</f>
        <v>0</v>
      </c>
      <c r="BZ459" s="6"/>
      <c r="CA459" s="22">
        <f>BZ459*AP459/100</f>
        <v>0</v>
      </c>
      <c r="CB459" s="6"/>
      <c r="CC459" s="22">
        <f>CB459*AP459/100</f>
        <v>0</v>
      </c>
      <c r="CD459" s="22" t="s">
        <v>432</v>
      </c>
      <c r="CE459" s="126"/>
      <c r="CF459" s="127"/>
      <c r="CG459" s="126"/>
      <c r="CH459" s="127"/>
      <c r="CI459" s="126"/>
      <c r="CJ459" s="126"/>
      <c r="CK459" s="127"/>
      <c r="CL459" s="19" t="e">
        <f>BX459/BZ459</f>
        <v>#DIV/0!</v>
      </c>
      <c r="CM459" s="19"/>
      <c r="CN459" s="19"/>
      <c r="CO459" s="19"/>
      <c r="CP459" s="6"/>
      <c r="CQ459" s="19"/>
      <c r="CR459" s="19"/>
      <c r="CS459" s="20"/>
      <c r="CZ459" s="22"/>
      <c r="DA459" s="16"/>
      <c r="DC459" s="130"/>
      <c r="DD459" s="131"/>
      <c r="DI459" s="1"/>
      <c r="DJ459" s="209" t="s">
        <v>483</v>
      </c>
      <c r="DN459" s="16"/>
      <c r="DR459" s="58"/>
      <c r="DS459" s="22"/>
      <c r="DT459" s="22"/>
      <c r="DU459" s="22"/>
      <c r="DV459" s="22"/>
      <c r="DW459" s="22"/>
      <c r="DX459" s="22"/>
      <c r="DY459" s="22"/>
      <c r="DZ459" s="22"/>
      <c r="EB459" s="2"/>
      <c r="EC459" s="36"/>
      <c r="ED459" s="36"/>
      <c r="EE459" s="4">
        <f>L459</f>
        <v>26</v>
      </c>
      <c r="EF459" s="4"/>
      <c r="EG459" s="4"/>
      <c r="EH459" s="4"/>
      <c r="EI459" s="4"/>
      <c r="EJ459" s="4"/>
      <c r="EK459" s="4"/>
      <c r="EL459" s="6" t="e">
        <f>EK459/(EJ459*EJ459*0.01*0.01)</f>
        <v>#DIV/0!</v>
      </c>
      <c r="EM459" s="4"/>
      <c r="EN459" s="4"/>
      <c r="EO459" s="4"/>
      <c r="EP459" s="4"/>
      <c r="EQ459" s="31"/>
      <c r="ER459" s="14"/>
      <c r="ES459" s="132">
        <f>C459</f>
        <v>18056</v>
      </c>
      <c r="ET459" s="133">
        <v>75</v>
      </c>
      <c r="EU459" s="133"/>
      <c r="EV459" s="133">
        <v>4000</v>
      </c>
      <c r="EW459" s="133">
        <v>40560</v>
      </c>
      <c r="EX459" s="133"/>
      <c r="EY459" s="134">
        <f>EX459/EV459*EW459/ET459</f>
        <v>0</v>
      </c>
      <c r="EZ459" s="39">
        <f>L459*EY459</f>
        <v>0</v>
      </c>
      <c r="FA459" s="9"/>
      <c r="FE459" s="135"/>
      <c r="FF459" s="135"/>
      <c r="FH459" s="136"/>
      <c r="FK459" s="138"/>
      <c r="FL459" s="139"/>
      <c r="FM459" s="9"/>
      <c r="FN459" s="1"/>
      <c r="FO459" s="41" t="e">
        <f>#REF!/1000</f>
        <v>#REF!</v>
      </c>
      <c r="FQ459" s="121" t="e">
        <f>EX459*100/EU459</f>
        <v>#DIV/0!</v>
      </c>
      <c r="FR459" s="140">
        <f>EY459/1000</f>
        <v>0</v>
      </c>
      <c r="FS459" s="9"/>
      <c r="FV459" s="212"/>
      <c r="FX459" s="212"/>
      <c r="GI459" s="8"/>
      <c r="GO459" s="10"/>
      <c r="GP459" s="10"/>
      <c r="GQ459" s="20"/>
      <c r="KB459" s="22"/>
      <c r="KC459" s="22"/>
      <c r="KD459" s="22"/>
      <c r="KE459" s="20">
        <f>FR459*AO459/100*1000</f>
        <v>0</v>
      </c>
      <c r="KF459" s="20">
        <f>FR459*AP459/100*1000</f>
        <v>0</v>
      </c>
      <c r="KG459" s="20">
        <f>FR459*AQ459/100*1000</f>
        <v>0</v>
      </c>
      <c r="KH459" s="20">
        <f>FR459*AX459/100*1000</f>
        <v>0</v>
      </c>
      <c r="KI459" s="20">
        <f>FR459*BM459/100*1000</f>
        <v>0</v>
      </c>
      <c r="KJ459" s="20">
        <f>FR459*BY459/100*1000</f>
        <v>0</v>
      </c>
      <c r="KK459" s="20">
        <f>FR459*CA459/100*1000</f>
        <v>0</v>
      </c>
      <c r="KL459" s="20">
        <f>FR459*CC459/100*1000</f>
        <v>0</v>
      </c>
      <c r="KM459" s="1"/>
      <c r="KN459" s="1"/>
      <c r="KP459" s="22"/>
      <c r="KQ459" s="22"/>
      <c r="KR459" s="22"/>
      <c r="KS459" s="19"/>
      <c r="KY459" s="11"/>
      <c r="KZ459" s="11"/>
      <c r="LA459" s="11"/>
    </row>
    <row r="460" spans="1:313">
      <c r="A460" s="1">
        <v>301</v>
      </c>
      <c r="B460" s="1">
        <f>COUNTIFS($D$3:D460,D460,$F$3:F460,F460)</f>
        <v>1</v>
      </c>
      <c r="C460" s="34">
        <v>11794</v>
      </c>
      <c r="D460" s="21" t="s">
        <v>879</v>
      </c>
      <c r="E460" s="2" t="s">
        <v>504</v>
      </c>
      <c r="F460" s="2">
        <v>440412450</v>
      </c>
      <c r="G460" s="1">
        <f>LEFT(H460,4)-CONCATENATE(IF(LEFT(F460, 2)&lt;MID(H460, 3, 4), 20, 19),LEFT(F460,2))</f>
        <v>75</v>
      </c>
      <c r="H460" s="247" t="s">
        <v>880</v>
      </c>
      <c r="I460" s="29" t="s">
        <v>462</v>
      </c>
      <c r="J460" s="24" t="s">
        <v>487</v>
      </c>
      <c r="K460" s="2" t="s">
        <v>430</v>
      </c>
      <c r="L460" s="1">
        <v>19</v>
      </c>
      <c r="M460" s="2" t="s">
        <v>652</v>
      </c>
      <c r="N460" s="2" t="s">
        <v>431</v>
      </c>
      <c r="P460" s="1" t="s">
        <v>869</v>
      </c>
      <c r="S460" s="2"/>
      <c r="T460" s="46" t="s">
        <v>797</v>
      </c>
      <c r="U460" s="46"/>
      <c r="V460" s="47" t="s">
        <v>824</v>
      </c>
      <c r="X460" s="59"/>
      <c r="Y460" s="59"/>
      <c r="Z460" s="29"/>
      <c r="AA460" s="1" t="s">
        <v>817</v>
      </c>
      <c r="AC460" s="115">
        <v>121</v>
      </c>
      <c r="AD460" s="115">
        <v>2300</v>
      </c>
      <c r="AE460" s="11"/>
      <c r="AF460" s="11"/>
      <c r="AG460" s="11" t="s">
        <v>483</v>
      </c>
      <c r="AH460" s="115">
        <v>150</v>
      </c>
      <c r="AI460" s="11"/>
      <c r="AO460" s="116">
        <v>32.799999999999997</v>
      </c>
      <c r="AP460" s="117">
        <v>31.3</v>
      </c>
      <c r="AQ460" s="118">
        <v>35.6</v>
      </c>
      <c r="AR460" s="119">
        <f>AO460+AP460+AQ460</f>
        <v>99.699999999999989</v>
      </c>
      <c r="AS460" s="120">
        <f>AO460/AP460</f>
        <v>1.0479233226837059</v>
      </c>
      <c r="AT460" s="121">
        <f>AO460/AP460*AQ460</f>
        <v>37.306070287539931</v>
      </c>
      <c r="AU460" s="122">
        <f>AO460/(AP460+AQ460)</f>
        <v>0.49028400597907318</v>
      </c>
      <c r="AV460" s="19">
        <v>24.763999999999996</v>
      </c>
      <c r="AW460" s="19">
        <f>95-AY460</f>
        <v>75.5</v>
      </c>
      <c r="AX460" s="123">
        <v>6.395999999999999</v>
      </c>
      <c r="AY460" s="19">
        <v>19.5</v>
      </c>
      <c r="AZ460" s="1" t="s">
        <v>432</v>
      </c>
      <c r="BA460" s="145">
        <v>2.3400000000000003</v>
      </c>
      <c r="BB460" s="1" t="s">
        <v>432</v>
      </c>
      <c r="BC460" s="6">
        <v>0.5</v>
      </c>
      <c r="BD460" s="6"/>
      <c r="BE460" s="19">
        <v>14.1</v>
      </c>
      <c r="BF460" s="19">
        <v>28.4</v>
      </c>
      <c r="BG460" s="2">
        <v>5328</v>
      </c>
      <c r="BH460" s="20">
        <v>156</v>
      </c>
      <c r="BI460" s="22">
        <v>7.8E-2</v>
      </c>
      <c r="BJ460" s="19">
        <v>37.1</v>
      </c>
      <c r="BK460" s="1">
        <v>62.9</v>
      </c>
      <c r="BL460" s="124">
        <f>BJ460/BK460</f>
        <v>0.58982511923688397</v>
      </c>
      <c r="BM460" s="125">
        <v>0.3</v>
      </c>
      <c r="BN460" s="6">
        <f>BM460*100/AO460</f>
        <v>0.91463414634146345</v>
      </c>
      <c r="BO460" s="1" t="s">
        <v>432</v>
      </c>
      <c r="BP460" s="1">
        <v>11.7</v>
      </c>
      <c r="BQ460" s="19">
        <v>13.337999999999997</v>
      </c>
      <c r="BR460" s="43">
        <v>13831.249999999998</v>
      </c>
      <c r="BS460" s="6">
        <f>BX460+BZ460</f>
        <v>67.5</v>
      </c>
      <c r="BT460" s="4">
        <v>89.4</v>
      </c>
      <c r="BU460" s="43">
        <v>9539.0400000000009</v>
      </c>
      <c r="BV460" s="6">
        <f>100-BT460</f>
        <v>10.599999999999994</v>
      </c>
      <c r="BW460" s="6">
        <f>BY460+CA460+CC460</f>
        <v>30.736599999999996</v>
      </c>
      <c r="BX460" s="4">
        <v>32.200000000000003</v>
      </c>
      <c r="BY460" s="22">
        <f>BX460*AP460/100</f>
        <v>10.078600000000002</v>
      </c>
      <c r="BZ460" s="4">
        <v>35.299999999999997</v>
      </c>
      <c r="CA460" s="22">
        <f>BZ460*AP460/100</f>
        <v>11.048899999999998</v>
      </c>
      <c r="CB460" s="4">
        <v>30.7</v>
      </c>
      <c r="CC460" s="22">
        <f>CB460*AP460/100</f>
        <v>9.6090999999999998</v>
      </c>
      <c r="CD460" s="6">
        <v>0.4</v>
      </c>
      <c r="CE460" s="126">
        <v>97.7</v>
      </c>
      <c r="CF460" s="127">
        <v>6277.8499999999995</v>
      </c>
      <c r="CG460" s="126">
        <v>91.4</v>
      </c>
      <c r="CH460" s="126">
        <v>3776</v>
      </c>
      <c r="CI460" s="126">
        <v>48.1</v>
      </c>
      <c r="CJ460" s="126">
        <v>79.5</v>
      </c>
      <c r="CK460" s="127">
        <v>4686</v>
      </c>
      <c r="CL460" s="19">
        <f>BX460/BZ460</f>
        <v>0.91218130311614742</v>
      </c>
      <c r="CM460" s="22"/>
      <c r="CN460" s="22"/>
      <c r="CO460" s="22"/>
      <c r="CP460" s="6"/>
      <c r="CQ460" s="19"/>
      <c r="CR460" s="19"/>
      <c r="CS460" s="19"/>
      <c r="CT460" s="6">
        <v>53.8</v>
      </c>
      <c r="CU460" s="6">
        <v>21.2</v>
      </c>
      <c r="CV460" s="6">
        <v>44.2</v>
      </c>
      <c r="CW460" s="22">
        <v>12.8</v>
      </c>
      <c r="CX460" s="22">
        <v>21.2</v>
      </c>
      <c r="CY460" s="2"/>
      <c r="CZ460" s="22">
        <v>0.1</v>
      </c>
      <c r="DB460" s="129" t="s">
        <v>548</v>
      </c>
      <c r="DC460" s="130"/>
      <c r="DD460" s="31" t="s">
        <v>881</v>
      </c>
      <c r="DI460" s="1" t="s">
        <v>434</v>
      </c>
      <c r="DJ460" s="209" t="s">
        <v>483</v>
      </c>
      <c r="DK460" s="4">
        <v>2</v>
      </c>
      <c r="DN460" s="16">
        <v>0</v>
      </c>
      <c r="DR460" s="1">
        <v>3</v>
      </c>
      <c r="DS460" s="1" t="s">
        <v>431</v>
      </c>
      <c r="DT460" s="1">
        <v>294</v>
      </c>
      <c r="DU460" s="1">
        <v>35</v>
      </c>
      <c r="DV460" s="1">
        <v>65</v>
      </c>
      <c r="DW460" s="1" t="s">
        <v>431</v>
      </c>
      <c r="DX460" s="1" t="s">
        <v>431</v>
      </c>
      <c r="DY460" s="1" t="s">
        <v>431</v>
      </c>
      <c r="DZ460" s="1" t="s">
        <v>431</v>
      </c>
      <c r="EA460" s="1">
        <v>0</v>
      </c>
      <c r="EC460" s="36"/>
      <c r="ED460" s="36"/>
      <c r="EE460" s="4">
        <v>19</v>
      </c>
      <c r="EF460" s="4"/>
      <c r="EG460" s="4"/>
      <c r="EH460" s="4"/>
      <c r="EI460" s="4"/>
      <c r="EJ460" s="4"/>
      <c r="EK460" s="4"/>
      <c r="EL460" s="6" t="e">
        <f>EK460/(EJ460*EJ460*0.01*0.01)</f>
        <v>#DIV/0!</v>
      </c>
      <c r="EM460" s="4"/>
      <c r="EN460" s="4"/>
      <c r="EO460" s="4"/>
      <c r="EP460" s="4"/>
      <c r="EQ460" s="31"/>
      <c r="ER460" s="14"/>
      <c r="ES460" s="132">
        <v>11794</v>
      </c>
      <c r="ET460" s="133">
        <v>75</v>
      </c>
      <c r="EU460" s="133">
        <v>194029</v>
      </c>
      <c r="EV460" s="133">
        <v>12000</v>
      </c>
      <c r="EW460" s="133">
        <v>42120</v>
      </c>
      <c r="EX460" s="133">
        <v>2623</v>
      </c>
      <c r="EY460" s="134">
        <f>EX460/EV460*EW460/ET460</f>
        <v>122.7564</v>
      </c>
      <c r="EZ460" s="39">
        <f>L460*EY460</f>
        <v>2332.3715999999999</v>
      </c>
      <c r="FA460" s="9"/>
      <c r="FE460" s="135"/>
      <c r="FF460" s="135"/>
      <c r="FH460" s="136"/>
      <c r="FK460" s="138"/>
      <c r="FL460" s="139"/>
      <c r="FM460" s="9"/>
      <c r="FN460" s="1"/>
      <c r="FO460" s="41">
        <f>AC460/1000</f>
        <v>0.121</v>
      </c>
      <c r="FQ460" s="121">
        <f>EX460*100/EU460</f>
        <v>1.351859773539007</v>
      </c>
      <c r="FR460" s="140">
        <f>EY460/1000</f>
        <v>0.1227564</v>
      </c>
      <c r="FS460" s="9"/>
      <c r="FV460" s="212"/>
      <c r="FX460" s="212"/>
      <c r="GI460" s="8"/>
      <c r="GO460" s="10">
        <v>43763</v>
      </c>
      <c r="GP460" s="10"/>
      <c r="GQ460" s="20"/>
      <c r="KE460" s="20">
        <f>FR460*AO460/100*1000</f>
        <v>40.264099199999997</v>
      </c>
      <c r="KF460" s="20">
        <f>FR460*AP460/100*1000</f>
        <v>38.422753200000002</v>
      </c>
      <c r="KG460" s="20">
        <f>FR460*AQ460/100*1000</f>
        <v>43.7012784</v>
      </c>
      <c r="KH460" s="20">
        <f>FR460*AX460/100*1000</f>
        <v>7.8514993439999996</v>
      </c>
      <c r="KI460" s="20">
        <f>FR460*BM460/100*1000</f>
        <v>0.36826919999999996</v>
      </c>
      <c r="KJ460" s="20">
        <f>FR460*BY460/100*1000</f>
        <v>12.372126530400003</v>
      </c>
      <c r="KK460" s="20">
        <f>FR460*CA460/100*1000</f>
        <v>13.563231879599996</v>
      </c>
      <c r="KL460" s="20">
        <f>FR460*CC460/100*1000</f>
        <v>11.7957852324</v>
      </c>
    </row>
    <row r="461" spans="1:313">
      <c r="A461" s="1">
        <v>37</v>
      </c>
      <c r="B461" s="1">
        <f>COUNTIFS($D$3:D461,D461,$F$3:F461,F461)</f>
        <v>1</v>
      </c>
      <c r="C461" s="34">
        <v>14580</v>
      </c>
      <c r="D461" s="21" t="s">
        <v>1753</v>
      </c>
      <c r="E461" s="2" t="s">
        <v>497</v>
      </c>
      <c r="F461" s="12">
        <v>7704144470</v>
      </c>
      <c r="G461" s="1">
        <f>LEFT(H461,4)-CONCATENATE(IF(LEFT(F461, 2)&lt;MID(H461, 3, 4), 20, 19),LEFT(F461,2))</f>
        <v>44</v>
      </c>
      <c r="H461" s="247" t="s">
        <v>1749</v>
      </c>
      <c r="I461" s="29" t="s">
        <v>1754</v>
      </c>
      <c r="J461" s="24" t="s">
        <v>487</v>
      </c>
      <c r="K461" s="2" t="s">
        <v>430</v>
      </c>
      <c r="L461" s="2">
        <v>37</v>
      </c>
      <c r="M461" s="2" t="s">
        <v>664</v>
      </c>
      <c r="N461" s="2" t="s">
        <v>647</v>
      </c>
      <c r="O461" s="11"/>
      <c r="P461" s="2" t="s">
        <v>1722</v>
      </c>
      <c r="Q461" s="11"/>
      <c r="R461" s="11"/>
      <c r="S461" s="11"/>
      <c r="T461" s="42"/>
      <c r="U461" s="42"/>
      <c r="V461" s="64" t="s">
        <v>1609</v>
      </c>
      <c r="W461" s="62" t="s">
        <v>1530</v>
      </c>
      <c r="X461" s="63"/>
      <c r="Y461" s="63"/>
      <c r="Z461" s="11"/>
      <c r="AA461" s="1" t="s">
        <v>812</v>
      </c>
      <c r="AC461" s="115">
        <v>414</v>
      </c>
      <c r="AD461" s="115">
        <v>15000</v>
      </c>
      <c r="AE461" s="11"/>
      <c r="AF461" s="11"/>
      <c r="AG461" s="11" t="s">
        <v>491</v>
      </c>
      <c r="AH461" s="115">
        <v>1000</v>
      </c>
      <c r="AI461" s="11"/>
      <c r="AJ461" s="11"/>
      <c r="AM461" s="11"/>
      <c r="AO461" s="116">
        <v>28.3</v>
      </c>
      <c r="AP461" s="117">
        <v>65.3</v>
      </c>
      <c r="AQ461" s="118">
        <v>5.97</v>
      </c>
      <c r="AR461" s="119">
        <f>AO461+AP461+AQ461</f>
        <v>99.57</v>
      </c>
      <c r="AS461" s="120">
        <f>AO461/AP461</f>
        <v>0.43338437978560496</v>
      </c>
      <c r="AT461" s="121">
        <f>AO461/AP461*AQ461</f>
        <v>2.5873047473200614</v>
      </c>
      <c r="AU461" s="122">
        <f>AO461/(AP461+AQ461)</f>
        <v>0.39708152097656801</v>
      </c>
      <c r="AV461" s="19">
        <f>AW461*AO461/100</f>
        <v>21.634</v>
      </c>
      <c r="AW461" s="19">
        <f>98-AY461-(CD461*100/AO461)</f>
        <v>76.445229681978802</v>
      </c>
      <c r="AX461" s="123">
        <v>3.69</v>
      </c>
      <c r="AY461" s="19">
        <f>AX461*100/AO461</f>
        <v>13.03886925795053</v>
      </c>
      <c r="AZ461" s="1" t="s">
        <v>432</v>
      </c>
      <c r="BA461" s="58">
        <v>13.7</v>
      </c>
      <c r="BB461" s="1" t="s">
        <v>432</v>
      </c>
      <c r="BC461" s="6">
        <v>0.2</v>
      </c>
      <c r="BD461" s="6"/>
      <c r="BE461" s="19"/>
      <c r="BF461" s="19"/>
      <c r="BG461" s="2">
        <v>4506</v>
      </c>
      <c r="BH461" s="2">
        <v>434</v>
      </c>
      <c r="BI461" s="19">
        <v>0.63</v>
      </c>
      <c r="BJ461" s="19">
        <v>31.2</v>
      </c>
      <c r="BK461" s="1">
        <v>68.8</v>
      </c>
      <c r="BL461" s="124">
        <f>BJ461/BK461</f>
        <v>0.45348837209302328</v>
      </c>
      <c r="BM461" s="125">
        <v>0.18</v>
      </c>
      <c r="BN461" s="6">
        <f>BM461*100/AO461</f>
        <v>0.63604240282685509</v>
      </c>
      <c r="BO461" s="1" t="s">
        <v>432</v>
      </c>
      <c r="BP461" s="19">
        <v>28.7</v>
      </c>
      <c r="BQ461" s="19">
        <v>42.4</v>
      </c>
      <c r="BR461" s="6">
        <v>54758.55</v>
      </c>
      <c r="BS461" s="6">
        <f>BX461+BZ461</f>
        <v>30.200000000000003</v>
      </c>
      <c r="BT461" s="4">
        <v>93.5</v>
      </c>
      <c r="BU461" s="43">
        <v>8013.333333333333</v>
      </c>
      <c r="BV461" s="6">
        <f>100-BT461</f>
        <v>6.5</v>
      </c>
      <c r="BW461" s="6">
        <f>BY461+CA461+CC461</f>
        <v>65.169399999999996</v>
      </c>
      <c r="BX461" s="22">
        <v>13.6</v>
      </c>
      <c r="BY461" s="22">
        <f>BX461*AP461/100</f>
        <v>8.8807999999999989</v>
      </c>
      <c r="BZ461" s="4">
        <v>16.600000000000001</v>
      </c>
      <c r="CA461" s="22">
        <f>BZ461*AP461/100</f>
        <v>10.8398</v>
      </c>
      <c r="CB461" s="4">
        <v>69.599999999999994</v>
      </c>
      <c r="CC461" s="22">
        <f>CB461*AP461/100</f>
        <v>45.448799999999991</v>
      </c>
      <c r="CD461" s="19">
        <v>2.41</v>
      </c>
      <c r="CE461" s="126">
        <v>99.6</v>
      </c>
      <c r="CF461" s="126">
        <v>9858</v>
      </c>
      <c r="CG461" s="126">
        <v>94.2</v>
      </c>
      <c r="CH461" s="126">
        <v>8137</v>
      </c>
      <c r="CI461" s="126">
        <v>54.7</v>
      </c>
      <c r="CJ461" s="126">
        <v>67.5</v>
      </c>
      <c r="CK461" s="126">
        <v>5909</v>
      </c>
      <c r="CL461" s="19">
        <f>BX461/BZ461</f>
        <v>0.8192771084337348</v>
      </c>
      <c r="CM461" s="22">
        <v>0.5</v>
      </c>
      <c r="CN461" s="22">
        <v>4.8</v>
      </c>
      <c r="CO461" s="22">
        <v>6.53</v>
      </c>
      <c r="CP461" s="6"/>
      <c r="CQ461" s="19"/>
      <c r="CR461" s="19"/>
      <c r="CS461" s="20"/>
      <c r="CT461" s="22"/>
      <c r="CU461" s="142"/>
      <c r="CV461" s="142"/>
      <c r="CW461" s="22"/>
      <c r="CX461" s="22"/>
      <c r="CZ461" s="22"/>
      <c r="DA461" s="16"/>
      <c r="DB461" s="129" t="s">
        <v>441</v>
      </c>
      <c r="DC461" s="130"/>
      <c r="DD461" s="131" t="s">
        <v>1755</v>
      </c>
      <c r="DI461" s="1" t="s">
        <v>434</v>
      </c>
      <c r="DJ461" s="210" t="s">
        <v>491</v>
      </c>
      <c r="DK461" s="4">
        <v>2</v>
      </c>
      <c r="DL461" s="4" t="s">
        <v>538</v>
      </c>
      <c r="DM461" s="4" t="s">
        <v>538</v>
      </c>
      <c r="DN461" s="16">
        <v>0</v>
      </c>
      <c r="DO461" s="4">
        <v>0</v>
      </c>
      <c r="DP461" s="4">
        <v>0</v>
      </c>
      <c r="DQ461" s="4" t="s">
        <v>431</v>
      </c>
      <c r="DR461" s="1">
        <v>3.6</v>
      </c>
      <c r="DS461" s="1" t="s">
        <v>431</v>
      </c>
      <c r="DT461" s="1">
        <v>192</v>
      </c>
      <c r="DU461" s="1">
        <v>13.1</v>
      </c>
      <c r="DV461" s="1">
        <v>86.9</v>
      </c>
      <c r="DW461" s="1" t="s">
        <v>431</v>
      </c>
      <c r="DX461" s="1" t="s">
        <v>431</v>
      </c>
      <c r="DY461" s="1" t="s">
        <v>431</v>
      </c>
      <c r="DZ461" s="1" t="s">
        <v>431</v>
      </c>
      <c r="EA461" s="1">
        <v>0</v>
      </c>
      <c r="EC461" s="36"/>
      <c r="ED461" s="36"/>
      <c r="EE461" s="4">
        <v>37</v>
      </c>
      <c r="EF461" s="4">
        <v>60</v>
      </c>
      <c r="EG461" s="5">
        <v>3</v>
      </c>
      <c r="EH461" s="4"/>
      <c r="EI461" s="4"/>
      <c r="EJ461" s="4" t="s">
        <v>431</v>
      </c>
      <c r="EK461" s="4" t="s">
        <v>431</v>
      </c>
      <c r="EL461" s="6" t="s">
        <v>431</v>
      </c>
      <c r="EM461" s="4">
        <v>1</v>
      </c>
      <c r="EN461" s="1">
        <v>0</v>
      </c>
      <c r="EO461" s="4">
        <v>2</v>
      </c>
      <c r="EP461" s="4">
        <v>1</v>
      </c>
      <c r="EQ461" s="31"/>
      <c r="ER461" s="14"/>
      <c r="ES461" s="132">
        <v>14580</v>
      </c>
      <c r="ET461" s="133">
        <v>75</v>
      </c>
      <c r="EU461" s="133">
        <v>4686</v>
      </c>
      <c r="EV461" s="133">
        <v>4000</v>
      </c>
      <c r="EW461" s="133">
        <v>39780</v>
      </c>
      <c r="EX461" s="133">
        <v>2969</v>
      </c>
      <c r="EY461" s="134">
        <f>EX461/EV461*EW461/ET461</f>
        <v>393.68939999999998</v>
      </c>
      <c r="EZ461" s="39">
        <f>L461*EY461</f>
        <v>14566.507799999999</v>
      </c>
      <c r="FA461" s="9"/>
      <c r="FE461" s="135"/>
      <c r="FF461" s="135"/>
      <c r="FH461" s="136"/>
      <c r="FK461" s="138"/>
      <c r="FL461" s="139"/>
      <c r="FM461" s="9"/>
      <c r="FN461" s="1"/>
      <c r="FO461" s="41">
        <f>AC461/1000</f>
        <v>0.41399999999999998</v>
      </c>
      <c r="FQ461" s="121">
        <f>EX461*100/EU461</f>
        <v>63.358941527955615</v>
      </c>
      <c r="FR461" s="140">
        <f>EY461/1000</f>
        <v>0.39368939999999997</v>
      </c>
      <c r="FS461" s="9"/>
      <c r="FU461" s="214" t="s">
        <v>560</v>
      </c>
      <c r="FW461" s="214" t="s">
        <v>560</v>
      </c>
      <c r="FY461" s="9" t="s">
        <v>1696</v>
      </c>
      <c r="FZ461" s="1">
        <v>0</v>
      </c>
      <c r="GA461" s="1">
        <v>5</v>
      </c>
      <c r="GB461" s="9" t="s">
        <v>1756</v>
      </c>
      <c r="GD461" s="1">
        <v>1</v>
      </c>
      <c r="GE461" s="1">
        <v>1</v>
      </c>
      <c r="GF461" s="1">
        <v>1</v>
      </c>
      <c r="GG461" s="1">
        <v>1</v>
      </c>
      <c r="GI461" s="8"/>
      <c r="GJ461" s="8" t="s">
        <v>1756</v>
      </c>
      <c r="GK461" s="1">
        <v>0</v>
      </c>
      <c r="GL461" s="8">
        <v>0</v>
      </c>
      <c r="GM461" s="9" t="s">
        <v>728</v>
      </c>
      <c r="GO461" s="10">
        <v>44245</v>
      </c>
      <c r="GP461" s="10"/>
      <c r="GQ461" s="20"/>
      <c r="GZ461" s="11"/>
      <c r="KE461" s="20">
        <f>FR461*AO461/100*1000</f>
        <v>111.41410019999999</v>
      </c>
      <c r="KF461" s="20">
        <f>FR461*AP461/100*1000</f>
        <v>257.07917819999994</v>
      </c>
      <c r="KG461" s="20">
        <f>FR461*AQ461/100*1000</f>
        <v>23.503257179999999</v>
      </c>
      <c r="KH461" s="20">
        <f>FR461*AX461/100*1000</f>
        <v>14.527138860000001</v>
      </c>
      <c r="KI461" s="20">
        <f>FR461*BM461/100*1000</f>
        <v>0.7086409199999999</v>
      </c>
      <c r="KJ461" s="20">
        <f>FR461*BY461/100*1000</f>
        <v>34.962768235199988</v>
      </c>
      <c r="KK461" s="20">
        <f>FR461*CA461/100*1000</f>
        <v>42.675143581199997</v>
      </c>
      <c r="KL461" s="20">
        <f>FR461*CC461/100*1000</f>
        <v>178.92710802719998</v>
      </c>
      <c r="KV461" s="9" t="s">
        <v>728</v>
      </c>
    </row>
    <row r="462" spans="1:313">
      <c r="A462" s="1">
        <v>99</v>
      </c>
      <c r="B462" s="1">
        <f>COUNTIFS($D$3:D462,D462,$F$3:F462,F462)</f>
        <v>1</v>
      </c>
      <c r="C462" s="34">
        <v>17323</v>
      </c>
      <c r="D462" s="21" t="s">
        <v>2457</v>
      </c>
      <c r="E462" s="2" t="s">
        <v>2458</v>
      </c>
      <c r="F462" s="2">
        <v>465513020</v>
      </c>
      <c r="G462" s="1">
        <v>76</v>
      </c>
      <c r="H462" s="247" t="s">
        <v>2456</v>
      </c>
      <c r="I462" s="29" t="s">
        <v>442</v>
      </c>
      <c r="J462" s="24" t="s">
        <v>487</v>
      </c>
      <c r="K462" s="2" t="s">
        <v>430</v>
      </c>
      <c r="L462" s="2">
        <v>10</v>
      </c>
      <c r="M462" s="2">
        <v>2</v>
      </c>
      <c r="N462" s="2" t="s">
        <v>647</v>
      </c>
      <c r="O462" s="11"/>
      <c r="P462" s="2" t="s">
        <v>2442</v>
      </c>
      <c r="Q462" s="11"/>
      <c r="R462" s="11"/>
      <c r="S462" s="11"/>
      <c r="T462" s="42"/>
      <c r="U462" s="42"/>
      <c r="V462" s="64" t="s">
        <v>2426</v>
      </c>
      <c r="W462" s="42"/>
      <c r="X462" s="42"/>
      <c r="Y462" s="42"/>
      <c r="Z462" s="29"/>
      <c r="AA462" s="1" t="s">
        <v>2166</v>
      </c>
      <c r="AC462" s="115">
        <v>118</v>
      </c>
      <c r="AD462" s="115">
        <v>1000</v>
      </c>
      <c r="AE462" s="11"/>
      <c r="AF462" s="11"/>
      <c r="AG462" s="11" t="s">
        <v>491</v>
      </c>
      <c r="AH462" s="115">
        <v>50</v>
      </c>
      <c r="AJ462" s="11"/>
      <c r="AM462" s="11"/>
      <c r="AO462" s="116">
        <v>24.7</v>
      </c>
      <c r="AP462" s="117">
        <v>72.7</v>
      </c>
      <c r="AQ462" s="118">
        <v>0.51</v>
      </c>
      <c r="AR462" s="119">
        <f>AO462+AP462+AQ462</f>
        <v>97.910000000000011</v>
      </c>
      <c r="AS462" s="120">
        <f>AO462/AP462</f>
        <v>0.33975240715268223</v>
      </c>
      <c r="AT462" s="121">
        <f>AO462/AP462*AQ462</f>
        <v>0.17327372764786794</v>
      </c>
      <c r="AU462" s="122">
        <f>AO462/(AP462+AQ462)</f>
        <v>0.33738560305969123</v>
      </c>
      <c r="AV462" s="19">
        <f>AW462*AO462/100</f>
        <v>21.995999999999999</v>
      </c>
      <c r="AW462" s="19">
        <f>98-AY462</f>
        <v>89.05263157894737</v>
      </c>
      <c r="AX462" s="123">
        <v>2.21</v>
      </c>
      <c r="AY462" s="19">
        <f>AX462*100/AO462</f>
        <v>8.9473684210526319</v>
      </c>
      <c r="AZ462" s="1" t="s">
        <v>432</v>
      </c>
      <c r="BA462" s="58">
        <v>37.299999999999997</v>
      </c>
      <c r="BB462" s="1" t="s">
        <v>432</v>
      </c>
      <c r="BC462" s="6">
        <v>7.1700000000000002E-3</v>
      </c>
      <c r="BD462" s="6"/>
      <c r="BE462" s="19"/>
      <c r="BF462" s="19"/>
      <c r="BG462" s="67">
        <v>4098.4615384615381</v>
      </c>
      <c r="BH462" s="67">
        <v>220</v>
      </c>
      <c r="BI462" s="19">
        <v>3.52</v>
      </c>
      <c r="BJ462" s="19">
        <v>31.9</v>
      </c>
      <c r="BK462" s="19">
        <f>100-BJ462</f>
        <v>68.099999999999994</v>
      </c>
      <c r="BL462" s="124">
        <f>BJ462/BK462</f>
        <v>0.46842878120411163</v>
      </c>
      <c r="BM462" s="125">
        <v>0.15</v>
      </c>
      <c r="BN462" s="6">
        <f>BM462*100/AO462</f>
        <v>0.60728744939271262</v>
      </c>
      <c r="BO462" s="1" t="s">
        <v>432</v>
      </c>
      <c r="BP462" s="19">
        <v>32.966101694915253</v>
      </c>
      <c r="BQ462" s="19">
        <v>46.1</v>
      </c>
      <c r="BR462" s="43">
        <v>28802.560000000001</v>
      </c>
      <c r="BS462" s="6">
        <f>BX462+BZ462</f>
        <v>70.300000000000011</v>
      </c>
      <c r="BT462" s="4">
        <v>95.4</v>
      </c>
      <c r="BU462" s="43">
        <v>10904.761904761905</v>
      </c>
      <c r="BV462" s="6">
        <f>100-BT462</f>
        <v>4.5999999999999943</v>
      </c>
      <c r="BW462" s="6">
        <f>BY462+CA462+CC462</f>
        <v>72.409200000000013</v>
      </c>
      <c r="BX462" s="22">
        <v>44.2</v>
      </c>
      <c r="BY462" s="22">
        <f>BX462*AP462/100</f>
        <v>32.133400000000002</v>
      </c>
      <c r="BZ462" s="6">
        <v>26.1</v>
      </c>
      <c r="CA462" s="22">
        <f>BZ462*AP462/100</f>
        <v>18.974700000000002</v>
      </c>
      <c r="CB462" s="6">
        <v>29.3</v>
      </c>
      <c r="CC462" s="22">
        <f>CB462*AP462/100</f>
        <v>21.301100000000002</v>
      </c>
      <c r="CD462" s="22" t="s">
        <v>432</v>
      </c>
      <c r="CE462" s="126">
        <v>90.4</v>
      </c>
      <c r="CF462" s="127">
        <v>6319</v>
      </c>
      <c r="CG462" s="126">
        <v>70.599999999999994</v>
      </c>
      <c r="CH462" s="127">
        <v>4731</v>
      </c>
      <c r="CI462" s="126">
        <v>31.3</v>
      </c>
      <c r="CJ462" s="126">
        <v>67.8</v>
      </c>
      <c r="CK462" s="127">
        <v>5393</v>
      </c>
      <c r="CL462" s="19">
        <f>BX462/BZ462</f>
        <v>1.6934865900383143</v>
      </c>
      <c r="CM462" s="19"/>
      <c r="CN462" s="19"/>
      <c r="CO462" s="19"/>
      <c r="CP462" s="6"/>
      <c r="CQ462" s="19"/>
      <c r="CR462" s="19"/>
      <c r="CS462" s="20"/>
      <c r="CZ462" s="22"/>
      <c r="DA462" s="16"/>
      <c r="DC462" s="130"/>
      <c r="DD462" s="131"/>
      <c r="DI462" s="1" t="s">
        <v>436</v>
      </c>
      <c r="DJ462" s="210" t="s">
        <v>491</v>
      </c>
      <c r="DK462" s="4">
        <v>2</v>
      </c>
      <c r="DN462" s="16">
        <v>0</v>
      </c>
      <c r="DR462" s="58" t="s">
        <v>431</v>
      </c>
      <c r="DS462" s="22" t="s">
        <v>431</v>
      </c>
      <c r="DT462" s="22">
        <v>468</v>
      </c>
      <c r="DU462" s="22">
        <v>1.3</v>
      </c>
      <c r="DV462" s="22">
        <v>98.7</v>
      </c>
      <c r="DW462" s="22" t="s">
        <v>431</v>
      </c>
      <c r="DX462" s="22" t="s">
        <v>431</v>
      </c>
      <c r="DY462" s="22" t="s">
        <v>431</v>
      </c>
      <c r="DZ462" s="22" t="s">
        <v>431</v>
      </c>
      <c r="EA462" s="2">
        <v>0</v>
      </c>
      <c r="EB462" s="2"/>
      <c r="EC462" s="36"/>
      <c r="ED462" s="36"/>
      <c r="EE462" s="4">
        <f>L462</f>
        <v>10</v>
      </c>
      <c r="EF462" s="4"/>
      <c r="EG462" s="4"/>
      <c r="EH462" s="4"/>
      <c r="EI462" s="4"/>
      <c r="EJ462" s="4"/>
      <c r="EK462" s="4"/>
      <c r="EL462" s="6" t="e">
        <f>EK462/(EJ462*EJ462*0.01*0.01)</f>
        <v>#DIV/0!</v>
      </c>
      <c r="EM462" s="4"/>
      <c r="EN462" s="4"/>
      <c r="EO462" s="4"/>
      <c r="EP462" s="4"/>
      <c r="EQ462" s="31"/>
      <c r="ER462" s="14"/>
      <c r="ES462" s="132">
        <f>C462</f>
        <v>17323</v>
      </c>
      <c r="ET462" s="133">
        <v>75</v>
      </c>
      <c r="EU462" s="133">
        <v>6278</v>
      </c>
      <c r="EV462" s="133">
        <v>4000</v>
      </c>
      <c r="EW462" s="133">
        <v>40560</v>
      </c>
      <c r="EX462" s="133">
        <v>2466</v>
      </c>
      <c r="EY462" s="134">
        <f>EX462/EV462*EW462/ET462</f>
        <v>333.40320000000003</v>
      </c>
      <c r="EZ462" s="39">
        <f>L462*EY462</f>
        <v>3334.0320000000002</v>
      </c>
      <c r="FA462" s="9"/>
      <c r="FE462" s="135"/>
      <c r="FF462" s="135"/>
      <c r="FH462" s="136"/>
      <c r="FK462" s="138"/>
      <c r="FL462" s="139"/>
      <c r="FM462" s="9"/>
      <c r="FN462" s="1"/>
      <c r="FO462" s="41">
        <f>AC462/1000</f>
        <v>0.11799999999999999</v>
      </c>
      <c r="FQ462" s="121">
        <f>EX462*100/EU462</f>
        <v>39.280025485823508</v>
      </c>
      <c r="FR462" s="140">
        <f>EY462/1000</f>
        <v>0.33340320000000001</v>
      </c>
      <c r="FS462" s="9"/>
      <c r="FU462" s="214"/>
      <c r="FW462" s="214"/>
      <c r="GI462" s="8"/>
      <c r="GO462" s="10">
        <v>44678</v>
      </c>
      <c r="GP462" s="10"/>
      <c r="GQ462" s="20"/>
      <c r="KB462" s="22"/>
      <c r="KC462" s="22"/>
      <c r="KD462" s="22"/>
      <c r="KE462" s="20">
        <f>FR462*AO462/100*1000</f>
        <v>82.350590399999987</v>
      </c>
      <c r="KF462" s="20">
        <f>FR462*AP462/100*1000</f>
        <v>242.38412640000001</v>
      </c>
      <c r="KG462" s="20">
        <f>FR462*AQ462/100*1000</f>
        <v>1.70035632</v>
      </c>
      <c r="KH462" s="20">
        <f>FR462*AX462/100*1000</f>
        <v>7.3682107200000004</v>
      </c>
      <c r="KI462" s="20">
        <f>FR462*BM462/100*1000</f>
        <v>0.50010480000000013</v>
      </c>
      <c r="KJ462" s="20">
        <f>FR462*BY462/100*1000</f>
        <v>107.13378386879999</v>
      </c>
      <c r="KK462" s="20">
        <f>FR462*CA462/100*1000</f>
        <v>63.262256990400012</v>
      </c>
      <c r="KL462" s="20">
        <f>FR462*CC462/100*1000</f>
        <v>71.01854903520001</v>
      </c>
      <c r="KM462" s="1">
        <v>84.1</v>
      </c>
      <c r="KN462" s="1">
        <v>80.3</v>
      </c>
      <c r="KP462" s="22"/>
      <c r="KQ462" s="22"/>
      <c r="KR462" s="22"/>
      <c r="KS462" s="22"/>
      <c r="KY462" s="11"/>
      <c r="KZ462" s="11"/>
      <c r="LA462" s="11"/>
    </row>
    <row r="463" spans="1:313">
      <c r="A463" s="1">
        <v>228</v>
      </c>
      <c r="B463" s="1">
        <f>COUNTIFS($D$3:D463,D463,$F$3:F463,F463)</f>
        <v>1</v>
      </c>
      <c r="C463" s="34">
        <v>13529</v>
      </c>
      <c r="D463" s="75" t="s">
        <v>1506</v>
      </c>
      <c r="E463" s="76" t="s">
        <v>602</v>
      </c>
      <c r="F463" s="78">
        <v>495916242</v>
      </c>
      <c r="G463" s="77">
        <f>LEFT(H463,4)-CONCATENATE(IF(LEFT(F463, 2)&lt;MID(H463, 3, 4), 20, 19),LEFT(F463,2))</f>
        <v>71</v>
      </c>
      <c r="H463" s="248" t="s">
        <v>1505</v>
      </c>
      <c r="I463" s="29" t="s">
        <v>457</v>
      </c>
      <c r="J463" s="24" t="s">
        <v>487</v>
      </c>
      <c r="K463" s="2" t="s">
        <v>430</v>
      </c>
      <c r="L463" s="1">
        <v>20</v>
      </c>
      <c r="M463" s="2" t="s">
        <v>877</v>
      </c>
      <c r="N463" s="2" t="s">
        <v>431</v>
      </c>
      <c r="P463" s="1" t="s">
        <v>1502</v>
      </c>
      <c r="S463" s="2"/>
      <c r="T463" s="42"/>
      <c r="U463" s="42"/>
      <c r="V463" s="60" t="s">
        <v>1482</v>
      </c>
      <c r="X463" s="59"/>
      <c r="Y463" s="59"/>
      <c r="Z463" s="29"/>
      <c r="AA463" s="1" t="s">
        <v>812</v>
      </c>
      <c r="AC463" s="115">
        <v>103</v>
      </c>
      <c r="AD463" s="115">
        <v>2000</v>
      </c>
      <c r="AE463" s="11"/>
      <c r="AF463" s="11"/>
      <c r="AG463" s="11" t="s">
        <v>483</v>
      </c>
      <c r="AH463" s="115">
        <v>150</v>
      </c>
      <c r="AI463" s="11"/>
      <c r="AJ463" s="11"/>
      <c r="AM463" s="11"/>
      <c r="AO463" s="116">
        <v>18.7</v>
      </c>
      <c r="AP463" s="117">
        <v>60.4</v>
      </c>
      <c r="AQ463" s="118">
        <v>19.399999999999999</v>
      </c>
      <c r="AR463" s="119">
        <f>AO463+AP463+AQ463</f>
        <v>98.5</v>
      </c>
      <c r="AS463" s="120">
        <f>AO463/AP463</f>
        <v>0.30960264900662249</v>
      </c>
      <c r="AT463" s="121">
        <f>AO463/AP463*AQ463</f>
        <v>6.0062913907284754</v>
      </c>
      <c r="AU463" s="122">
        <f>AO463/(AP463+AQ463)</f>
        <v>0.23433583959899748</v>
      </c>
      <c r="AV463" s="19">
        <f>AW463*AO463/100</f>
        <v>16.265999999999998</v>
      </c>
      <c r="AW463" s="19">
        <f>98-AY463-(CD463*100/AO463)</f>
        <v>86.983957219251337</v>
      </c>
      <c r="AX463" s="123">
        <v>1.25</v>
      </c>
      <c r="AY463" s="19">
        <f>AX463*100/AO463</f>
        <v>6.6844919786096257</v>
      </c>
      <c r="AZ463" s="1" t="s">
        <v>432</v>
      </c>
      <c r="BA463" s="58">
        <v>12.1</v>
      </c>
      <c r="BB463" s="1" t="s">
        <v>432</v>
      </c>
      <c r="BC463" s="6">
        <v>0.6</v>
      </c>
      <c r="BD463" s="6"/>
      <c r="BE463" s="19"/>
      <c r="BF463" s="19"/>
      <c r="BG463" s="67">
        <v>3562.3076923076924</v>
      </c>
      <c r="BH463" s="67">
        <v>443.13725490196077</v>
      </c>
      <c r="BI463" s="19">
        <v>2.08</v>
      </c>
      <c r="BJ463" s="19">
        <v>44.3</v>
      </c>
      <c r="BK463" s="1">
        <v>55.7</v>
      </c>
      <c r="BL463" s="124">
        <f>BJ463/BK463</f>
        <v>0.79533213644524225</v>
      </c>
      <c r="BM463" s="125">
        <v>0.16</v>
      </c>
      <c r="BN463" s="6">
        <f>BM463*100/AO463</f>
        <v>0.85561497326203206</v>
      </c>
      <c r="BO463" s="1" t="s">
        <v>432</v>
      </c>
      <c r="BP463" s="19">
        <v>44.4</v>
      </c>
      <c r="BQ463" s="19">
        <v>32.249000000000002</v>
      </c>
      <c r="BR463" s="43">
        <v>28339.300000000003</v>
      </c>
      <c r="BS463" s="6">
        <f>BX463+BZ463</f>
        <v>56.900000000000006</v>
      </c>
      <c r="BT463" s="4">
        <v>93.8</v>
      </c>
      <c r="BU463" s="43">
        <v>6833.0508474576272</v>
      </c>
      <c r="BV463" s="6">
        <f>100-BT463</f>
        <v>6.2000000000000028</v>
      </c>
      <c r="BW463" s="6">
        <f>BY463+CA463+CC463</f>
        <v>59.614799999999995</v>
      </c>
      <c r="BX463" s="2">
        <v>26.6</v>
      </c>
      <c r="BY463" s="22">
        <f>BX463*AP463/100</f>
        <v>16.066400000000002</v>
      </c>
      <c r="BZ463" s="4">
        <v>30.3</v>
      </c>
      <c r="CA463" s="22">
        <f>BZ463*AP463/100</f>
        <v>18.301199999999998</v>
      </c>
      <c r="CB463" s="4">
        <v>41.8</v>
      </c>
      <c r="CC463" s="22">
        <f>CB463*AP463/100</f>
        <v>25.247199999999999</v>
      </c>
      <c r="CD463" s="22">
        <v>0.81</v>
      </c>
      <c r="CE463" s="126">
        <v>98.7</v>
      </c>
      <c r="CF463" s="126">
        <v>7181</v>
      </c>
      <c r="CG463" s="126">
        <v>93.8</v>
      </c>
      <c r="CH463" s="126">
        <v>4731</v>
      </c>
      <c r="CI463" s="126">
        <v>59.9</v>
      </c>
      <c r="CJ463" s="126">
        <v>80.7</v>
      </c>
      <c r="CK463" s="126">
        <v>4717</v>
      </c>
      <c r="CL463" s="19">
        <f>BX463/BZ463</f>
        <v>0.87788778877887796</v>
      </c>
      <c r="CM463" s="22"/>
      <c r="CN463" s="22"/>
      <c r="CO463" s="22"/>
      <c r="CP463" s="6"/>
      <c r="CQ463" s="19"/>
      <c r="CR463" s="19">
        <v>38.299999999999997</v>
      </c>
      <c r="CS463" s="20">
        <v>4541</v>
      </c>
      <c r="CT463" s="22"/>
      <c r="CU463" s="142"/>
      <c r="CV463" s="142"/>
      <c r="CW463" s="22"/>
      <c r="CX463" s="22"/>
      <c r="CZ463" s="22"/>
      <c r="DA463" s="16"/>
      <c r="DB463" s="129" t="s">
        <v>257</v>
      </c>
      <c r="DC463" s="130"/>
      <c r="DD463" s="131" t="s">
        <v>1172</v>
      </c>
      <c r="DI463" s="1" t="s">
        <v>436</v>
      </c>
      <c r="DJ463" s="209" t="s">
        <v>483</v>
      </c>
      <c r="DK463" s="4">
        <v>2</v>
      </c>
      <c r="DN463" s="16">
        <v>0</v>
      </c>
      <c r="DR463" s="1" t="s">
        <v>431</v>
      </c>
      <c r="DS463" s="1" t="s">
        <v>431</v>
      </c>
      <c r="DT463" s="1">
        <v>227</v>
      </c>
      <c r="DU463" s="1">
        <v>20.3</v>
      </c>
      <c r="DV463" s="1">
        <v>79.7</v>
      </c>
      <c r="DW463" s="1" t="s">
        <v>431</v>
      </c>
      <c r="DX463" s="1" t="s">
        <v>431</v>
      </c>
      <c r="DY463" s="1" t="s">
        <v>431</v>
      </c>
      <c r="DZ463" s="1" t="s">
        <v>431</v>
      </c>
      <c r="EA463" s="8" t="s">
        <v>1485</v>
      </c>
      <c r="EC463" s="36"/>
      <c r="ED463" s="36"/>
      <c r="EE463" s="4">
        <v>20</v>
      </c>
      <c r="EF463" s="4"/>
      <c r="EG463" s="4"/>
      <c r="EH463" s="4"/>
      <c r="EI463" s="4"/>
      <c r="EJ463" s="4"/>
      <c r="EK463" s="4"/>
      <c r="EL463" s="6" t="e">
        <f>EK463/(EJ463*EJ463*0.01*0.01)</f>
        <v>#DIV/0!</v>
      </c>
      <c r="EM463" s="4">
        <v>1</v>
      </c>
      <c r="EN463" s="1">
        <v>1</v>
      </c>
      <c r="EO463" s="4">
        <v>3</v>
      </c>
      <c r="EP463" s="4"/>
      <c r="EQ463" s="31"/>
      <c r="ER463" s="14"/>
      <c r="ES463" s="132">
        <v>13529</v>
      </c>
      <c r="ET463" s="133">
        <v>75</v>
      </c>
      <c r="EU463" s="133">
        <v>113511</v>
      </c>
      <c r="EV463" s="133">
        <v>12000</v>
      </c>
      <c r="EW463" s="133">
        <v>39780</v>
      </c>
      <c r="EX463" s="133">
        <v>2258</v>
      </c>
      <c r="EY463" s="134">
        <f>EX463/EV463*EW463/ET463</f>
        <v>99.803600000000003</v>
      </c>
      <c r="EZ463" s="39">
        <f>L463*EY463</f>
        <v>1996.0720000000001</v>
      </c>
      <c r="FA463" s="9"/>
      <c r="FE463" s="135"/>
      <c r="FF463" s="135"/>
      <c r="FH463" s="136"/>
      <c r="FK463" s="138"/>
      <c r="FL463" s="139"/>
      <c r="FM463" s="9"/>
      <c r="FN463" s="1"/>
      <c r="FO463" s="41">
        <f>AC463/1000</f>
        <v>0.10299999999999999</v>
      </c>
      <c r="FQ463" s="121">
        <f>EX463*100/EU463</f>
        <v>1.9892345235263542</v>
      </c>
      <c r="FR463" s="140">
        <f>EY463/1000</f>
        <v>9.9803600000000006E-2</v>
      </c>
      <c r="FS463" s="143"/>
      <c r="FV463" s="212"/>
      <c r="FX463" s="212"/>
      <c r="GI463" s="8"/>
      <c r="GO463" s="10">
        <v>44111</v>
      </c>
      <c r="GP463" s="10"/>
      <c r="GQ463" s="20"/>
      <c r="GT463" s="19">
        <v>6.631225552000003E-2</v>
      </c>
      <c r="GV463" s="148">
        <v>0.33033302479999999</v>
      </c>
      <c r="HA463" s="32">
        <v>0.68</v>
      </c>
      <c r="HB463" s="32">
        <v>10.52</v>
      </c>
      <c r="HC463" s="33">
        <v>1823.57</v>
      </c>
      <c r="HD463" s="32">
        <v>1.52</v>
      </c>
      <c r="HE463" s="32">
        <v>2.98</v>
      </c>
      <c r="HF463" s="32">
        <v>0</v>
      </c>
      <c r="HG463" s="33">
        <v>40621.019999999997</v>
      </c>
      <c r="HH463" s="32">
        <v>104.91</v>
      </c>
      <c r="HI463" s="33">
        <v>127.27</v>
      </c>
      <c r="HJ463" s="32">
        <v>102.4</v>
      </c>
      <c r="HK463" s="32">
        <v>5.34</v>
      </c>
      <c r="HL463" s="32">
        <v>0</v>
      </c>
      <c r="HM463" s="32">
        <v>263.42</v>
      </c>
      <c r="HN463" s="32">
        <v>0</v>
      </c>
      <c r="HO463" s="32">
        <v>259.58999999999997</v>
      </c>
      <c r="HP463" s="33">
        <v>2522.4499999999998</v>
      </c>
      <c r="HQ463" s="32">
        <v>31.53</v>
      </c>
      <c r="HR463" s="32">
        <v>0</v>
      </c>
      <c r="HS463" s="32">
        <v>781.95</v>
      </c>
      <c r="HT463" s="32">
        <v>1071.93</v>
      </c>
      <c r="HU463" s="32">
        <v>1001.68</v>
      </c>
      <c r="HV463" s="32">
        <v>14.4</v>
      </c>
      <c r="HW463" s="32">
        <v>62.21</v>
      </c>
      <c r="HX463" s="32">
        <v>21.94</v>
      </c>
      <c r="HY463" s="32">
        <v>0</v>
      </c>
      <c r="HZ463" s="32">
        <v>284.29000000000002</v>
      </c>
      <c r="IA463" s="22">
        <f>HU463/HP463</f>
        <v>0.39710598822573295</v>
      </c>
      <c r="KE463" s="20">
        <f>FR463*AO463/100*1000</f>
        <v>18.663273199999999</v>
      </c>
      <c r="KF463" s="20">
        <f>FR463*AP463/100*1000</f>
        <v>60.281374400000004</v>
      </c>
      <c r="KG463" s="20">
        <f>FR463*AQ463/100*1000</f>
        <v>19.361898400000001</v>
      </c>
      <c r="KH463" s="20">
        <f>FR463*AX463/100*1000</f>
        <v>1.2475450000000001</v>
      </c>
      <c r="KI463" s="20">
        <f>FR463*BM463/100*1000</f>
        <v>0.15968576000000001</v>
      </c>
      <c r="KJ463" s="20">
        <f>FR463*BY463/100*1000</f>
        <v>16.034845590400003</v>
      </c>
      <c r="KK463" s="20">
        <f>FR463*CA463/100*1000</f>
        <v>18.265256443199998</v>
      </c>
      <c r="KL463" s="20">
        <f>FR463*CC463/100*1000</f>
        <v>25.197614499200004</v>
      </c>
      <c r="KS463" s="23">
        <v>44258</v>
      </c>
      <c r="KT463" s="1">
        <v>2</v>
      </c>
    </row>
    <row r="464" spans="1:313">
      <c r="A464" s="1">
        <v>46</v>
      </c>
      <c r="B464" s="1">
        <f>COUNTIFS($D$3:D464,D464,$F$3:F464,F464)</f>
        <v>2</v>
      </c>
      <c r="C464" s="34">
        <v>14677</v>
      </c>
      <c r="D464" s="75" t="s">
        <v>1506</v>
      </c>
      <c r="E464" s="76" t="s">
        <v>602</v>
      </c>
      <c r="F464" s="78">
        <v>495916242</v>
      </c>
      <c r="G464" s="77">
        <f>LEFT(H464,4)-CONCATENATE(IF(LEFT(F464, 2)&lt;MID(H464, 3, 4), 20, 19),LEFT(F464,2))</f>
        <v>72</v>
      </c>
      <c r="H464" s="248" t="s">
        <v>1782</v>
      </c>
      <c r="I464" s="29" t="s">
        <v>457</v>
      </c>
      <c r="J464" s="24" t="s">
        <v>487</v>
      </c>
      <c r="K464" s="2" t="s">
        <v>430</v>
      </c>
      <c r="L464" s="2">
        <v>21</v>
      </c>
      <c r="M464" s="2" t="s">
        <v>664</v>
      </c>
      <c r="N464" s="2" t="s">
        <v>647</v>
      </c>
      <c r="O464" s="11"/>
      <c r="P464" s="2" t="s">
        <v>1722</v>
      </c>
      <c r="Q464" s="11"/>
      <c r="R464" s="11"/>
      <c r="S464" s="11"/>
      <c r="T464" s="42"/>
      <c r="U464" s="42"/>
      <c r="V464" s="64" t="s">
        <v>1609</v>
      </c>
      <c r="W464" s="62" t="s">
        <v>1530</v>
      </c>
      <c r="X464" s="63"/>
      <c r="Y464" s="63"/>
      <c r="Z464" s="11"/>
      <c r="AA464" s="1" t="s">
        <v>812</v>
      </c>
      <c r="AC464" s="115">
        <v>116</v>
      </c>
      <c r="AD464" s="115">
        <v>2400</v>
      </c>
      <c r="AE464" s="11"/>
      <c r="AF464" s="11"/>
      <c r="AG464" s="11" t="s">
        <v>483</v>
      </c>
      <c r="AH464" s="115">
        <v>150</v>
      </c>
      <c r="AI464" s="11"/>
      <c r="AJ464" s="11"/>
      <c r="AM464" s="11"/>
      <c r="AO464" s="116">
        <v>34.6</v>
      </c>
      <c r="AP464" s="117">
        <v>59.9</v>
      </c>
      <c r="AQ464" s="118">
        <v>3.58</v>
      </c>
      <c r="AR464" s="119">
        <f>AO464+AP464+AQ464</f>
        <v>98.08</v>
      </c>
      <c r="AS464" s="120">
        <f>AO464/AP464</f>
        <v>0.57762938230383976</v>
      </c>
      <c r="AT464" s="121">
        <f>AO464/AP464*AQ464</f>
        <v>2.0679131886477462</v>
      </c>
      <c r="AU464" s="122">
        <f>AO464/(AP464+AQ464)</f>
        <v>0.54505356017643358</v>
      </c>
      <c r="AV464" s="19">
        <f>AW464*AO464/100</f>
        <v>28.508000000000003</v>
      </c>
      <c r="AW464" s="19">
        <f>98-AY464-(CD464*100/AO464)</f>
        <v>82.393063583815035</v>
      </c>
      <c r="AX464" s="123">
        <v>4.6100000000000003</v>
      </c>
      <c r="AY464" s="19">
        <f>AX464*100/AO464</f>
        <v>13.323699421965319</v>
      </c>
      <c r="AZ464" s="1" t="s">
        <v>432</v>
      </c>
      <c r="BA464" s="58">
        <v>16</v>
      </c>
      <c r="BB464" s="1" t="s">
        <v>432</v>
      </c>
      <c r="BC464" s="6">
        <v>8.1000000000000003E-2</v>
      </c>
      <c r="BD464" s="6"/>
      <c r="BE464" s="19"/>
      <c r="BF464" s="19"/>
      <c r="BG464" s="2">
        <v>6167</v>
      </c>
      <c r="BH464" s="2">
        <v>305</v>
      </c>
      <c r="BI464" s="19">
        <v>0.63</v>
      </c>
      <c r="BJ464" s="19">
        <v>42.8</v>
      </c>
      <c r="BK464" s="1">
        <v>57.2</v>
      </c>
      <c r="BL464" s="124">
        <f>BJ464/BK464</f>
        <v>0.74825174825174812</v>
      </c>
      <c r="BM464" s="125">
        <v>0.77</v>
      </c>
      <c r="BN464" s="6">
        <f>BM464*100/AO464</f>
        <v>2.2254335260115607</v>
      </c>
      <c r="BO464" s="1" t="s">
        <v>432</v>
      </c>
      <c r="BP464" s="19">
        <v>34.6</v>
      </c>
      <c r="BQ464" s="19">
        <v>29.1</v>
      </c>
      <c r="BR464" s="6">
        <v>37282.35</v>
      </c>
      <c r="BS464" s="6">
        <f>BX464+BZ464</f>
        <v>47.49</v>
      </c>
      <c r="BT464" s="4">
        <v>92.8</v>
      </c>
      <c r="BU464" s="43">
        <v>3880.9523809523807</v>
      </c>
      <c r="BV464" s="6">
        <f>100-BT464</f>
        <v>7.2000000000000028</v>
      </c>
      <c r="BW464" s="6">
        <f>BY464+CA464+CC464</f>
        <v>59.894010000000009</v>
      </c>
      <c r="BX464" s="22">
        <v>0.28999999999999998</v>
      </c>
      <c r="BY464" s="22">
        <f>BX464*AP464/100</f>
        <v>0.17370999999999998</v>
      </c>
      <c r="BZ464" s="4">
        <v>47.2</v>
      </c>
      <c r="CA464" s="22">
        <f>BZ464*AP464/100</f>
        <v>28.272800000000004</v>
      </c>
      <c r="CB464" s="4">
        <v>52.5</v>
      </c>
      <c r="CC464" s="22">
        <f>CB464*AP464/100</f>
        <v>31.447500000000002</v>
      </c>
      <c r="CD464" s="22">
        <v>0.79</v>
      </c>
      <c r="CE464" s="126">
        <v>100</v>
      </c>
      <c r="CF464" s="126">
        <v>8186</v>
      </c>
      <c r="CG464" s="126">
        <v>61.8</v>
      </c>
      <c r="CH464" s="126">
        <v>4688</v>
      </c>
      <c r="CI464" s="126">
        <v>13.2</v>
      </c>
      <c r="CJ464" s="126">
        <v>36.4</v>
      </c>
      <c r="CK464" s="126">
        <v>4398</v>
      </c>
      <c r="CL464" s="19">
        <f>BX464/BZ464</f>
        <v>6.1440677966101689E-3</v>
      </c>
      <c r="CM464" s="22">
        <v>4.71</v>
      </c>
      <c r="CN464" s="22">
        <v>58.5</v>
      </c>
      <c r="CO464" s="22">
        <v>15.3</v>
      </c>
      <c r="CP464" s="6"/>
      <c r="CQ464" s="19"/>
      <c r="CR464" s="19"/>
      <c r="CS464" s="20"/>
      <c r="CT464" s="22"/>
      <c r="CU464" s="142"/>
      <c r="CV464" s="142"/>
      <c r="CW464" s="22"/>
      <c r="CX464" s="22"/>
      <c r="CZ464" s="22"/>
      <c r="DA464" s="16"/>
      <c r="DB464" s="129" t="s">
        <v>257</v>
      </c>
      <c r="DC464" s="130"/>
      <c r="DD464" s="131" t="s">
        <v>1272</v>
      </c>
      <c r="DI464" s="1" t="s">
        <v>436</v>
      </c>
      <c r="DJ464" s="209" t="s">
        <v>483</v>
      </c>
      <c r="DK464" s="4">
        <v>2</v>
      </c>
      <c r="DL464" s="4" t="s">
        <v>457</v>
      </c>
      <c r="DM464" s="4" t="s">
        <v>457</v>
      </c>
      <c r="DN464" s="16">
        <v>0</v>
      </c>
      <c r="DO464" s="4">
        <v>0</v>
      </c>
      <c r="DP464" s="4">
        <v>0</v>
      </c>
      <c r="DQ464" s="4" t="s">
        <v>431</v>
      </c>
      <c r="DR464" s="1" t="s">
        <v>431</v>
      </c>
      <c r="DS464" s="1" t="s">
        <v>431</v>
      </c>
      <c r="DT464" s="1">
        <v>74</v>
      </c>
      <c r="DU464" s="1">
        <v>5.4</v>
      </c>
      <c r="DV464" s="1">
        <v>94.6</v>
      </c>
      <c r="DW464" s="1" t="s">
        <v>431</v>
      </c>
      <c r="DX464" s="1" t="s">
        <v>431</v>
      </c>
      <c r="DY464" s="1" t="s">
        <v>431</v>
      </c>
      <c r="DZ464" s="1" t="s">
        <v>431</v>
      </c>
      <c r="EA464" s="1">
        <v>0</v>
      </c>
      <c r="EC464" s="36"/>
      <c r="ED464" s="36"/>
      <c r="EE464" s="4">
        <v>21</v>
      </c>
      <c r="EF464" s="4">
        <v>28</v>
      </c>
      <c r="EG464" s="4">
        <v>3</v>
      </c>
      <c r="EH464" s="4"/>
      <c r="EI464" s="4"/>
      <c r="EJ464" s="4" t="s">
        <v>431</v>
      </c>
      <c r="EK464" s="4" t="s">
        <v>431</v>
      </c>
      <c r="EL464" s="4" t="s">
        <v>431</v>
      </c>
      <c r="EM464" s="4">
        <v>1</v>
      </c>
      <c r="EN464" s="1">
        <v>1</v>
      </c>
      <c r="EO464" s="4">
        <v>3</v>
      </c>
      <c r="EP464" s="4" t="s">
        <v>1550</v>
      </c>
      <c r="EQ464" s="31" t="s">
        <v>431</v>
      </c>
      <c r="ER464" s="14" t="s">
        <v>431</v>
      </c>
      <c r="ES464" s="132">
        <v>14677</v>
      </c>
      <c r="ET464" s="133">
        <v>75</v>
      </c>
      <c r="EU464" s="133">
        <v>51366</v>
      </c>
      <c r="EV464" s="133">
        <v>8000</v>
      </c>
      <c r="EW464" s="133">
        <v>39780</v>
      </c>
      <c r="EX464" s="133">
        <v>1721</v>
      </c>
      <c r="EY464" s="134">
        <f>EX464/EV464*EW464/ET464</f>
        <v>114.10230000000001</v>
      </c>
      <c r="EZ464" s="39">
        <f>L464*EY464</f>
        <v>2396.1483000000003</v>
      </c>
      <c r="FA464" s="9"/>
      <c r="FE464" s="135"/>
      <c r="FF464" s="135"/>
      <c r="FH464" s="136"/>
      <c r="FK464" s="138"/>
      <c r="FL464" s="139"/>
      <c r="FM464" s="9"/>
      <c r="FN464" s="1"/>
      <c r="FO464" s="41">
        <f>AC464/1000</f>
        <v>0.11600000000000001</v>
      </c>
      <c r="FQ464" s="121">
        <f>EX464*100/EU464</f>
        <v>3.350465288323015</v>
      </c>
      <c r="FR464" s="140">
        <f>EY464/1000</f>
        <v>0.11410230000000002</v>
      </c>
      <c r="FS464" s="9"/>
      <c r="FT464" s="1">
        <v>6</v>
      </c>
      <c r="FU464" s="16" t="s">
        <v>1587</v>
      </c>
      <c r="FV464" s="214" t="s">
        <v>431</v>
      </c>
      <c r="FW464" s="1" t="s">
        <v>1587</v>
      </c>
      <c r="FX464" s="214" t="s">
        <v>431</v>
      </c>
      <c r="FY464" s="9" t="s">
        <v>1646</v>
      </c>
      <c r="FZ464" s="1">
        <v>0</v>
      </c>
      <c r="GA464" s="1" t="s">
        <v>431</v>
      </c>
      <c r="GB464" s="9" t="s">
        <v>501</v>
      </c>
      <c r="GD464" s="1">
        <v>0</v>
      </c>
      <c r="GE464" s="1" t="s">
        <v>431</v>
      </c>
      <c r="GF464" s="1" t="s">
        <v>431</v>
      </c>
      <c r="GG464" s="1">
        <v>0</v>
      </c>
      <c r="GH464" s="8" t="s">
        <v>431</v>
      </c>
      <c r="GI464" s="8"/>
      <c r="GJ464" s="8" t="s">
        <v>431</v>
      </c>
      <c r="GK464" s="1">
        <v>0</v>
      </c>
      <c r="GL464" s="8">
        <v>0</v>
      </c>
      <c r="GM464" s="9" t="s">
        <v>1107</v>
      </c>
      <c r="GO464" s="10">
        <v>44258</v>
      </c>
      <c r="GP464" s="10"/>
      <c r="GQ464" s="20"/>
      <c r="GT464" s="19">
        <v>8.0933577000000062E-2</v>
      </c>
      <c r="GV464" s="148">
        <v>0.21327255279999999</v>
      </c>
      <c r="HA464" s="32">
        <v>0</v>
      </c>
      <c r="HB464" s="32">
        <v>2.64</v>
      </c>
      <c r="HC464" s="33">
        <v>719.21</v>
      </c>
      <c r="HD464" s="32">
        <v>0</v>
      </c>
      <c r="HE464" s="32">
        <v>0</v>
      </c>
      <c r="HF464" s="32">
        <v>0</v>
      </c>
      <c r="HG464" s="33">
        <v>6211.29</v>
      </c>
      <c r="HH464" s="32">
        <v>63.89</v>
      </c>
      <c r="HI464" s="33">
        <v>49.28</v>
      </c>
      <c r="HJ464" s="32">
        <v>48.6</v>
      </c>
      <c r="HK464" s="32">
        <v>0</v>
      </c>
      <c r="HL464" s="32">
        <v>0</v>
      </c>
      <c r="HM464" s="32">
        <v>134.88</v>
      </c>
      <c r="HN464" s="32">
        <v>0</v>
      </c>
      <c r="HO464" s="32">
        <v>132.62</v>
      </c>
      <c r="HP464" s="33">
        <v>85.71</v>
      </c>
      <c r="HQ464" s="32">
        <v>13.66</v>
      </c>
      <c r="HR464" s="32">
        <v>565.30999999999995</v>
      </c>
      <c r="HS464" s="32">
        <v>483.1</v>
      </c>
      <c r="HT464" s="32">
        <v>497.48</v>
      </c>
      <c r="HU464" s="32">
        <v>662.65</v>
      </c>
      <c r="HV464" s="32">
        <v>10.16</v>
      </c>
      <c r="HW464" s="32">
        <v>54</v>
      </c>
      <c r="HX464" s="32">
        <v>10.83</v>
      </c>
      <c r="HY464" s="32">
        <v>0</v>
      </c>
      <c r="HZ464" s="32">
        <v>0</v>
      </c>
      <c r="IA464" s="22">
        <f>HU464/HP464</f>
        <v>7.7313032318282584</v>
      </c>
      <c r="KE464" s="20">
        <f>FR464*AO464/100*1000</f>
        <v>39.479395800000013</v>
      </c>
      <c r="KF464" s="20">
        <f>FR464*AP464/100*1000</f>
        <v>68.347277700000006</v>
      </c>
      <c r="KG464" s="20">
        <f>FR464*AQ464/100*1000</f>
        <v>4.0848623399999999</v>
      </c>
      <c r="KH464" s="20">
        <f>FR464*AX464/100*1000</f>
        <v>5.2601160300000016</v>
      </c>
      <c r="KI464" s="20">
        <f>FR464*BM464/100*1000</f>
        <v>0.87858771000000024</v>
      </c>
      <c r="KJ464" s="20">
        <f>FR464*BY464/100*1000</f>
        <v>0.19820710532999999</v>
      </c>
      <c r="KK464" s="20">
        <f>FR464*CA464/100*1000</f>
        <v>32.259915074400006</v>
      </c>
      <c r="KL464" s="20">
        <f>FR464*CC464/100*1000</f>
        <v>35.882320792500003</v>
      </c>
      <c r="KS464" s="23">
        <v>44447</v>
      </c>
      <c r="KT464" s="1">
        <v>1</v>
      </c>
      <c r="KV464" s="9" t="s">
        <v>1107</v>
      </c>
    </row>
    <row r="465" spans="1:313">
      <c r="A465" s="1">
        <v>104</v>
      </c>
      <c r="B465" s="1">
        <f>COUNTIFS($D$3:D465,D465,$F$3:F465,F465)</f>
        <v>1</v>
      </c>
      <c r="C465" s="34">
        <v>15063</v>
      </c>
      <c r="D465" s="75" t="s">
        <v>1899</v>
      </c>
      <c r="E465" s="76" t="s">
        <v>593</v>
      </c>
      <c r="F465" s="78">
        <v>7153184060</v>
      </c>
      <c r="G465" s="77">
        <f>LEFT(H465,4)-CONCATENATE(IF(LEFT(F465, 2)&lt;MID(H465, 3, 4), 20, 19),LEFT(F465,2))</f>
        <v>50</v>
      </c>
      <c r="H465" s="248" t="s">
        <v>1896</v>
      </c>
      <c r="I465" s="29" t="s">
        <v>564</v>
      </c>
      <c r="J465" s="24" t="s">
        <v>487</v>
      </c>
      <c r="K465" s="2" t="s">
        <v>430</v>
      </c>
      <c r="L465" s="2">
        <v>24</v>
      </c>
      <c r="M465" s="2">
        <v>1</v>
      </c>
      <c r="N465" s="2" t="s">
        <v>431</v>
      </c>
      <c r="O465" s="11"/>
      <c r="P465" s="2" t="s">
        <v>1852</v>
      </c>
      <c r="Q465" s="11"/>
      <c r="R465" s="11"/>
      <c r="S465" s="11"/>
      <c r="T465" s="42"/>
      <c r="U465" s="42"/>
      <c r="V465" s="64" t="s">
        <v>1609</v>
      </c>
      <c r="W465" s="42"/>
      <c r="X465" s="44" t="s">
        <v>1872</v>
      </c>
      <c r="Y465" s="71"/>
      <c r="Z465" s="11"/>
      <c r="AA465" s="1" t="s">
        <v>773</v>
      </c>
      <c r="AC465" s="115">
        <v>318</v>
      </c>
      <c r="AD465" s="115">
        <v>7600</v>
      </c>
      <c r="AE465" s="11"/>
      <c r="AF465" s="11"/>
      <c r="AG465" s="11" t="s">
        <v>491</v>
      </c>
      <c r="AH465" s="115">
        <v>550</v>
      </c>
      <c r="AI465" s="11"/>
      <c r="AJ465" s="11"/>
      <c r="AM465" s="11"/>
      <c r="AO465" s="116">
        <v>39.200000000000003</v>
      </c>
      <c r="AP465" s="117">
        <v>58.8</v>
      </c>
      <c r="AQ465" s="118">
        <v>0.66</v>
      </c>
      <c r="AR465" s="119">
        <f>AO465+AP465+AQ465</f>
        <v>98.66</v>
      </c>
      <c r="AS465" s="120">
        <f>AO465/AP465</f>
        <v>0.66666666666666674</v>
      </c>
      <c r="AT465" s="121">
        <f>AO465/AP465*AQ465</f>
        <v>0.44000000000000006</v>
      </c>
      <c r="AU465" s="122">
        <f>AO465/(AP465+AQ465)</f>
        <v>0.65926673393878255</v>
      </c>
      <c r="AV465" s="19">
        <f>AW465*AO465/100</f>
        <v>32.896000000000001</v>
      </c>
      <c r="AW465" s="19">
        <f>98-AY465-(CD465*100/AO465)</f>
        <v>83.91836734693878</v>
      </c>
      <c r="AX465" s="123">
        <v>4.22</v>
      </c>
      <c r="AY465" s="19">
        <f>AX465*100/AO465</f>
        <v>10.76530612244898</v>
      </c>
      <c r="AZ465" s="1" t="s">
        <v>432</v>
      </c>
      <c r="BA465" s="58">
        <v>21.6</v>
      </c>
      <c r="BB465" s="1" t="s">
        <v>432</v>
      </c>
      <c r="BC465" s="6">
        <v>0.26</v>
      </c>
      <c r="BD465" s="6"/>
      <c r="BE465" s="19"/>
      <c r="BF465" s="19"/>
      <c r="BG465" s="67">
        <v>7742.2222222222217</v>
      </c>
      <c r="BH465" s="67" t="s">
        <v>432</v>
      </c>
      <c r="BI465" s="19" t="s">
        <v>432</v>
      </c>
      <c r="BJ465" s="19">
        <v>29.8</v>
      </c>
      <c r="BK465" s="19">
        <f>100-BJ465</f>
        <v>70.2</v>
      </c>
      <c r="BL465" s="124">
        <f>BJ465/BK465</f>
        <v>0.42450142450142447</v>
      </c>
      <c r="BM465" s="125">
        <v>7.9000000000000001E-2</v>
      </c>
      <c r="BN465" s="6">
        <f>BM465*100/AO465</f>
        <v>0.20153061224489796</v>
      </c>
      <c r="BO465" s="1" t="s">
        <v>432</v>
      </c>
      <c r="BP465" s="19">
        <v>35.738</v>
      </c>
      <c r="BQ465" s="19">
        <v>54.2</v>
      </c>
      <c r="BR465" s="43">
        <v>35251</v>
      </c>
      <c r="BS465" s="6">
        <f>BX465+BZ465</f>
        <v>53.400000000000006</v>
      </c>
      <c r="BT465" s="4">
        <v>96.5</v>
      </c>
      <c r="BU465" s="43">
        <v>11881</v>
      </c>
      <c r="BV465" s="6">
        <f>100-BT465</f>
        <v>3.5</v>
      </c>
      <c r="BW465" s="6">
        <f>BY465+CA465+CC465</f>
        <v>58.094399999999993</v>
      </c>
      <c r="BX465" s="22">
        <v>17.3</v>
      </c>
      <c r="BY465" s="22">
        <f>BX465*AP465/100</f>
        <v>10.1724</v>
      </c>
      <c r="BZ465" s="6">
        <v>36.1</v>
      </c>
      <c r="CA465" s="22">
        <f>BZ465*AP465/100</f>
        <v>21.226799999999997</v>
      </c>
      <c r="CB465" s="6">
        <v>45.4</v>
      </c>
      <c r="CC465" s="22">
        <f>CB465*AP465/100</f>
        <v>26.6952</v>
      </c>
      <c r="CD465" s="22">
        <v>1.3</v>
      </c>
      <c r="CE465" s="126" t="s">
        <v>432</v>
      </c>
      <c r="CF465" s="127" t="s">
        <v>432</v>
      </c>
      <c r="CG465" s="127" t="s">
        <v>432</v>
      </c>
      <c r="CH465" s="127" t="s">
        <v>432</v>
      </c>
      <c r="CI465" s="127" t="s">
        <v>432</v>
      </c>
      <c r="CJ465" s="127" t="s">
        <v>432</v>
      </c>
      <c r="CK465" s="127" t="s">
        <v>432</v>
      </c>
      <c r="CL465" s="19">
        <f>BX465/BZ465</f>
        <v>0.47922437673130192</v>
      </c>
      <c r="CM465" s="19">
        <v>0.97</v>
      </c>
      <c r="CN465" s="19">
        <v>0.17</v>
      </c>
      <c r="CO465" s="19">
        <v>1.4</v>
      </c>
      <c r="CP465" s="6"/>
      <c r="CQ465" s="19"/>
      <c r="CR465" s="19"/>
      <c r="CS465" s="20"/>
      <c r="CZ465" s="22"/>
      <c r="DA465" s="16"/>
      <c r="DB465" s="129" t="s">
        <v>257</v>
      </c>
      <c r="DC465" s="130"/>
      <c r="DD465" s="131" t="s">
        <v>1900</v>
      </c>
      <c r="DI465" s="1" t="s">
        <v>436</v>
      </c>
      <c r="DJ465" s="210" t="s">
        <v>491</v>
      </c>
      <c r="DK465" s="4">
        <v>2</v>
      </c>
      <c r="DN465" s="16">
        <v>0</v>
      </c>
      <c r="DR465" s="22">
        <v>11.2</v>
      </c>
      <c r="DS465" s="22" t="s">
        <v>431</v>
      </c>
      <c r="DT465" s="67">
        <v>481</v>
      </c>
      <c r="DU465" s="22">
        <v>12.2</v>
      </c>
      <c r="DV465" s="22">
        <v>87.8</v>
      </c>
      <c r="DW465" s="22" t="s">
        <v>431</v>
      </c>
      <c r="DX465" s="22" t="s">
        <v>431</v>
      </c>
      <c r="DY465" s="22" t="s">
        <v>431</v>
      </c>
      <c r="DZ465" s="22" t="s">
        <v>431</v>
      </c>
      <c r="EA465" s="2">
        <v>0</v>
      </c>
      <c r="EB465" s="68"/>
      <c r="EC465" s="36"/>
      <c r="ED465" s="36"/>
      <c r="EE465" s="4">
        <f>L465</f>
        <v>24</v>
      </c>
      <c r="EF465" s="4"/>
      <c r="EG465" s="4">
        <v>3</v>
      </c>
      <c r="EH465" s="4"/>
      <c r="EI465" s="4"/>
      <c r="EJ465" s="4"/>
      <c r="EK465" s="4"/>
      <c r="EL465" s="6" t="e">
        <f>EK465/(EJ465*EJ465*0.01*0.01)</f>
        <v>#DIV/0!</v>
      </c>
      <c r="EM465" s="4"/>
      <c r="EN465" s="4"/>
      <c r="EO465" s="4"/>
      <c r="EP465" s="4"/>
      <c r="EQ465" s="31"/>
      <c r="ER465" s="14"/>
      <c r="ES465" s="132">
        <v>15063</v>
      </c>
      <c r="ET465" s="133">
        <v>75</v>
      </c>
      <c r="EU465" s="133">
        <v>7061</v>
      </c>
      <c r="EV465" s="133">
        <v>4000</v>
      </c>
      <c r="EW465" s="133">
        <v>39780</v>
      </c>
      <c r="EX465" s="133">
        <v>2222</v>
      </c>
      <c r="EY465" s="134">
        <f>EX465/EV465*EW465/ET465</f>
        <v>294.63720000000001</v>
      </c>
      <c r="EZ465" s="39">
        <f>L465*EY465</f>
        <v>7071.2928000000002</v>
      </c>
      <c r="FA465" s="9"/>
      <c r="FE465" s="135"/>
      <c r="FF465" s="135"/>
      <c r="FH465" s="136"/>
      <c r="FK465" s="138"/>
      <c r="FL465" s="139"/>
      <c r="FM465" s="9"/>
      <c r="FN465" s="1"/>
      <c r="FO465" s="41">
        <f>AC465/1000</f>
        <v>0.318</v>
      </c>
      <c r="FQ465" s="121">
        <f>EX465*100/EU465</f>
        <v>31.46863050559411</v>
      </c>
      <c r="FR465" s="140">
        <f>EY465/1000</f>
        <v>0.29463719999999999</v>
      </c>
      <c r="FS465" s="9"/>
      <c r="FU465" s="214"/>
      <c r="FW465" s="214"/>
      <c r="GI465" s="8"/>
      <c r="GO465" s="10">
        <v>44302</v>
      </c>
      <c r="GP465" s="10"/>
      <c r="GQ465" s="20"/>
      <c r="KE465" s="20">
        <f>FR465*AO465/100*1000</f>
        <v>115.49778240000001</v>
      </c>
      <c r="KF465" s="20">
        <f>FR465*AP465/100*1000</f>
        <v>173.24667359999998</v>
      </c>
      <c r="KG465" s="20">
        <f>FR465*AQ465/100*1000</f>
        <v>1.9446055200000001</v>
      </c>
      <c r="KH465" s="20">
        <f>FR465*AX465/100*1000</f>
        <v>12.43368984</v>
      </c>
      <c r="KI465" s="20">
        <f>FR465*BM465/100*1000</f>
        <v>0.23276338800000002</v>
      </c>
      <c r="KJ465" s="20">
        <f>FR465*BY465/100*1000</f>
        <v>29.971674532799998</v>
      </c>
      <c r="KK465" s="20">
        <f>FR465*CA465/100*1000</f>
        <v>62.542049169599991</v>
      </c>
      <c r="KL465" s="20">
        <f>FR465*CC465/100*1000</f>
        <v>78.653989814400006</v>
      </c>
    </row>
    <row r="466" spans="1:313">
      <c r="A466" s="1">
        <v>182</v>
      </c>
      <c r="B466" s="1">
        <f>COUNTIFS($D$3:D466,D466,$F$3:F466,F466)</f>
        <v>2</v>
      </c>
      <c r="C466" s="34">
        <v>15675</v>
      </c>
      <c r="D466" s="75" t="s">
        <v>1899</v>
      </c>
      <c r="E466" s="76" t="s">
        <v>593</v>
      </c>
      <c r="F466" s="76">
        <v>7153184060</v>
      </c>
      <c r="G466" s="77">
        <v>50</v>
      </c>
      <c r="H466" s="248" t="s">
        <v>2021</v>
      </c>
      <c r="I466" s="29" t="s">
        <v>731</v>
      </c>
      <c r="J466" s="24" t="s">
        <v>487</v>
      </c>
      <c r="K466" s="2" t="s">
        <v>430</v>
      </c>
      <c r="L466" s="2">
        <v>12</v>
      </c>
      <c r="M466" s="2">
        <v>1</v>
      </c>
      <c r="N466" s="2" t="s">
        <v>431</v>
      </c>
      <c r="O466" s="11"/>
      <c r="P466" s="2" t="s">
        <v>1994</v>
      </c>
      <c r="Q466" s="11"/>
      <c r="R466" s="11"/>
      <c r="S466" s="11"/>
      <c r="T466" s="42"/>
      <c r="U466" s="42"/>
      <c r="V466" s="64" t="s">
        <v>1609</v>
      </c>
      <c r="W466" s="11"/>
      <c r="X466" s="72" t="s">
        <v>2009</v>
      </c>
      <c r="Y466" s="66"/>
      <c r="Z466" s="11"/>
      <c r="AA466" s="1" t="s">
        <v>773</v>
      </c>
      <c r="AC466" s="115">
        <v>497</v>
      </c>
      <c r="AD466" s="115">
        <v>5800</v>
      </c>
      <c r="AE466" s="11"/>
      <c r="AF466" s="11"/>
      <c r="AG466" s="11" t="s">
        <v>491</v>
      </c>
      <c r="AH466" s="115">
        <v>450</v>
      </c>
      <c r="AI466" s="11"/>
      <c r="AJ466" s="11"/>
      <c r="AM466" s="11"/>
      <c r="AO466" s="116">
        <v>44.5</v>
      </c>
      <c r="AP466" s="117">
        <v>50.8</v>
      </c>
      <c r="AQ466" s="118">
        <v>4.12</v>
      </c>
      <c r="AR466" s="119">
        <f>AO466+AP466+AQ466</f>
        <v>99.42</v>
      </c>
      <c r="AS466" s="120">
        <f>AO466/AP466</f>
        <v>0.87598425196850394</v>
      </c>
      <c r="AT466" s="121">
        <f>AO466/AP466*AQ466</f>
        <v>3.6090551181102364</v>
      </c>
      <c r="AU466" s="122">
        <f>AO466/(AP466+AQ466)</f>
        <v>0.81026948288419531</v>
      </c>
      <c r="AV466" s="19">
        <f>AW466*AO466/100</f>
        <v>37.78</v>
      </c>
      <c r="AW466" s="19">
        <f>98-AY466-(CD466*100/AO466)</f>
        <v>84.898876404494388</v>
      </c>
      <c r="AX466" s="123">
        <v>3.24</v>
      </c>
      <c r="AY466" s="19">
        <f>AX466*100/AO466</f>
        <v>7.2808988764044944</v>
      </c>
      <c r="AZ466" s="1" t="s">
        <v>432</v>
      </c>
      <c r="BA466" s="58">
        <v>31.200000000000003</v>
      </c>
      <c r="BB466" s="1" t="s">
        <v>432</v>
      </c>
      <c r="BC466" s="6">
        <v>0.26</v>
      </c>
      <c r="BD466" s="6"/>
      <c r="BE466" s="19"/>
      <c r="BF466" s="19"/>
      <c r="BG466" s="67">
        <v>5065.73957016435</v>
      </c>
      <c r="BH466" s="67">
        <v>439.42</v>
      </c>
      <c r="BI466" s="19">
        <v>0.52</v>
      </c>
      <c r="BJ466" s="19">
        <v>26.7</v>
      </c>
      <c r="BK466" s="19">
        <f>100-BJ466</f>
        <v>73.3</v>
      </c>
      <c r="BL466" s="124">
        <f>BJ466/BK466</f>
        <v>0.36425648021828105</v>
      </c>
      <c r="BM466" s="125">
        <v>0.2</v>
      </c>
      <c r="BN466" s="6">
        <f>BM466*100/AO466</f>
        <v>0.449438202247191</v>
      </c>
      <c r="BO466" s="1" t="s">
        <v>432</v>
      </c>
      <c r="BP466" s="19">
        <v>30.800000000000004</v>
      </c>
      <c r="BQ466" s="19">
        <v>28.340000000000003</v>
      </c>
      <c r="BR466" s="43">
        <v>36284</v>
      </c>
      <c r="BS466" s="6">
        <f>BX466+BZ466</f>
        <v>65</v>
      </c>
      <c r="BT466" s="4">
        <v>87.1</v>
      </c>
      <c r="BU466" s="43">
        <v>8116.2857142857147</v>
      </c>
      <c r="BV466" s="6">
        <f>100-BT466</f>
        <v>12.900000000000006</v>
      </c>
      <c r="BW466" s="6">
        <f>BY466+CA466+CC466</f>
        <v>50.647599999999997</v>
      </c>
      <c r="BX466" s="22">
        <v>42.9</v>
      </c>
      <c r="BY466" s="22">
        <f>BX466*AP466/100</f>
        <v>21.793199999999999</v>
      </c>
      <c r="BZ466" s="6">
        <v>22.1</v>
      </c>
      <c r="CA466" s="22">
        <f>BZ466*AP466/100</f>
        <v>11.226800000000001</v>
      </c>
      <c r="CB466" s="6">
        <v>34.700000000000003</v>
      </c>
      <c r="CC466" s="22">
        <f>CB466*AP466/100</f>
        <v>17.627600000000001</v>
      </c>
      <c r="CD466" s="144">
        <v>2.59</v>
      </c>
      <c r="CE466" s="126">
        <v>97.2</v>
      </c>
      <c r="CF466" s="127">
        <v>7586</v>
      </c>
      <c r="CG466" s="126">
        <v>89.1</v>
      </c>
      <c r="CH466" s="127">
        <v>5874</v>
      </c>
      <c r="CI466" s="126">
        <v>45.6</v>
      </c>
      <c r="CJ466" s="126">
        <v>77.400000000000006</v>
      </c>
      <c r="CK466" s="127">
        <v>6224</v>
      </c>
      <c r="CL466" s="19">
        <f>BX466/BZ466</f>
        <v>1.9411764705882351</v>
      </c>
      <c r="CM466" s="19"/>
      <c r="CN466" s="19"/>
      <c r="CO466" s="19"/>
      <c r="CP466" s="6">
        <v>0.26</v>
      </c>
      <c r="CQ466" s="19"/>
      <c r="CR466" s="19"/>
      <c r="CS466" s="20"/>
      <c r="CZ466" s="22"/>
      <c r="DA466" s="16"/>
      <c r="DB466" s="129" t="s">
        <v>257</v>
      </c>
      <c r="DC466" s="130"/>
      <c r="DD466" s="131" t="s">
        <v>2029</v>
      </c>
      <c r="DI466" s="1" t="s">
        <v>436</v>
      </c>
      <c r="DJ466" s="210" t="s">
        <v>491</v>
      </c>
      <c r="DK466" s="4">
        <v>2</v>
      </c>
      <c r="DN466" s="16">
        <v>0</v>
      </c>
      <c r="DR466" s="22">
        <v>9.8000000000000007</v>
      </c>
      <c r="DS466" s="22" t="s">
        <v>431</v>
      </c>
      <c r="DT466" s="67">
        <v>499</v>
      </c>
      <c r="DU466" s="22">
        <v>13.3</v>
      </c>
      <c r="DV466" s="22">
        <v>86.7</v>
      </c>
      <c r="DW466" s="22" t="s">
        <v>431</v>
      </c>
      <c r="DX466" s="22" t="s">
        <v>431</v>
      </c>
      <c r="DY466" s="22" t="s">
        <v>431</v>
      </c>
      <c r="DZ466" s="22" t="s">
        <v>431</v>
      </c>
      <c r="EA466" s="2">
        <v>0</v>
      </c>
      <c r="EB466" s="68"/>
      <c r="EC466" s="36"/>
      <c r="ED466" s="36"/>
      <c r="EE466" s="4">
        <f>L466</f>
        <v>12</v>
      </c>
      <c r="EF466" s="4"/>
      <c r="EG466" s="4"/>
      <c r="EH466" s="4"/>
      <c r="EI466" s="4"/>
      <c r="EJ466" s="4"/>
      <c r="EK466" s="4"/>
      <c r="EL466" s="6" t="e">
        <f>EK466/(EJ466*EJ466*0.01*0.01)</f>
        <v>#DIV/0!</v>
      </c>
      <c r="EM466" s="4"/>
      <c r="EN466" s="4"/>
      <c r="EO466" s="4"/>
      <c r="EP466" s="4"/>
      <c r="EQ466" s="31"/>
      <c r="ER466" s="14"/>
      <c r="ES466" s="132">
        <f>C466</f>
        <v>15675</v>
      </c>
      <c r="ET466" s="133">
        <v>75</v>
      </c>
      <c r="EU466" s="133">
        <v>9027</v>
      </c>
      <c r="EV466" s="133">
        <v>4000</v>
      </c>
      <c r="EW466" s="133">
        <v>39780</v>
      </c>
      <c r="EX466" s="133">
        <v>3713</v>
      </c>
      <c r="EY466" s="134">
        <f>EX466/EV466*EW466/ET466</f>
        <v>492.34380000000004</v>
      </c>
      <c r="EZ466" s="39">
        <f>L466*EY466</f>
        <v>5908.1256000000003</v>
      </c>
      <c r="FA466" s="9"/>
      <c r="FE466" s="135"/>
      <c r="FF466" s="135"/>
      <c r="FH466" s="136"/>
      <c r="FK466" s="138"/>
      <c r="FL466" s="139"/>
      <c r="FM466" s="9"/>
      <c r="FN466" s="1"/>
      <c r="FO466" s="41">
        <f>AC466/1000</f>
        <v>0.497</v>
      </c>
      <c r="FQ466" s="121">
        <f>EX466*100/EU466</f>
        <v>41.132159078320591</v>
      </c>
      <c r="FR466" s="140">
        <f>EY466/1000</f>
        <v>0.49234380000000005</v>
      </c>
      <c r="FS466" s="9"/>
      <c r="FU466" s="214"/>
      <c r="FW466" s="214"/>
      <c r="GI466" s="8"/>
      <c r="GO466" s="10"/>
      <c r="GP466" s="10"/>
      <c r="GQ466" s="20"/>
      <c r="KE466" s="20">
        <f>FR466*AO466/100*1000</f>
        <v>219.09299100000001</v>
      </c>
      <c r="KF466" s="20">
        <f>FR466*AP466/100*1000</f>
        <v>250.11065040000003</v>
      </c>
      <c r="KG466" s="20">
        <f>FR466*AQ466/100*1000</f>
        <v>20.284564560000003</v>
      </c>
      <c r="KH466" s="20">
        <f>FR466*AX466/100*1000</f>
        <v>15.95193912</v>
      </c>
      <c r="KI466" s="20">
        <f>FR466*BM466/100*1000</f>
        <v>0.98468760000000011</v>
      </c>
      <c r="KJ466" s="20">
        <f>FR466*BY466/100*1000</f>
        <v>107.29746902160001</v>
      </c>
      <c r="KK466" s="20">
        <f>FR466*CA466/100*1000</f>
        <v>55.274453738400013</v>
      </c>
      <c r="KL466" s="20">
        <f>FR466*CC466/100*1000</f>
        <v>86.788395688800009</v>
      </c>
    </row>
    <row r="467" spans="1:313">
      <c r="A467" s="1">
        <v>288</v>
      </c>
      <c r="B467" s="1">
        <f>COUNTIFS($D$3:D467,D467,$F$3:F467,F467)</f>
        <v>3</v>
      </c>
      <c r="C467" s="34">
        <v>16226</v>
      </c>
      <c r="D467" s="75" t="s">
        <v>1899</v>
      </c>
      <c r="E467" s="76" t="s">
        <v>593</v>
      </c>
      <c r="F467" s="76">
        <v>7153184060</v>
      </c>
      <c r="G467" s="77">
        <f>LEFT(H467,4)-CONCATENATE(IF(LEFT(F467, 2)&lt;MID(H467, 3, 4), 20, 19),LEFT(F467,2))</f>
        <v>50</v>
      </c>
      <c r="H467" s="248" t="s">
        <v>2232</v>
      </c>
      <c r="I467" s="29" t="s">
        <v>2238</v>
      </c>
      <c r="J467" s="24" t="s">
        <v>487</v>
      </c>
      <c r="K467" s="2" t="s">
        <v>430</v>
      </c>
      <c r="L467" s="2">
        <v>12</v>
      </c>
      <c r="M467" s="2">
        <v>2</v>
      </c>
      <c r="N467" s="2" t="s">
        <v>431</v>
      </c>
      <c r="O467" s="11"/>
      <c r="P467" s="2" t="s">
        <v>2200</v>
      </c>
      <c r="Q467" s="11"/>
      <c r="R467" s="11"/>
      <c r="S467" s="11"/>
      <c r="T467" s="42"/>
      <c r="U467" s="42"/>
      <c r="V467" s="64" t="s">
        <v>1609</v>
      </c>
      <c r="W467" s="42"/>
      <c r="X467" s="42"/>
      <c r="Y467" s="66"/>
      <c r="Z467" s="11"/>
      <c r="AA467" s="1" t="s">
        <v>2172</v>
      </c>
      <c r="AC467" s="115">
        <v>424</v>
      </c>
      <c r="AD467" s="115">
        <v>5000</v>
      </c>
      <c r="AE467" s="11"/>
      <c r="AF467" s="11"/>
      <c r="AG467" s="11" t="s">
        <v>491</v>
      </c>
      <c r="AH467" s="115">
        <v>350</v>
      </c>
      <c r="AI467" s="11"/>
      <c r="AJ467" s="11"/>
      <c r="AM467" s="11"/>
      <c r="AO467" s="116">
        <v>30.2</v>
      </c>
      <c r="AP467" s="117">
        <v>60.3</v>
      </c>
      <c r="AQ467" s="118">
        <v>8.09</v>
      </c>
      <c r="AR467" s="119">
        <f>AO467+AP467+AQ467</f>
        <v>98.59</v>
      </c>
      <c r="AS467" s="120">
        <f>AO467/AP467</f>
        <v>0.50082918739635163</v>
      </c>
      <c r="AT467" s="121">
        <f>AO467/AP467*AQ467</f>
        <v>4.0517081260364849</v>
      </c>
      <c r="AU467" s="122">
        <f>AO467/(AP467+AQ467)</f>
        <v>0.44158502705073838</v>
      </c>
      <c r="AV467" s="19">
        <f>AW467*AO467/100</f>
        <v>24.655999999999999</v>
      </c>
      <c r="AW467" s="19">
        <f>98-AY467-(CD467*100/AO467)</f>
        <v>81.642384105960261</v>
      </c>
      <c r="AX467" s="123">
        <v>3.29</v>
      </c>
      <c r="AY467" s="19">
        <f>AX467*100/AO467</f>
        <v>10.894039735099337</v>
      </c>
      <c r="AZ467" s="1" t="s">
        <v>432</v>
      </c>
      <c r="BA467" s="58">
        <v>19.63</v>
      </c>
      <c r="BB467" s="1" t="s">
        <v>432</v>
      </c>
      <c r="BC467" s="6">
        <v>7.6999999999999999E-2</v>
      </c>
      <c r="BD467" s="6"/>
      <c r="BE467" s="19"/>
      <c r="BF467" s="19"/>
      <c r="BG467" s="67">
        <v>5966.666666666667</v>
      </c>
      <c r="BH467" s="67">
        <v>482.78999999999996</v>
      </c>
      <c r="BI467" s="19">
        <v>0.25</v>
      </c>
      <c r="BJ467" s="19">
        <v>26</v>
      </c>
      <c r="BK467" s="19">
        <f>100-BJ467</f>
        <v>74</v>
      </c>
      <c r="BL467" s="124">
        <f>BJ467/BK467</f>
        <v>0.35135135135135137</v>
      </c>
      <c r="BM467" s="125">
        <v>0.13</v>
      </c>
      <c r="BN467" s="6">
        <f>BM467*100/AO467</f>
        <v>0.43046357615894043</v>
      </c>
      <c r="BO467" s="1" t="s">
        <v>432</v>
      </c>
      <c r="BP467" s="19">
        <v>22.05</v>
      </c>
      <c r="BQ467" s="19">
        <v>31.679999999999996</v>
      </c>
      <c r="BR467" s="43">
        <v>29532.600000000002</v>
      </c>
      <c r="BS467" s="6">
        <f>BX467+BZ467</f>
        <v>68.599999999999994</v>
      </c>
      <c r="BT467" s="4">
        <v>94.4</v>
      </c>
      <c r="BU467" s="43">
        <v>13439.89</v>
      </c>
      <c r="BV467" s="6">
        <f>100-BT467</f>
        <v>5.5999999999999943</v>
      </c>
      <c r="BW467" s="6">
        <f>BY467+CA467+CC467</f>
        <v>60.239699999999999</v>
      </c>
      <c r="BX467" s="22">
        <v>45.7</v>
      </c>
      <c r="BY467" s="22">
        <f>BX467*AP467/100</f>
        <v>27.557100000000002</v>
      </c>
      <c r="BZ467" s="6">
        <v>22.9</v>
      </c>
      <c r="CA467" s="22">
        <f>BZ467*AP467/100</f>
        <v>13.808699999999998</v>
      </c>
      <c r="CB467" s="6">
        <v>31.3</v>
      </c>
      <c r="CC467" s="22">
        <f>CB467*AP467/100</f>
        <v>18.873899999999999</v>
      </c>
      <c r="CD467" s="22">
        <v>1.65</v>
      </c>
      <c r="CE467" s="126">
        <v>97.4</v>
      </c>
      <c r="CF467" s="127">
        <v>7563</v>
      </c>
      <c r="CG467" s="126">
        <v>91.8</v>
      </c>
      <c r="CH467" s="127">
        <v>6148</v>
      </c>
      <c r="CI467" s="126">
        <v>78.400000000000006</v>
      </c>
      <c r="CJ467" s="126">
        <v>90.1</v>
      </c>
      <c r="CK467" s="127">
        <v>6224</v>
      </c>
      <c r="CL467" s="19">
        <f>BX467/BZ467</f>
        <v>1.9956331877729261</v>
      </c>
      <c r="CM467" s="19"/>
      <c r="CN467" s="19"/>
      <c r="CO467" s="19"/>
      <c r="CP467" s="6"/>
      <c r="CQ467" s="19"/>
      <c r="CR467" s="19"/>
      <c r="CS467" s="20"/>
      <c r="CZ467" s="22"/>
      <c r="DA467" s="16"/>
      <c r="DB467" s="129" t="s">
        <v>257</v>
      </c>
      <c r="DC467" s="130"/>
      <c r="DD467" s="131" t="s">
        <v>2239</v>
      </c>
      <c r="DI467" s="1" t="s">
        <v>436</v>
      </c>
      <c r="DJ467" s="210" t="s">
        <v>491</v>
      </c>
      <c r="DK467" s="4">
        <v>2</v>
      </c>
      <c r="DN467" s="16">
        <v>0</v>
      </c>
      <c r="DR467" s="22" t="s">
        <v>431</v>
      </c>
      <c r="DS467" s="22" t="s">
        <v>431</v>
      </c>
      <c r="DT467" s="22">
        <v>505</v>
      </c>
      <c r="DU467" s="22">
        <v>12.9</v>
      </c>
      <c r="DV467" s="22">
        <v>87.1</v>
      </c>
      <c r="DW467" s="40" t="s">
        <v>431</v>
      </c>
      <c r="DX467" s="40" t="s">
        <v>431</v>
      </c>
      <c r="DY467" s="40" t="s">
        <v>431</v>
      </c>
      <c r="DZ467" s="40" t="s">
        <v>431</v>
      </c>
      <c r="EA467" s="2">
        <v>0</v>
      </c>
      <c r="EB467" s="2"/>
      <c r="EC467" s="36"/>
      <c r="ED467" s="36"/>
      <c r="EE467" s="4">
        <f>L467</f>
        <v>12</v>
      </c>
      <c r="EF467" s="4"/>
      <c r="EG467" s="4"/>
      <c r="EH467" s="4"/>
      <c r="EI467" s="4"/>
      <c r="EJ467" s="4"/>
      <c r="EK467" s="4"/>
      <c r="EL467" s="6" t="e">
        <f>EK467/(EJ467*EJ467*0.01*0.01)</f>
        <v>#DIV/0!</v>
      </c>
      <c r="EM467" s="4"/>
      <c r="EN467" s="4"/>
      <c r="EO467" s="4"/>
      <c r="EP467" s="4"/>
      <c r="EQ467" s="31"/>
      <c r="ER467" s="14"/>
      <c r="ES467" s="132">
        <f>C467</f>
        <v>16226</v>
      </c>
      <c r="ET467" s="133">
        <v>75</v>
      </c>
      <c r="EU467" s="133">
        <v>7879</v>
      </c>
      <c r="EV467" s="133">
        <v>4000</v>
      </c>
      <c r="EW467" s="133">
        <v>37440</v>
      </c>
      <c r="EX467" s="133">
        <v>3496</v>
      </c>
      <c r="EY467" s="134">
        <f>EX467/EV467*EW467/ET467</f>
        <v>436.30080000000004</v>
      </c>
      <c r="EZ467" s="39">
        <f>L467*EY467</f>
        <v>5235.6096000000007</v>
      </c>
      <c r="FA467" s="9"/>
      <c r="FE467" s="135"/>
      <c r="FF467" s="135"/>
      <c r="FH467" s="136"/>
      <c r="FK467" s="138"/>
      <c r="FL467" s="139"/>
      <c r="FM467" s="9"/>
      <c r="FN467" s="1"/>
      <c r="FO467" s="41">
        <f>AC467/1000</f>
        <v>0.42399999999999999</v>
      </c>
      <c r="FQ467" s="121">
        <f>EX467*100/EU467</f>
        <v>44.37111308541693</v>
      </c>
      <c r="FR467" s="140">
        <f>EY467/1000</f>
        <v>0.43630080000000004</v>
      </c>
      <c r="FS467" s="9"/>
      <c r="FU467" s="214"/>
      <c r="FW467" s="214"/>
      <c r="GI467" s="8"/>
      <c r="GO467" s="10"/>
      <c r="GP467" s="10"/>
      <c r="GQ467" s="20"/>
      <c r="KB467" s="22">
        <v>67.5</v>
      </c>
      <c r="KC467" s="22">
        <v>24.6</v>
      </c>
      <c r="KD467" s="22">
        <v>6.66</v>
      </c>
      <c r="KE467" s="20">
        <f>FR467*AO467/100*1000</f>
        <v>131.7628416</v>
      </c>
      <c r="KF467" s="20">
        <f>FR467*AP467/100*1000</f>
        <v>263.08938240000003</v>
      </c>
      <c r="KG467" s="20">
        <f>FR467*AQ467/100*1000</f>
        <v>35.296734720000003</v>
      </c>
      <c r="KH467" s="20">
        <f>FR467*AX467/100*1000</f>
        <v>14.354296320000001</v>
      </c>
      <c r="KI467" s="20">
        <f>FR467*BM467/100*1000</f>
        <v>0.56719104000000009</v>
      </c>
      <c r="KJ467" s="20">
        <f>FR467*BY467/100*1000</f>
        <v>120.23184775680002</v>
      </c>
      <c r="KK467" s="20">
        <f>FR467*CA467/100*1000</f>
        <v>60.247468569600002</v>
      </c>
      <c r="KL467" s="20">
        <f>FR467*CC467/100*1000</f>
        <v>82.346976691199998</v>
      </c>
    </row>
    <row r="468" spans="1:313">
      <c r="A468" s="1">
        <v>333</v>
      </c>
      <c r="B468" s="1">
        <f>COUNTIFS($D$3:D468,D468,$F$3:F468,F468)</f>
        <v>4</v>
      </c>
      <c r="C468" s="34">
        <v>16632</v>
      </c>
      <c r="D468" s="75" t="s">
        <v>1899</v>
      </c>
      <c r="E468" s="76" t="s">
        <v>593</v>
      </c>
      <c r="F468" s="76">
        <v>7153184060</v>
      </c>
      <c r="G468" s="77">
        <f>LEFT(H468,4)-CONCATENATE(IF(LEFT(F468, 2)&lt;MID(H468, 3, 4), 20, 19),LEFT(F468,2))</f>
        <v>50</v>
      </c>
      <c r="H468" s="248" t="s">
        <v>2301</v>
      </c>
      <c r="I468" s="29" t="s">
        <v>680</v>
      </c>
      <c r="J468" s="24" t="s">
        <v>487</v>
      </c>
      <c r="K468" s="2" t="s">
        <v>430</v>
      </c>
      <c r="L468" s="2">
        <v>16</v>
      </c>
      <c r="M468" s="2" t="s">
        <v>664</v>
      </c>
      <c r="N468" s="2" t="s">
        <v>431</v>
      </c>
      <c r="O468" s="11"/>
      <c r="P468" s="2" t="s">
        <v>2293</v>
      </c>
      <c r="Q468" s="11"/>
      <c r="R468" s="11"/>
      <c r="S468" s="11"/>
      <c r="T468" s="42"/>
      <c r="U468" s="42"/>
      <c r="V468" s="64" t="s">
        <v>1609</v>
      </c>
      <c r="W468" s="42"/>
      <c r="X468" s="73" t="s">
        <v>2294</v>
      </c>
      <c r="Y468" s="66"/>
      <c r="Z468" s="11"/>
      <c r="AA468" s="1" t="s">
        <v>812</v>
      </c>
      <c r="AC468" s="115">
        <v>308</v>
      </c>
      <c r="AD468" s="115">
        <v>4900</v>
      </c>
      <c r="AE468" s="11"/>
      <c r="AF468" s="11"/>
      <c r="AG468" s="11" t="s">
        <v>483</v>
      </c>
      <c r="AH468" s="115">
        <v>350</v>
      </c>
      <c r="AI468" s="11"/>
      <c r="AJ468" s="11"/>
      <c r="AM468" s="11"/>
      <c r="AO468" s="116">
        <v>54.8</v>
      </c>
      <c r="AP468" s="117">
        <v>40.1</v>
      </c>
      <c r="AQ468" s="118">
        <v>4.46</v>
      </c>
      <c r="AR468" s="119">
        <f>AO468+AP468+AQ468</f>
        <v>99.36</v>
      </c>
      <c r="AS468" s="120">
        <f>AO468/AP468</f>
        <v>1.3665835411471321</v>
      </c>
      <c r="AT468" s="121">
        <f>AO468/AP468*AQ468</f>
        <v>6.0949625935162093</v>
      </c>
      <c r="AU468" s="122">
        <f>AO468/(AP468+AQ468)</f>
        <v>1.2298025134649908</v>
      </c>
      <c r="AV468" s="19">
        <f>AW468*AO468/100</f>
        <v>48.023999999999994</v>
      </c>
      <c r="AW468" s="19">
        <f>98-AY468-(CD468*100/AO468)</f>
        <v>87.635036496350367</v>
      </c>
      <c r="AX468" s="123">
        <v>4.58</v>
      </c>
      <c r="AY468" s="19">
        <f>AX468*100/AO468</f>
        <v>8.3576642335766422</v>
      </c>
      <c r="AZ468" s="1" t="s">
        <v>432</v>
      </c>
      <c r="BA468" s="58">
        <v>16.77</v>
      </c>
      <c r="BB468" s="1" t="s">
        <v>432</v>
      </c>
      <c r="BC468" s="6">
        <v>7.5999999999999998E-2</v>
      </c>
      <c r="BD468" s="6"/>
      <c r="BE468" s="19"/>
      <c r="BF468" s="19"/>
      <c r="BG468" s="67">
        <v>4865</v>
      </c>
      <c r="BH468" s="67">
        <v>352.11</v>
      </c>
      <c r="BI468" s="19">
        <v>0.52</v>
      </c>
      <c r="BJ468" s="19">
        <v>20.100000000000001</v>
      </c>
      <c r="BK468" s="19">
        <f>100-BJ468</f>
        <v>79.900000000000006</v>
      </c>
      <c r="BL468" s="124">
        <f>BJ468/BK468</f>
        <v>0.25156445556946183</v>
      </c>
      <c r="BM468" s="125">
        <v>0.26</v>
      </c>
      <c r="BN468" s="6">
        <f>BM468*100/AO468</f>
        <v>0.47445255474452558</v>
      </c>
      <c r="BO468" s="1" t="s">
        <v>432</v>
      </c>
      <c r="BP468" s="19">
        <v>28.525000000000002</v>
      </c>
      <c r="BQ468" s="19">
        <v>41.14</v>
      </c>
      <c r="BR468" s="43">
        <v>55033.86</v>
      </c>
      <c r="BS468" s="6">
        <f>BX468+BZ468</f>
        <v>65.3</v>
      </c>
      <c r="BT468" s="4">
        <v>89.3</v>
      </c>
      <c r="BU468" s="43">
        <v>9555.0400000000009</v>
      </c>
      <c r="BV468" s="6">
        <f>100-BT468</f>
        <v>10.700000000000003</v>
      </c>
      <c r="BW468" s="6">
        <f>BY468+CA468+CC468</f>
        <v>40.019800000000004</v>
      </c>
      <c r="BX468" s="22">
        <v>36.1</v>
      </c>
      <c r="BY468" s="22">
        <f>BX468*AP468/100</f>
        <v>14.476100000000001</v>
      </c>
      <c r="BZ468" s="6">
        <v>29.2</v>
      </c>
      <c r="CA468" s="22">
        <f>BZ468*AP468/100</f>
        <v>11.709200000000001</v>
      </c>
      <c r="CB468" s="6">
        <v>34.5</v>
      </c>
      <c r="CC468" s="22">
        <f>CB468*AP468/100</f>
        <v>13.8345</v>
      </c>
      <c r="CD468" s="22">
        <v>1.1000000000000001</v>
      </c>
      <c r="CE468" s="126">
        <v>91.4</v>
      </c>
      <c r="CF468" s="127">
        <v>6111</v>
      </c>
      <c r="CG468" s="126">
        <v>74.900000000000006</v>
      </c>
      <c r="CH468" s="127">
        <v>4952</v>
      </c>
      <c r="CI468" s="126">
        <v>61.8</v>
      </c>
      <c r="CJ468" s="126">
        <v>76.3</v>
      </c>
      <c r="CK468" s="127">
        <v>5044</v>
      </c>
      <c r="CL468" s="19">
        <f>BX468/BZ468</f>
        <v>1.2363013698630139</v>
      </c>
      <c r="CM468" s="19"/>
      <c r="CN468" s="19"/>
      <c r="CO468" s="19"/>
      <c r="CP468" s="6"/>
      <c r="CQ468" s="19"/>
      <c r="CR468" s="19"/>
      <c r="CS468" s="20"/>
      <c r="CZ468" s="22"/>
      <c r="DA468" s="16"/>
      <c r="DB468" s="129" t="s">
        <v>258</v>
      </c>
      <c r="DC468" s="130"/>
      <c r="DD468" s="131" t="s">
        <v>2303</v>
      </c>
      <c r="DI468" s="1" t="s">
        <v>436</v>
      </c>
      <c r="DJ468" s="209" t="s">
        <v>483</v>
      </c>
      <c r="DK468" s="4">
        <v>2</v>
      </c>
      <c r="DN468" s="16">
        <v>0</v>
      </c>
      <c r="DR468" s="22" t="s">
        <v>431</v>
      </c>
      <c r="DS468" s="22" t="s">
        <v>431</v>
      </c>
      <c r="DT468" s="22">
        <v>344</v>
      </c>
      <c r="DU468" s="22">
        <v>19.8</v>
      </c>
      <c r="DV468" s="22">
        <v>80.2</v>
      </c>
      <c r="DW468" s="22" t="s">
        <v>431</v>
      </c>
      <c r="DX468" s="22" t="s">
        <v>431</v>
      </c>
      <c r="DY468" s="22" t="s">
        <v>431</v>
      </c>
      <c r="DZ468" s="40" t="s">
        <v>431</v>
      </c>
      <c r="EA468" s="2">
        <v>0</v>
      </c>
      <c r="EB468" s="2"/>
      <c r="EC468" s="36"/>
      <c r="ED468" s="36"/>
      <c r="EE468" s="4">
        <f>L468</f>
        <v>16</v>
      </c>
      <c r="EF468" s="4"/>
      <c r="EG468" s="4"/>
      <c r="EH468" s="4"/>
      <c r="EI468" s="4"/>
      <c r="EJ468" s="4"/>
      <c r="EK468" s="4"/>
      <c r="EL468" s="6" t="e">
        <f>EK468/(EJ468*EJ468*0.01*0.01)</f>
        <v>#DIV/0!</v>
      </c>
      <c r="EM468" s="4"/>
      <c r="EN468" s="4"/>
      <c r="EO468" s="4"/>
      <c r="EP468" s="4"/>
      <c r="EQ468" s="31"/>
      <c r="ER468" s="14"/>
      <c r="ES468" s="132">
        <f>C468</f>
        <v>16632</v>
      </c>
      <c r="ET468" s="133">
        <v>75</v>
      </c>
      <c r="EU468" s="133">
        <v>6021</v>
      </c>
      <c r="EV468" s="133">
        <v>4000</v>
      </c>
      <c r="EW468" s="133">
        <v>38064</v>
      </c>
      <c r="EX468" s="133">
        <v>2446</v>
      </c>
      <c r="EY468" s="134">
        <f>EX468/EV468*EW468/ET468</f>
        <v>310.34848000000005</v>
      </c>
      <c r="EZ468" s="39">
        <f>L468*EY468</f>
        <v>4965.5756800000008</v>
      </c>
      <c r="FA468" s="9"/>
      <c r="FE468" s="135"/>
      <c r="FF468" s="135"/>
      <c r="FH468" s="136"/>
      <c r="FK468" s="138"/>
      <c r="FL468" s="139"/>
      <c r="FM468" s="9"/>
      <c r="FN468" s="1"/>
      <c r="FO468" s="41">
        <f>AC468/1000</f>
        <v>0.308</v>
      </c>
      <c r="FQ468" s="121">
        <f>EX468*100/EU468</f>
        <v>40.624480983225375</v>
      </c>
      <c r="FR468" s="140">
        <f>EY468/1000</f>
        <v>0.31034848000000004</v>
      </c>
      <c r="FS468" s="9"/>
      <c r="FV468" s="212"/>
      <c r="FX468" s="212"/>
      <c r="GI468" s="8"/>
      <c r="GO468" s="10"/>
      <c r="GP468" s="10"/>
      <c r="GQ468" s="20"/>
      <c r="KB468" s="22">
        <v>69.099999999999994</v>
      </c>
      <c r="KC468" s="22">
        <v>18.100000000000001</v>
      </c>
      <c r="KD468" s="22">
        <v>4.6399999999999997</v>
      </c>
      <c r="KE468" s="20">
        <f>FR468*AO468/100*1000</f>
        <v>170.07096704000003</v>
      </c>
      <c r="KF468" s="20">
        <f>FR468*AP468/100*1000</f>
        <v>124.44974048000003</v>
      </c>
      <c r="KG468" s="20">
        <f>FR468*AQ468/100*1000</f>
        <v>13.841542208000002</v>
      </c>
      <c r="KH468" s="20">
        <f>FR468*AX468/100*1000</f>
        <v>14.213960384000002</v>
      </c>
      <c r="KI468" s="20">
        <f>FR468*BM468/100*1000</f>
        <v>0.8069060480000001</v>
      </c>
      <c r="KJ468" s="20">
        <f>FR468*BY468/100*1000</f>
        <v>44.92635631328001</v>
      </c>
      <c r="KK468" s="20">
        <f>FR468*CA468/100*1000</f>
        <v>36.339324220160009</v>
      </c>
      <c r="KL468" s="20">
        <f>FR468*CC468/100*1000</f>
        <v>42.935160465600006</v>
      </c>
    </row>
    <row r="469" spans="1:313">
      <c r="A469" s="1">
        <v>166</v>
      </c>
      <c r="B469" s="1">
        <f>COUNTIFS($D$3:D469,D469,$F$3:F469,F469)</f>
        <v>5</v>
      </c>
      <c r="C469" s="34">
        <v>17761</v>
      </c>
      <c r="D469" s="75" t="s">
        <v>1899</v>
      </c>
      <c r="E469" s="76" t="s">
        <v>593</v>
      </c>
      <c r="F469" s="76">
        <v>7153184060</v>
      </c>
      <c r="G469" s="77">
        <v>51</v>
      </c>
      <c r="H469" s="248" t="s">
        <v>2559</v>
      </c>
      <c r="I469" s="29" t="s">
        <v>2564</v>
      </c>
      <c r="J469" s="24" t="s">
        <v>487</v>
      </c>
      <c r="K469" s="2" t="s">
        <v>430</v>
      </c>
      <c r="L469" s="2">
        <v>5</v>
      </c>
      <c r="M469" s="2">
        <v>2</v>
      </c>
      <c r="N469" s="2" t="s">
        <v>646</v>
      </c>
      <c r="O469" s="11"/>
      <c r="P469" s="2" t="s">
        <v>2532</v>
      </c>
      <c r="Q469" s="11"/>
      <c r="R469" s="11"/>
      <c r="S469" s="11"/>
      <c r="T469" s="42"/>
      <c r="U469" s="42"/>
      <c r="V469" s="64" t="s">
        <v>2426</v>
      </c>
      <c r="W469" s="42"/>
      <c r="X469" s="42"/>
      <c r="Y469" s="42"/>
      <c r="Z469" s="29"/>
      <c r="AA469" s="1" t="s">
        <v>2166</v>
      </c>
      <c r="AC469" s="115">
        <v>15</v>
      </c>
      <c r="AD469" s="115">
        <v>700</v>
      </c>
      <c r="AE469" s="11"/>
      <c r="AF469" s="11"/>
      <c r="AG469" s="11" t="s">
        <v>491</v>
      </c>
      <c r="AH469" s="115">
        <v>50</v>
      </c>
      <c r="AJ469" s="11"/>
      <c r="AM469" s="11"/>
      <c r="AO469" s="116">
        <v>55.7</v>
      </c>
      <c r="AP469" s="117">
        <v>40.799999999999997</v>
      </c>
      <c r="AQ469" s="118">
        <v>1.81</v>
      </c>
      <c r="AR469" s="119">
        <f>AO469+AP469+AQ469</f>
        <v>98.31</v>
      </c>
      <c r="AS469" s="120">
        <f>AO469/AP469</f>
        <v>1.3651960784313728</v>
      </c>
      <c r="AT469" s="121">
        <f>AO469/AP469*AQ469</f>
        <v>2.4710049019607849</v>
      </c>
      <c r="AU469" s="122">
        <f>AO469/(AP469+AQ469)</f>
        <v>1.30720488148322</v>
      </c>
      <c r="AV469" s="19">
        <f>AW469*AO469/100</f>
        <v>51.086000000000006</v>
      </c>
      <c r="AW469" s="19">
        <f>98-AY469</f>
        <v>91.716337522441648</v>
      </c>
      <c r="AX469" s="123">
        <v>3.5</v>
      </c>
      <c r="AY469" s="19">
        <f>AX469*100/AO469</f>
        <v>6.2836624775583481</v>
      </c>
      <c r="AZ469" s="1" t="s">
        <v>432</v>
      </c>
      <c r="BA469" s="58">
        <v>20.9</v>
      </c>
      <c r="BB469" s="1" t="s">
        <v>432</v>
      </c>
      <c r="BC469" s="6">
        <v>1.2999999999999999E-2</v>
      </c>
      <c r="BD469" s="6"/>
      <c r="BE469" s="19"/>
      <c r="BF469" s="19"/>
      <c r="BG469" s="67">
        <v>6240</v>
      </c>
      <c r="BH469" s="67">
        <v>187</v>
      </c>
      <c r="BI469" s="19">
        <v>0</v>
      </c>
      <c r="BJ469" s="19">
        <v>29.7</v>
      </c>
      <c r="BK469" s="19">
        <f>100-BJ469</f>
        <v>70.3</v>
      </c>
      <c r="BL469" s="124">
        <f>BJ469/BK469</f>
        <v>0.42247510668563298</v>
      </c>
      <c r="BM469" s="125">
        <v>0.22</v>
      </c>
      <c r="BN469" s="6">
        <f>BM469*100/AO469</f>
        <v>0.39497307001795329</v>
      </c>
      <c r="BO469" s="1" t="s">
        <v>432</v>
      </c>
      <c r="BP469" s="19">
        <v>60.593220338983052</v>
      </c>
      <c r="BQ469" s="19">
        <v>73.099999999999994</v>
      </c>
      <c r="BR469" s="43">
        <v>123187.2</v>
      </c>
      <c r="BS469" s="6">
        <f>BX469+BZ469</f>
        <v>60.6</v>
      </c>
      <c r="BT469" s="4">
        <v>92.2</v>
      </c>
      <c r="BU469" s="43">
        <v>10513.492063492064</v>
      </c>
      <c r="BV469" s="6">
        <f>100-BT469</f>
        <v>7.7999999999999972</v>
      </c>
      <c r="BW469" s="6">
        <f>BY469+CA469+CC469</f>
        <v>40.718400000000003</v>
      </c>
      <c r="BX469" s="22">
        <v>34.6</v>
      </c>
      <c r="BY469" s="22">
        <f>BX469*AP469/100</f>
        <v>14.116800000000001</v>
      </c>
      <c r="BZ469" s="6">
        <v>26</v>
      </c>
      <c r="CA469" s="22">
        <f>BZ469*AP469/100</f>
        <v>10.607999999999999</v>
      </c>
      <c r="CB469" s="6">
        <v>39.200000000000003</v>
      </c>
      <c r="CC469" s="22">
        <f>CB469*AP469/100</f>
        <v>15.993599999999999</v>
      </c>
      <c r="CD469" s="22" t="s">
        <v>432</v>
      </c>
      <c r="CE469" s="126">
        <v>68.7</v>
      </c>
      <c r="CF469" s="127">
        <v>5106</v>
      </c>
      <c r="CG469" s="126">
        <v>60.1</v>
      </c>
      <c r="CH469" s="127">
        <v>4506</v>
      </c>
      <c r="CI469" s="126">
        <v>11.5</v>
      </c>
      <c r="CJ469" s="126">
        <v>44</v>
      </c>
      <c r="CK469" s="127">
        <v>4717</v>
      </c>
      <c r="CL469" s="19">
        <f>BX469/BZ469</f>
        <v>1.3307692307692309</v>
      </c>
      <c r="CM469" s="19"/>
      <c r="CN469" s="19"/>
      <c r="CO469" s="19"/>
      <c r="CP469" s="6"/>
      <c r="CQ469" s="19"/>
      <c r="CR469" s="19"/>
      <c r="CS469" s="20"/>
      <c r="CZ469" s="22"/>
      <c r="DA469" s="16"/>
      <c r="DC469" s="130"/>
      <c r="DD469" s="131"/>
      <c r="DI469" s="1" t="s">
        <v>436</v>
      </c>
      <c r="DJ469" s="210" t="s">
        <v>491</v>
      </c>
      <c r="DK469" s="4">
        <v>2</v>
      </c>
      <c r="DN469" s="16">
        <v>0</v>
      </c>
      <c r="DR469" s="58" t="s">
        <v>431</v>
      </c>
      <c r="DS469" s="22" t="s">
        <v>431</v>
      </c>
      <c r="DT469" s="22">
        <v>188</v>
      </c>
      <c r="DU469" s="22">
        <v>9.6</v>
      </c>
      <c r="DV469" s="22">
        <v>90.4</v>
      </c>
      <c r="DW469" s="22" t="s">
        <v>431</v>
      </c>
      <c r="DX469" s="22" t="s">
        <v>431</v>
      </c>
      <c r="DY469" s="22" t="s">
        <v>431</v>
      </c>
      <c r="DZ469" s="22" t="s">
        <v>431</v>
      </c>
      <c r="EA469" s="2">
        <v>0</v>
      </c>
      <c r="EB469" s="2"/>
      <c r="EC469" s="36"/>
      <c r="ED469" s="36"/>
      <c r="EE469" s="4">
        <f>L469</f>
        <v>5</v>
      </c>
      <c r="EF469" s="4"/>
      <c r="EG469" s="4"/>
      <c r="EH469" s="4"/>
      <c r="EI469" s="4"/>
      <c r="EJ469" s="4"/>
      <c r="EK469" s="4"/>
      <c r="EL469" s="6" t="e">
        <f>EK469/(EJ469*EJ469*0.01*0.01)</f>
        <v>#DIV/0!</v>
      </c>
      <c r="EM469" s="4"/>
      <c r="EN469" s="4"/>
      <c r="EO469" s="4"/>
      <c r="EP469" s="4"/>
      <c r="EQ469" s="31"/>
      <c r="ER469" s="14"/>
      <c r="ES469" s="132">
        <f>C469</f>
        <v>17761</v>
      </c>
      <c r="ET469" s="133">
        <v>75</v>
      </c>
      <c r="EU469" s="133">
        <v>86509</v>
      </c>
      <c r="EV469" s="133">
        <v>7773</v>
      </c>
      <c r="EW469" s="133">
        <v>40560</v>
      </c>
      <c r="EX469" s="133">
        <v>2318</v>
      </c>
      <c r="EY469" s="134">
        <f>EX469/EV469*EW469/ET469</f>
        <v>161.27291907886274</v>
      </c>
      <c r="EZ469" s="39">
        <f>L469*EY469</f>
        <v>806.36459539431371</v>
      </c>
      <c r="FA469" s="9"/>
      <c r="FE469" s="135"/>
      <c r="FF469" s="135"/>
      <c r="FH469" s="136"/>
      <c r="FK469" s="138"/>
      <c r="FL469" s="139"/>
      <c r="FM469" s="9"/>
      <c r="FN469" s="1"/>
      <c r="FO469" s="41">
        <f>AC469/1000</f>
        <v>1.4999999999999999E-2</v>
      </c>
      <c r="FQ469" s="121">
        <f>EX469*100/EU469</f>
        <v>2.6794899952606088</v>
      </c>
      <c r="FR469" s="140">
        <f>EY469/1000</f>
        <v>0.16127291907886274</v>
      </c>
      <c r="FS469" s="9"/>
      <c r="FU469" s="214"/>
      <c r="FW469" s="214"/>
      <c r="GI469" s="8"/>
      <c r="GO469" s="10">
        <v>44762</v>
      </c>
      <c r="GP469" s="10"/>
      <c r="GQ469" s="20"/>
      <c r="KB469" s="22"/>
      <c r="KC469" s="22"/>
      <c r="KD469" s="22"/>
      <c r="KE469" s="20">
        <f>FR469*AO469/100*1000</f>
        <v>89.829015926926544</v>
      </c>
      <c r="KF469" s="20">
        <f>FR469*AP469/100*1000</f>
        <v>65.799350984176002</v>
      </c>
      <c r="KG469" s="20">
        <f>FR469*AQ469/100*1000</f>
        <v>2.9190398353274154</v>
      </c>
      <c r="KH469" s="20">
        <f>FR469*AX469/100*1000</f>
        <v>5.644552167760196</v>
      </c>
      <c r="KI469" s="20">
        <f>FR469*BM469/100*1000</f>
        <v>0.35480042197349798</v>
      </c>
      <c r="KJ469" s="20">
        <f>FR469*BY469/100*1000</f>
        <v>22.7665754405249</v>
      </c>
      <c r="KK469" s="20">
        <f>FR469*CA469/100*1000</f>
        <v>17.107831255885756</v>
      </c>
      <c r="KL469" s="20">
        <f>FR469*CC469/100*1000</f>
        <v>25.793345585796985</v>
      </c>
      <c r="KM469" s="1">
        <v>87.7</v>
      </c>
      <c r="KN469" s="1">
        <v>66.099999999999994</v>
      </c>
      <c r="KP469" s="22"/>
      <c r="KQ469" s="22"/>
      <c r="KR469" s="22"/>
      <c r="KS469" s="19"/>
      <c r="KY469" s="11"/>
      <c r="KZ469" s="11"/>
      <c r="LA469" s="11"/>
    </row>
    <row r="470" spans="1:313">
      <c r="A470" s="1">
        <v>90</v>
      </c>
      <c r="B470" s="219">
        <f>COUNTIFS($D$3:D470,D470,$F$3:F470,F470)</f>
        <v>1</v>
      </c>
      <c r="C470" s="34">
        <v>12498</v>
      </c>
      <c r="D470" s="21" t="s">
        <v>1212</v>
      </c>
      <c r="E470" s="2" t="s">
        <v>626</v>
      </c>
      <c r="F470" s="2">
        <v>6361010513</v>
      </c>
      <c r="G470" s="1">
        <f>LEFT(H470,4)-CONCATENATE(IF(LEFT(F470, 2)&lt;MID(H470, 3, 4), 20, 19),LEFT(F470,2))</f>
        <v>57</v>
      </c>
      <c r="H470" s="247" t="s">
        <v>1186</v>
      </c>
      <c r="I470" s="29" t="s">
        <v>442</v>
      </c>
      <c r="J470" s="24" t="s">
        <v>487</v>
      </c>
      <c r="K470" s="2" t="s">
        <v>430</v>
      </c>
      <c r="L470" s="1">
        <v>4</v>
      </c>
      <c r="M470" s="2">
        <v>2</v>
      </c>
      <c r="N470" s="2" t="s">
        <v>431</v>
      </c>
      <c r="P470" s="1" t="s">
        <v>1195</v>
      </c>
      <c r="S470" s="2"/>
      <c r="T470" s="42"/>
      <c r="U470" s="42"/>
      <c r="V470" s="53" t="s">
        <v>1104</v>
      </c>
      <c r="X470" s="59"/>
      <c r="Y470" s="59"/>
      <c r="Z470" s="29"/>
      <c r="AA470" s="1" t="s">
        <v>817</v>
      </c>
      <c r="AC470" s="115">
        <v>166</v>
      </c>
      <c r="AD470" s="115">
        <v>600</v>
      </c>
      <c r="AE470" s="11"/>
      <c r="AF470" s="11"/>
      <c r="AG470" s="11" t="s">
        <v>483</v>
      </c>
      <c r="AH470" s="115">
        <v>50</v>
      </c>
      <c r="AI470" s="11"/>
      <c r="AJ470" s="11"/>
      <c r="AM470" s="11"/>
      <c r="AO470" s="116">
        <v>27.9</v>
      </c>
      <c r="AP470" s="117">
        <v>63.5</v>
      </c>
      <c r="AQ470" s="118">
        <v>7.57</v>
      </c>
      <c r="AR470" s="119">
        <f>AO470+AP470+AQ470</f>
        <v>98.97</v>
      </c>
      <c r="AS470" s="120">
        <f>AO470/AP470</f>
        <v>0.43937007874015743</v>
      </c>
      <c r="AT470" s="121">
        <f>AO470/AP470*AQ470</f>
        <v>3.326031496062992</v>
      </c>
      <c r="AU470" s="122">
        <f>AO470/(AP470+AQ470)</f>
        <v>0.39257070493879276</v>
      </c>
      <c r="AV470" s="19">
        <f>AW470*AO470/100</f>
        <v>23.678240000000002</v>
      </c>
      <c r="AW470" s="19">
        <f>97-AY470-(CD470*100/AO470)</f>
        <v>84.868243727598568</v>
      </c>
      <c r="AX470" s="123">
        <v>2.3547599999999997</v>
      </c>
      <c r="AY470" s="19">
        <v>8.44</v>
      </c>
      <c r="AZ470" s="1" t="s">
        <v>432</v>
      </c>
      <c r="BA470" s="58">
        <v>19.3</v>
      </c>
      <c r="BB470" s="1" t="s">
        <v>432</v>
      </c>
      <c r="BC470" s="6">
        <v>0.3</v>
      </c>
      <c r="BD470" s="6"/>
      <c r="BE470" s="22"/>
      <c r="BF470" s="19"/>
      <c r="BG470" s="2">
        <v>8063</v>
      </c>
      <c r="BH470" s="67">
        <v>594.5</v>
      </c>
      <c r="BI470" s="19">
        <v>0.17</v>
      </c>
      <c r="BJ470" s="19">
        <v>39.799999999999997</v>
      </c>
      <c r="BK470" s="1">
        <v>60.2</v>
      </c>
      <c r="BL470" s="124">
        <f>BJ470/BK470</f>
        <v>0.66112956810631218</v>
      </c>
      <c r="BM470" s="125">
        <v>0.36</v>
      </c>
      <c r="BN470" s="6">
        <f>BM470*100/AO470</f>
        <v>1.2903225806451613</v>
      </c>
      <c r="BO470" s="1" t="s">
        <v>432</v>
      </c>
      <c r="BP470" s="19">
        <v>79.400000000000006</v>
      </c>
      <c r="BQ470" s="19">
        <v>62.149999999999991</v>
      </c>
      <c r="BR470" s="43">
        <v>108417</v>
      </c>
      <c r="BS470" s="6">
        <f>BX470+BZ470</f>
        <v>46.2</v>
      </c>
      <c r="BT470" s="4">
        <v>93.7</v>
      </c>
      <c r="BU470" s="43">
        <v>14371.235000000001</v>
      </c>
      <c r="BV470" s="6">
        <f>100-BT470</f>
        <v>6.2999999999999972</v>
      </c>
      <c r="BW470" s="6">
        <f>BY470+CA470+CC470</f>
        <v>63.119</v>
      </c>
      <c r="BX470" s="4">
        <v>25</v>
      </c>
      <c r="BY470" s="22">
        <f>BX470*AP470/100</f>
        <v>15.875</v>
      </c>
      <c r="BZ470" s="4">
        <v>21.2</v>
      </c>
      <c r="CA470" s="22">
        <f>BZ470*AP470/100</f>
        <v>13.462</v>
      </c>
      <c r="CB470" s="4">
        <v>53.2</v>
      </c>
      <c r="CC470" s="22">
        <f>CB470*AP470/100</f>
        <v>33.782000000000004</v>
      </c>
      <c r="CD470" s="22">
        <v>1.03</v>
      </c>
      <c r="CE470" s="126">
        <v>100</v>
      </c>
      <c r="CF470" s="127">
        <v>15672.3</v>
      </c>
      <c r="CG470" s="126">
        <v>99.8</v>
      </c>
      <c r="CH470" s="127">
        <v>11385.6</v>
      </c>
      <c r="CI470" s="126">
        <v>98.8</v>
      </c>
      <c r="CJ470" s="126">
        <v>99.3</v>
      </c>
      <c r="CK470" s="127">
        <v>9803.9</v>
      </c>
      <c r="CL470" s="19">
        <f>BX470/BZ470</f>
        <v>1.179245283018868</v>
      </c>
      <c r="CM470" s="22"/>
      <c r="CN470" s="22"/>
      <c r="CO470" s="22"/>
      <c r="CP470" s="6"/>
      <c r="CQ470" s="22">
        <v>2.73</v>
      </c>
      <c r="CR470" s="19"/>
      <c r="CS470" s="19"/>
      <c r="CT470" s="22"/>
      <c r="CU470" s="142"/>
      <c r="CV470" s="142"/>
      <c r="CW470" s="22"/>
      <c r="CX470" s="22"/>
      <c r="CZ470" s="22"/>
      <c r="DA470" s="16">
        <v>3</v>
      </c>
      <c r="DB470" s="129" t="s">
        <v>257</v>
      </c>
      <c r="DC470" s="130"/>
      <c r="DD470" s="131" t="s">
        <v>1172</v>
      </c>
      <c r="DI470" s="1" t="s">
        <v>436</v>
      </c>
      <c r="DJ470" s="209" t="s">
        <v>483</v>
      </c>
      <c r="DK470" s="4">
        <v>2</v>
      </c>
      <c r="DN470" s="16">
        <v>0</v>
      </c>
      <c r="DR470" s="1" t="s">
        <v>431</v>
      </c>
      <c r="DS470" s="1" t="s">
        <v>431</v>
      </c>
      <c r="DT470" s="1">
        <v>275</v>
      </c>
      <c r="DU470" s="1">
        <v>12.7</v>
      </c>
      <c r="DV470" s="1">
        <v>87.3</v>
      </c>
      <c r="DW470" s="1" t="s">
        <v>431</v>
      </c>
      <c r="DX470" s="1" t="s">
        <v>431</v>
      </c>
      <c r="DY470" s="1" t="s">
        <v>431</v>
      </c>
      <c r="DZ470" s="1" t="s">
        <v>431</v>
      </c>
      <c r="EA470" s="1">
        <v>0</v>
      </c>
      <c r="EC470" s="36"/>
      <c r="ED470" s="36"/>
      <c r="EE470" s="4">
        <v>4</v>
      </c>
      <c r="EF470" s="4"/>
      <c r="EG470" s="4"/>
      <c r="EH470" s="4"/>
      <c r="EI470" s="4"/>
      <c r="EJ470" s="4"/>
      <c r="EK470" s="4"/>
      <c r="EL470" s="6" t="e">
        <f>EK470/(EJ470*EJ470*0.01*0.01)</f>
        <v>#DIV/0!</v>
      </c>
      <c r="EM470" s="4"/>
      <c r="EN470" s="4"/>
      <c r="EO470" s="4"/>
      <c r="EP470" s="4"/>
      <c r="EQ470" s="31"/>
      <c r="ER470" s="14"/>
      <c r="ES470" s="132">
        <v>12498</v>
      </c>
      <c r="ET470" s="133">
        <v>75</v>
      </c>
      <c r="EU470" s="133">
        <v>17753</v>
      </c>
      <c r="EV470" s="133">
        <v>8000</v>
      </c>
      <c r="EW470" s="133">
        <v>40560</v>
      </c>
      <c r="EX470" s="133">
        <v>2541</v>
      </c>
      <c r="EY470" s="134">
        <f>EX470/EV470*EW470/ET470</f>
        <v>171.77159999999998</v>
      </c>
      <c r="EZ470" s="39">
        <f>L470*EY470</f>
        <v>687.08639999999991</v>
      </c>
      <c r="FA470" s="9"/>
      <c r="FE470" s="135"/>
      <c r="FF470" s="135"/>
      <c r="FH470" s="136"/>
      <c r="FI470" s="11"/>
      <c r="FK470" s="138"/>
      <c r="FL470" s="139"/>
      <c r="FM470" s="9"/>
      <c r="FN470" s="1"/>
      <c r="FO470" s="41">
        <f>AC470/1000</f>
        <v>0.16600000000000001</v>
      </c>
      <c r="FQ470" s="121">
        <f>EX470*100/EU470</f>
        <v>14.313073846673802</v>
      </c>
      <c r="FR470" s="140">
        <f>EY470/1000</f>
        <v>0.17177159999999997</v>
      </c>
      <c r="FS470" s="143">
        <f>DT470/EY470</f>
        <v>1.6009631394246782</v>
      </c>
      <c r="FT470" s="143"/>
      <c r="FV470" s="212"/>
      <c r="FX470" s="212"/>
      <c r="GI470" s="8"/>
      <c r="GO470" s="10">
        <v>43894</v>
      </c>
      <c r="GP470" s="10"/>
      <c r="GQ470" s="20"/>
      <c r="KE470" s="20">
        <f>FR470*AO470/100*1000</f>
        <v>47.924276399999989</v>
      </c>
      <c r="KF470" s="20">
        <f>FR470*AP470/100*1000</f>
        <v>109.07496599999997</v>
      </c>
      <c r="KG470" s="20">
        <f>FR470*AQ470/100*1000</f>
        <v>13.003110119999999</v>
      </c>
      <c r="KH470" s="20">
        <f>FR470*AX470/100*1000</f>
        <v>4.0448089281599993</v>
      </c>
      <c r="KI470" s="20">
        <f>FR470*BM470/100*1000</f>
        <v>0.61837775999999978</v>
      </c>
      <c r="KJ470" s="20">
        <f>FR470*BY470/100*1000</f>
        <v>27.268741499999994</v>
      </c>
      <c r="KK470" s="20">
        <f>FR470*CA470/100*1000</f>
        <v>23.123892791999996</v>
      </c>
      <c r="KL470" s="20">
        <f>FR470*CC470/100*1000</f>
        <v>58.027881911999991</v>
      </c>
    </row>
    <row r="471" spans="1:313">
      <c r="A471" s="1">
        <v>285</v>
      </c>
      <c r="B471" s="1">
        <f>COUNTIFS($D$3:D471,D471,$F$3:F471,F471)</f>
        <v>1</v>
      </c>
      <c r="C471" s="34">
        <v>11718</v>
      </c>
      <c r="D471" s="21" t="s">
        <v>846</v>
      </c>
      <c r="E471" s="2" t="s">
        <v>468</v>
      </c>
      <c r="F471" s="2">
        <v>5601092167</v>
      </c>
      <c r="G471" s="1">
        <f>LEFT(H471,4)-CONCATENATE(IF(LEFT(F471, 2)&lt;MID(H471, 3, 4), 20, 19),LEFT(F471,2))</f>
        <v>63</v>
      </c>
      <c r="H471" s="247" t="s">
        <v>847</v>
      </c>
      <c r="I471" s="29" t="s">
        <v>778</v>
      </c>
      <c r="J471" s="24" t="s">
        <v>487</v>
      </c>
      <c r="K471" s="2" t="s">
        <v>430</v>
      </c>
      <c r="L471" s="1">
        <v>7.5</v>
      </c>
      <c r="M471" s="2" t="s">
        <v>631</v>
      </c>
      <c r="N471" s="2" t="s">
        <v>431</v>
      </c>
      <c r="P471" s="1" t="s">
        <v>848</v>
      </c>
      <c r="S471" s="2" t="s">
        <v>803</v>
      </c>
      <c r="T471" s="46" t="s">
        <v>797</v>
      </c>
      <c r="U471" s="46"/>
      <c r="V471" s="47" t="s">
        <v>824</v>
      </c>
      <c r="X471" s="59"/>
      <c r="Y471" s="59"/>
      <c r="Z471" s="29"/>
      <c r="AA471" s="1" t="s">
        <v>812</v>
      </c>
      <c r="AC471" s="115">
        <v>1473</v>
      </c>
      <c r="AD471" s="115">
        <v>11000</v>
      </c>
      <c r="AE471" s="11">
        <v>3</v>
      </c>
      <c r="AF471" s="11">
        <v>3000</v>
      </c>
      <c r="AG471" s="11" t="s">
        <v>491</v>
      </c>
      <c r="AH471" s="115">
        <v>1000</v>
      </c>
      <c r="AI471" s="11"/>
      <c r="AO471" s="116">
        <v>50.2</v>
      </c>
      <c r="AP471" s="117">
        <v>9.9</v>
      </c>
      <c r="AQ471" s="118">
        <v>39.5</v>
      </c>
      <c r="AR471" s="119">
        <f>AO471+AP471+AQ471</f>
        <v>99.6</v>
      </c>
      <c r="AS471" s="120">
        <f>AO471/AP471</f>
        <v>5.0707070707070709</v>
      </c>
      <c r="AT471" s="121">
        <f>AO471/AP471*AQ471</f>
        <v>200.2929292929293</v>
      </c>
      <c r="AU471" s="122">
        <f>AO471/(AP471+AQ471)</f>
        <v>1.0161943319838058</v>
      </c>
      <c r="AV471" s="19">
        <v>46.886800000000001</v>
      </c>
      <c r="AW471" s="19">
        <f>95-AY471</f>
        <v>93.4</v>
      </c>
      <c r="AX471" s="123">
        <v>0.80320000000000003</v>
      </c>
      <c r="AY471" s="19">
        <v>1.6</v>
      </c>
      <c r="AZ471" s="1" t="s">
        <v>432</v>
      </c>
      <c r="BA471" s="145">
        <v>25.869999999999997</v>
      </c>
      <c r="BB471" s="1" t="s">
        <v>432</v>
      </c>
      <c r="BC471" s="6">
        <v>7.9</v>
      </c>
      <c r="BD471" s="6"/>
      <c r="BE471" s="19">
        <v>53</v>
      </c>
      <c r="BF471" s="19">
        <v>41.6</v>
      </c>
      <c r="BG471" s="67">
        <v>6956.4285714285716</v>
      </c>
      <c r="BH471" s="20">
        <v>1064</v>
      </c>
      <c r="BI471" s="19">
        <v>7.59</v>
      </c>
      <c r="BJ471" s="19">
        <v>84.3</v>
      </c>
      <c r="BK471" s="1">
        <v>15.7</v>
      </c>
      <c r="BL471" s="147">
        <f>BJ471/BK471</f>
        <v>5.369426751592357</v>
      </c>
      <c r="BM471" s="125">
        <v>3.4</v>
      </c>
      <c r="BN471" s="6">
        <f>BM471*100/AO471</f>
        <v>6.7729083665338639</v>
      </c>
      <c r="BO471" s="1" t="s">
        <v>432</v>
      </c>
      <c r="BP471" s="1">
        <v>46.5</v>
      </c>
      <c r="BQ471" s="1">
        <v>55.9</v>
      </c>
      <c r="BR471" s="43">
        <v>34242.857142857138</v>
      </c>
      <c r="BS471" s="6">
        <f>BX471+BZ471</f>
        <v>63.8</v>
      </c>
      <c r="BT471" s="4">
        <v>87.3</v>
      </c>
      <c r="BU471" s="43">
        <v>17703.84</v>
      </c>
      <c r="BV471" s="6">
        <f>100-BT471</f>
        <v>12.700000000000003</v>
      </c>
      <c r="BW471" s="6">
        <f>BY471+CA471+CC471</f>
        <v>9.7119</v>
      </c>
      <c r="BX471" s="4">
        <v>10.9</v>
      </c>
      <c r="BY471" s="22">
        <f>BX471*AP471/100</f>
        <v>1.0791000000000002</v>
      </c>
      <c r="BZ471" s="4">
        <v>52.9</v>
      </c>
      <c r="CA471" s="22">
        <f>BZ471*AP471/100</f>
        <v>5.2371000000000008</v>
      </c>
      <c r="CB471" s="4">
        <v>34.299999999999997</v>
      </c>
      <c r="CC471" s="22">
        <f>CB471*AP471/100</f>
        <v>3.3956999999999997</v>
      </c>
      <c r="CD471" s="6">
        <v>0.14000000000000001</v>
      </c>
      <c r="CE471" s="126">
        <v>98.2</v>
      </c>
      <c r="CF471" s="127">
        <v>14073.699999999999</v>
      </c>
      <c r="CG471" s="126">
        <v>98.8</v>
      </c>
      <c r="CH471" s="126">
        <v>10163</v>
      </c>
      <c r="CI471" s="126">
        <v>83.2</v>
      </c>
      <c r="CJ471" s="126">
        <v>92.5</v>
      </c>
      <c r="CK471" s="127">
        <v>11266.8</v>
      </c>
      <c r="CL471" s="146">
        <f>BX471/BZ471</f>
        <v>0.20604914933837432</v>
      </c>
      <c r="CM471" s="22"/>
      <c r="CN471" s="22"/>
      <c r="CO471" s="22"/>
      <c r="CP471" s="6"/>
      <c r="CQ471" s="19"/>
      <c r="CR471" s="19"/>
      <c r="CS471" s="19"/>
      <c r="CT471" s="6">
        <v>78.599999999999994</v>
      </c>
      <c r="CU471" s="6">
        <v>25.2</v>
      </c>
      <c r="CV471" s="6">
        <v>80.3</v>
      </c>
      <c r="CW471" s="22">
        <v>57</v>
      </c>
      <c r="CX471" s="22">
        <v>72.099999999999994</v>
      </c>
      <c r="CY471" s="2">
        <v>45.6</v>
      </c>
      <c r="CZ471" s="22">
        <v>0.26</v>
      </c>
      <c r="DA471" s="16">
        <v>3</v>
      </c>
      <c r="DB471" s="129" t="s">
        <v>433</v>
      </c>
      <c r="DC471" s="130"/>
      <c r="DD471" s="131" t="s">
        <v>849</v>
      </c>
      <c r="DI471" s="108" t="s">
        <v>434</v>
      </c>
      <c r="DJ471" s="210" t="s">
        <v>491</v>
      </c>
      <c r="DK471" s="4">
        <v>2</v>
      </c>
      <c r="DN471" s="16" t="s">
        <v>532</v>
      </c>
      <c r="DR471" s="1">
        <v>47.2</v>
      </c>
      <c r="DS471" s="1">
        <v>19.899999999999999</v>
      </c>
      <c r="DT471" s="1">
        <v>2296</v>
      </c>
      <c r="DU471" s="1">
        <v>68.3</v>
      </c>
      <c r="DV471" s="1">
        <v>31.7</v>
      </c>
      <c r="DW471" s="1" t="s">
        <v>431</v>
      </c>
      <c r="DX471" s="1" t="s">
        <v>431</v>
      </c>
      <c r="DY471" s="1" t="s">
        <v>431</v>
      </c>
      <c r="DZ471" s="1" t="s">
        <v>431</v>
      </c>
      <c r="EA471" s="1">
        <v>0</v>
      </c>
      <c r="EC471" s="4">
        <v>0</v>
      </c>
      <c r="ED471" s="4"/>
      <c r="EE471" s="4">
        <v>7.5</v>
      </c>
      <c r="EF471" s="4"/>
      <c r="EG471" s="4"/>
      <c r="EH471" s="4"/>
      <c r="EI471" s="4"/>
      <c r="EJ471" s="4"/>
      <c r="EK471" s="4"/>
      <c r="EL471" s="6" t="e">
        <f>EK471/(EJ471*EJ471*0.01*0.01)</f>
        <v>#DIV/0!</v>
      </c>
      <c r="EM471" s="4">
        <v>1</v>
      </c>
      <c r="EN471" s="4"/>
      <c r="EO471" s="4">
        <v>3</v>
      </c>
      <c r="EP471" s="4">
        <v>2</v>
      </c>
      <c r="EQ471" s="31"/>
      <c r="ER471" s="14"/>
      <c r="ES471" s="132">
        <v>11718</v>
      </c>
      <c r="ET471" s="133">
        <v>75</v>
      </c>
      <c r="EU471" s="133">
        <v>33086</v>
      </c>
      <c r="EV471" s="133">
        <v>4000</v>
      </c>
      <c r="EW471" s="133">
        <v>42120</v>
      </c>
      <c r="EX471" s="133">
        <v>10715</v>
      </c>
      <c r="EY471" s="134">
        <f>EX471/EV471*EW471/ET471</f>
        <v>1504.386</v>
      </c>
      <c r="EZ471" s="39">
        <f>L471*EY471</f>
        <v>11282.895</v>
      </c>
      <c r="FA471" s="9"/>
      <c r="FE471" s="135"/>
      <c r="FF471" s="135"/>
      <c r="FH471" s="136"/>
      <c r="FK471" s="138"/>
      <c r="FL471" s="139"/>
      <c r="FM471" s="9"/>
      <c r="FN471" s="1"/>
      <c r="FO471" s="41">
        <f>AC471/1000</f>
        <v>1.4730000000000001</v>
      </c>
      <c r="FQ471" s="121">
        <f>EX471*100/EU471</f>
        <v>32.385298917971348</v>
      </c>
      <c r="FR471" s="140">
        <f>EY471/1000</f>
        <v>1.504386</v>
      </c>
      <c r="FS471" s="9"/>
      <c r="FU471" s="214"/>
      <c r="FW471" s="214"/>
      <c r="GI471" s="8"/>
      <c r="GO471" s="10">
        <v>43745</v>
      </c>
      <c r="GP471" s="10"/>
      <c r="GQ471" s="20"/>
      <c r="GT471" s="22">
        <v>23.766332050500001</v>
      </c>
      <c r="GY471" s="1"/>
      <c r="GZ471" s="1"/>
      <c r="KB471" s="1"/>
      <c r="KC471" s="1"/>
      <c r="KD471" s="1"/>
      <c r="KE471" s="20">
        <f>FR471*AO471/100*1000</f>
        <v>755.20177200000001</v>
      </c>
      <c r="KF471" s="20">
        <f>FR471*AP471/100*1000</f>
        <v>148.934214</v>
      </c>
      <c r="KG471" s="20">
        <f>FR471*AQ471/100*1000</f>
        <v>594.23247000000003</v>
      </c>
      <c r="KH471" s="20">
        <f>FR471*AX471/100*1000</f>
        <v>12.083228352000001</v>
      </c>
      <c r="KI471" s="20">
        <f>FR471*BM471/100*1000</f>
        <v>51.149124</v>
      </c>
      <c r="KJ471" s="20">
        <f>FR471*BY471/100*1000</f>
        <v>16.233829326000002</v>
      </c>
      <c r="KK471" s="20">
        <f>FR471*CA471/100*1000</f>
        <v>78.786199206000006</v>
      </c>
      <c r="KL471" s="20">
        <f>FR471*CC471/100*1000</f>
        <v>51.084435401999997</v>
      </c>
      <c r="KM471" s="1"/>
      <c r="KN471" s="1"/>
      <c r="KO471" s="1"/>
    </row>
    <row r="472" spans="1:313">
      <c r="A472" s="1">
        <v>10</v>
      </c>
      <c r="B472" s="219">
        <f>COUNTIFS($D$3:D472,D472,$F$3:F472,F472)</f>
        <v>1</v>
      </c>
      <c r="C472" s="21">
        <v>14374</v>
      </c>
      <c r="D472" s="21" t="s">
        <v>2932</v>
      </c>
      <c r="E472" s="1" t="s">
        <v>604</v>
      </c>
      <c r="F472" s="12">
        <v>9755125699</v>
      </c>
      <c r="G472" s="1">
        <v>24</v>
      </c>
      <c r="H472" s="247" t="s">
        <v>2960</v>
      </c>
      <c r="DJ472" s="209" t="s">
        <v>483</v>
      </c>
      <c r="EL472" s="6" t="e">
        <f>EK472/(EJ472*EJ472*0.01*0.01)</f>
        <v>#DIV/0!</v>
      </c>
      <c r="FV472" s="212" t="s">
        <v>785</v>
      </c>
      <c r="FX472" s="212" t="s">
        <v>785</v>
      </c>
      <c r="GI472" s="8"/>
    </row>
    <row r="473" spans="1:313">
      <c r="A473" s="1">
        <v>39</v>
      </c>
      <c r="B473" s="1">
        <f>COUNTIFS($D$3:D473,D473,$F$3:F473,F473)</f>
        <v>1</v>
      </c>
      <c r="C473" s="34">
        <v>16986</v>
      </c>
      <c r="D473" s="75" t="s">
        <v>2384</v>
      </c>
      <c r="E473" s="76" t="s">
        <v>469</v>
      </c>
      <c r="F473" s="76">
        <v>5551222501</v>
      </c>
      <c r="G473" s="77">
        <v>67</v>
      </c>
      <c r="H473" s="248" t="s">
        <v>2383</v>
      </c>
      <c r="I473" s="29" t="s">
        <v>2385</v>
      </c>
      <c r="J473" s="24" t="s">
        <v>487</v>
      </c>
      <c r="K473" s="2" t="s">
        <v>430</v>
      </c>
      <c r="L473" s="2">
        <v>10</v>
      </c>
      <c r="M473" s="2" t="s">
        <v>565</v>
      </c>
      <c r="N473" s="2" t="s">
        <v>431</v>
      </c>
      <c r="O473" s="11"/>
      <c r="P473" s="2" t="s">
        <v>2368</v>
      </c>
      <c r="Q473" s="11"/>
      <c r="R473" s="11"/>
      <c r="S473" s="11"/>
      <c r="T473" s="42"/>
      <c r="U473" s="42"/>
      <c r="V473" s="64" t="s">
        <v>1609</v>
      </c>
      <c r="W473" s="42"/>
      <c r="X473" s="42"/>
      <c r="Y473" s="66" t="s">
        <v>2381</v>
      </c>
      <c r="Z473" s="11"/>
      <c r="AA473" s="1" t="s">
        <v>2166</v>
      </c>
      <c r="AC473" s="115">
        <v>276</v>
      </c>
      <c r="AD473" s="115">
        <v>2700</v>
      </c>
      <c r="AE473" s="11"/>
      <c r="AF473" s="11"/>
      <c r="AG473" s="11" t="s">
        <v>491</v>
      </c>
      <c r="AH473" s="115">
        <v>250</v>
      </c>
      <c r="AI473" s="11"/>
      <c r="AJ473" s="11"/>
      <c r="AM473" s="11"/>
      <c r="AO473" s="116">
        <v>18.100000000000001</v>
      </c>
      <c r="AP473" s="117">
        <v>74.3</v>
      </c>
      <c r="AQ473" s="118">
        <v>6.45</v>
      </c>
      <c r="AR473" s="119">
        <f>AO473+AP473+AQ473</f>
        <v>98.850000000000009</v>
      </c>
      <c r="AS473" s="120">
        <f>AO473/AP473</f>
        <v>0.24360699865410501</v>
      </c>
      <c r="AT473" s="121">
        <f>AO473/AP473*AQ473</f>
        <v>1.5712651413189773</v>
      </c>
      <c r="AU473" s="122">
        <f>AO473/(AP473+AQ473)</f>
        <v>0.22414860681114554</v>
      </c>
      <c r="AV473" s="19">
        <f>AW473*AO473/100</f>
        <v>10.598000000000003</v>
      </c>
      <c r="AW473" s="19">
        <f>98-AY473-(CD473*100/AO473)</f>
        <v>58.552486187845311</v>
      </c>
      <c r="AX473" s="123">
        <v>4.3</v>
      </c>
      <c r="AY473" s="19">
        <f>AX473*100/AO473</f>
        <v>23.756906077348063</v>
      </c>
      <c r="AZ473" s="1" t="s">
        <v>432</v>
      </c>
      <c r="BA473" s="58">
        <v>13.554</v>
      </c>
      <c r="BB473" s="1" t="s">
        <v>432</v>
      </c>
      <c r="BC473" s="6">
        <v>4.1000000000000002E-2</v>
      </c>
      <c r="BD473" s="6"/>
      <c r="BE473" s="19"/>
      <c r="BF473" s="19"/>
      <c r="BG473" s="67">
        <v>6263.4782608695659</v>
      </c>
      <c r="BH473" s="67">
        <v>284</v>
      </c>
      <c r="BI473" s="19">
        <v>0.38</v>
      </c>
      <c r="BJ473" s="19">
        <v>46.2</v>
      </c>
      <c r="BK473" s="19">
        <f>100-BJ473</f>
        <v>53.8</v>
      </c>
      <c r="BL473" s="124">
        <f>BJ473/BK473</f>
        <v>0.858736059479554</v>
      </c>
      <c r="BM473" s="125">
        <v>0.18</v>
      </c>
      <c r="BN473" s="6">
        <f>BM473*100/AO473</f>
        <v>0.99447513812154686</v>
      </c>
      <c r="BO473" s="1" t="s">
        <v>432</v>
      </c>
      <c r="BP473" s="19">
        <v>22.194000000000003</v>
      </c>
      <c r="BQ473" s="19">
        <v>15.04</v>
      </c>
      <c r="BR473" s="43">
        <v>21940.799999999999</v>
      </c>
      <c r="BS473" s="6">
        <f>BX473+BZ473</f>
        <v>54.3</v>
      </c>
      <c r="BT473" s="4">
        <v>89</v>
      </c>
      <c r="BU473" s="43">
        <v>10867</v>
      </c>
      <c r="BV473" s="6">
        <f>100-BT473</f>
        <v>11</v>
      </c>
      <c r="BW473" s="6">
        <f>BY473+CA473+CC473</f>
        <v>74.077100000000002</v>
      </c>
      <c r="BX473" s="22">
        <v>34</v>
      </c>
      <c r="BY473" s="22">
        <f>BX473*AP473/100</f>
        <v>25.261999999999997</v>
      </c>
      <c r="BZ473" s="6">
        <v>20.3</v>
      </c>
      <c r="CA473" s="22">
        <f>BZ473*AP473/100</f>
        <v>15.0829</v>
      </c>
      <c r="CB473" s="6">
        <v>45.4</v>
      </c>
      <c r="CC473" s="22">
        <f>CB473*AP473/100</f>
        <v>33.732199999999999</v>
      </c>
      <c r="CD473" s="22">
        <v>2.84</v>
      </c>
      <c r="CE473" s="126">
        <v>97.8</v>
      </c>
      <c r="CF473" s="127">
        <v>7094</v>
      </c>
      <c r="CG473" s="126">
        <v>93.1</v>
      </c>
      <c r="CH473" s="127">
        <v>6436</v>
      </c>
      <c r="CI473" s="126">
        <v>74.599999999999994</v>
      </c>
      <c r="CJ473" s="126">
        <v>86.2</v>
      </c>
      <c r="CK473" s="127">
        <v>5697</v>
      </c>
      <c r="CL473" s="19">
        <f>BX473/BZ473</f>
        <v>1.6748768472906403</v>
      </c>
      <c r="CM473" s="19"/>
      <c r="CN473" s="19"/>
      <c r="CO473" s="19"/>
      <c r="CP473" s="6"/>
      <c r="CQ473" s="19"/>
      <c r="CR473" s="19"/>
      <c r="CS473" s="20"/>
      <c r="CZ473" s="22"/>
      <c r="DA473" s="16"/>
      <c r="DB473" s="129" t="s">
        <v>257</v>
      </c>
      <c r="DC473" s="130"/>
      <c r="DD473" s="131" t="s">
        <v>2386</v>
      </c>
      <c r="DI473" s="1" t="s">
        <v>436</v>
      </c>
      <c r="DJ473" s="210" t="s">
        <v>491</v>
      </c>
      <c r="DK473" s="4">
        <v>2</v>
      </c>
      <c r="DN473" s="16">
        <v>0</v>
      </c>
      <c r="DR473" s="58" t="s">
        <v>431</v>
      </c>
      <c r="DS473" s="22" t="s">
        <v>431</v>
      </c>
      <c r="DT473" s="22">
        <v>748</v>
      </c>
      <c r="DU473" s="22">
        <v>5.7</v>
      </c>
      <c r="DV473" s="22">
        <v>94.3</v>
      </c>
      <c r="DW473" s="22" t="s">
        <v>431</v>
      </c>
      <c r="DX473" s="22" t="s">
        <v>431</v>
      </c>
      <c r="DY473" s="22" t="s">
        <v>431</v>
      </c>
      <c r="DZ473" s="22" t="s">
        <v>431</v>
      </c>
      <c r="EA473" s="2">
        <v>0</v>
      </c>
      <c r="EB473" s="2"/>
      <c r="EC473" s="36"/>
      <c r="ED473" s="36"/>
      <c r="EE473" s="4">
        <f>L473</f>
        <v>10</v>
      </c>
      <c r="EF473" s="4"/>
      <c r="EG473" s="4"/>
      <c r="EH473" s="4"/>
      <c r="EI473" s="4"/>
      <c r="EJ473" s="4"/>
      <c r="EK473" s="4"/>
      <c r="EL473" s="6" t="e">
        <f>EK473/(EJ473*EJ473*0.01*0.01)</f>
        <v>#DIV/0!</v>
      </c>
      <c r="EM473" s="4"/>
      <c r="EN473" s="4"/>
      <c r="EO473" s="4"/>
      <c r="EP473" s="4"/>
      <c r="EQ473" s="31"/>
      <c r="ER473" s="14"/>
      <c r="ES473" s="132">
        <f>C473</f>
        <v>16986</v>
      </c>
      <c r="ET473" s="133">
        <v>75</v>
      </c>
      <c r="EU473" s="133">
        <v>20549</v>
      </c>
      <c r="EV473" s="133">
        <v>4000</v>
      </c>
      <c r="EW473" s="133">
        <v>37440</v>
      </c>
      <c r="EX473" s="133">
        <v>2128</v>
      </c>
      <c r="EY473" s="134">
        <f>EX473/EV473*EW473/ET473</f>
        <v>265.57440000000003</v>
      </c>
      <c r="EZ473" s="39">
        <f>L473*EY473</f>
        <v>2655.7440000000001</v>
      </c>
      <c r="FA473" s="9"/>
      <c r="FE473" s="135"/>
      <c r="FF473" s="135"/>
      <c r="FH473" s="136"/>
      <c r="FK473" s="138"/>
      <c r="FL473" s="139"/>
      <c r="FM473" s="9"/>
      <c r="FN473" s="1"/>
      <c r="FO473" s="41">
        <f>AC473/1000</f>
        <v>0.27600000000000002</v>
      </c>
      <c r="FQ473" s="121">
        <f>EX473*100/EU473</f>
        <v>10.35573507226629</v>
      </c>
      <c r="FR473" s="140">
        <f>EY473/1000</f>
        <v>0.26557440000000004</v>
      </c>
      <c r="FS473" s="9"/>
      <c r="FU473" s="214"/>
      <c r="FW473" s="214"/>
      <c r="GI473" s="8"/>
      <c r="GO473" s="10"/>
      <c r="GP473" s="10"/>
      <c r="GQ473" s="20"/>
      <c r="KB473" s="22">
        <v>82</v>
      </c>
      <c r="KC473" s="22">
        <v>33.299999999999997</v>
      </c>
      <c r="KD473" s="22">
        <v>3.54</v>
      </c>
      <c r="KE473" s="20">
        <f>FR473*AO473/100*1000</f>
        <v>48.068966400000015</v>
      </c>
      <c r="KF473" s="20">
        <f>FR473*AP473/100*1000</f>
        <v>197.32177920000001</v>
      </c>
      <c r="KG473" s="20">
        <f>FR473*AQ473/100*1000</f>
        <v>17.129548800000002</v>
      </c>
      <c r="KH473" s="20">
        <f>FR473*AX473/100*1000</f>
        <v>11.419699200000002</v>
      </c>
      <c r="KI473" s="20">
        <f>FR473*BM473/100*1000</f>
        <v>0.47803392000000006</v>
      </c>
      <c r="KJ473" s="20">
        <f>FR473*BY473/100*1000</f>
        <v>67.089404928000008</v>
      </c>
      <c r="KK473" s="20">
        <f>FR473*CA473/100*1000</f>
        <v>40.056321177600012</v>
      </c>
      <c r="KL473" s="20">
        <f>FR473*CC473/100*1000</f>
        <v>89.584087756800002</v>
      </c>
    </row>
    <row r="474" spans="1:313">
      <c r="A474" s="1">
        <v>51</v>
      </c>
      <c r="B474" s="1">
        <f>COUNTIFS($D$3:D474,D474,$F$3:F474,F474)</f>
        <v>2</v>
      </c>
      <c r="C474" s="34">
        <v>17053</v>
      </c>
      <c r="D474" s="75" t="s">
        <v>2384</v>
      </c>
      <c r="E474" s="76" t="s">
        <v>469</v>
      </c>
      <c r="F474" s="76">
        <v>5551222501</v>
      </c>
      <c r="G474" s="77">
        <v>67</v>
      </c>
      <c r="H474" s="248" t="s">
        <v>2398</v>
      </c>
      <c r="I474" s="29" t="s">
        <v>2385</v>
      </c>
      <c r="J474" s="24" t="s">
        <v>487</v>
      </c>
      <c r="K474" s="2" t="s">
        <v>430</v>
      </c>
      <c r="L474" s="2">
        <v>12</v>
      </c>
      <c r="M474" s="2" t="s">
        <v>640</v>
      </c>
      <c r="N474" s="2" t="s">
        <v>431</v>
      </c>
      <c r="O474" s="11"/>
      <c r="P474" s="2" t="s">
        <v>2368</v>
      </c>
      <c r="Q474" s="11"/>
      <c r="R474" s="11"/>
      <c r="S474" s="11"/>
      <c r="T474" s="42"/>
      <c r="U474" s="42"/>
      <c r="V474" s="64" t="s">
        <v>1609</v>
      </c>
      <c r="W474" s="42"/>
      <c r="X474" s="42"/>
      <c r="Y474" s="66"/>
      <c r="Z474" s="11"/>
      <c r="AA474" s="1" t="s">
        <v>812</v>
      </c>
      <c r="AC474" s="115">
        <v>197</v>
      </c>
      <c r="AD474" s="115">
        <v>2300</v>
      </c>
      <c r="AE474" s="11"/>
      <c r="AF474" s="11"/>
      <c r="AG474" s="11" t="s">
        <v>491</v>
      </c>
      <c r="AH474" s="115">
        <v>150</v>
      </c>
      <c r="AI474" s="11"/>
      <c r="AJ474" s="11"/>
      <c r="AM474" s="11"/>
      <c r="AO474" s="116">
        <v>10.5</v>
      </c>
      <c r="AP474" s="117">
        <v>87.3</v>
      </c>
      <c r="AQ474" s="118">
        <v>1.1399999999999999</v>
      </c>
      <c r="AR474" s="119">
        <f>AO474+AP474+AQ474</f>
        <v>98.94</v>
      </c>
      <c r="AS474" s="120">
        <f>AO474/AP474</f>
        <v>0.12027491408934708</v>
      </c>
      <c r="AT474" s="121">
        <f>AO474/AP474*AQ474</f>
        <v>0.13711340206185565</v>
      </c>
      <c r="AU474" s="122">
        <f>AO474/(AP474+AQ474)</f>
        <v>0.11872455902306649</v>
      </c>
      <c r="AV474" s="19">
        <f>AW474*AO474/100</f>
        <v>7.61</v>
      </c>
      <c r="AW474" s="19">
        <f>98-AY474-(CD474*100/AO474)</f>
        <v>72.476190476190482</v>
      </c>
      <c r="AX474" s="123">
        <v>2.04</v>
      </c>
      <c r="AY474" s="19">
        <f>AX474*100/AO474</f>
        <v>19.428571428571427</v>
      </c>
      <c r="AZ474" s="1" t="s">
        <v>432</v>
      </c>
      <c r="BA474" s="58">
        <v>8.5</v>
      </c>
      <c r="BB474" s="1" t="s">
        <v>432</v>
      </c>
      <c r="BC474" s="6">
        <v>1.5200000000000001E-3</v>
      </c>
      <c r="BD474" s="6"/>
      <c r="BE474" s="19"/>
      <c r="BF474" s="19"/>
      <c r="BG474" s="67">
        <v>4501.5999999999995</v>
      </c>
      <c r="BH474" s="67">
        <v>700.8</v>
      </c>
      <c r="BI474" s="19">
        <v>6.66</v>
      </c>
      <c r="BJ474" s="19">
        <v>42.6</v>
      </c>
      <c r="BK474" s="19">
        <f>100-BJ474</f>
        <v>57.4</v>
      </c>
      <c r="BL474" s="124">
        <f>BJ474/BK474</f>
        <v>0.74216027874564461</v>
      </c>
      <c r="BM474" s="125">
        <v>7.8E-2</v>
      </c>
      <c r="BN474" s="6">
        <f>BM474*100/AO474</f>
        <v>0.74285714285714288</v>
      </c>
      <c r="BO474" s="1" t="s">
        <v>432</v>
      </c>
      <c r="BP474" s="19">
        <v>4.92</v>
      </c>
      <c r="BQ474" s="19">
        <v>13.02</v>
      </c>
      <c r="BR474" s="43">
        <v>13344</v>
      </c>
      <c r="BS474" s="6">
        <f>BX474+BZ474</f>
        <v>82.4</v>
      </c>
      <c r="BT474" s="4">
        <v>96.3</v>
      </c>
      <c r="BU474" s="43">
        <v>13287</v>
      </c>
      <c r="BV474" s="6">
        <f>100-BT474</f>
        <v>3.7000000000000028</v>
      </c>
      <c r="BW474" s="6">
        <f>BY474+CA474+CC474</f>
        <v>86.688900000000004</v>
      </c>
      <c r="BX474" s="22">
        <v>54.1</v>
      </c>
      <c r="BY474" s="22">
        <f>BX474*AP474/100</f>
        <v>47.229300000000002</v>
      </c>
      <c r="BZ474" s="6">
        <v>28.3</v>
      </c>
      <c r="CA474" s="22">
        <f>BZ474*AP474/100</f>
        <v>24.7059</v>
      </c>
      <c r="CB474" s="6">
        <v>16.899999999999999</v>
      </c>
      <c r="CC474" s="22">
        <f>CB474*AP474/100</f>
        <v>14.753699999999998</v>
      </c>
      <c r="CD474" s="22">
        <v>0.64</v>
      </c>
      <c r="CE474" s="126">
        <v>97.1</v>
      </c>
      <c r="CF474" s="127">
        <v>6696</v>
      </c>
      <c r="CG474" s="126">
        <v>86.6</v>
      </c>
      <c r="CH474" s="127">
        <v>5184</v>
      </c>
      <c r="CI474" s="126">
        <v>48.1</v>
      </c>
      <c r="CJ474" s="126">
        <v>85.7</v>
      </c>
      <c r="CK474" s="127">
        <v>5964</v>
      </c>
      <c r="CL474" s="19">
        <f>BX474/BZ474</f>
        <v>1.911660777385159</v>
      </c>
      <c r="CM474" s="19"/>
      <c r="CN474" s="19"/>
      <c r="CO474" s="19"/>
      <c r="CP474" s="6"/>
      <c r="CQ474" s="19"/>
      <c r="CR474" s="19"/>
      <c r="CS474" s="20"/>
      <c r="CZ474" s="22"/>
      <c r="DA474" s="16"/>
      <c r="DB474" s="129" t="s">
        <v>257</v>
      </c>
      <c r="DC474" s="130"/>
      <c r="DD474" s="131" t="s">
        <v>2399</v>
      </c>
      <c r="DI474" s="1" t="s">
        <v>436</v>
      </c>
      <c r="DJ474" s="210" t="s">
        <v>491</v>
      </c>
      <c r="DK474" s="4">
        <v>2</v>
      </c>
      <c r="DN474" s="16">
        <v>0</v>
      </c>
      <c r="DR474" s="58" t="s">
        <v>431</v>
      </c>
      <c r="DS474" s="22" t="s">
        <v>431</v>
      </c>
      <c r="DT474" s="22">
        <v>371</v>
      </c>
      <c r="DU474" s="22">
        <v>2.5</v>
      </c>
      <c r="DV474" s="22">
        <v>97.5</v>
      </c>
      <c r="DW474" s="22" t="s">
        <v>431</v>
      </c>
      <c r="DX474" s="22" t="s">
        <v>431</v>
      </c>
      <c r="DY474" s="22" t="s">
        <v>431</v>
      </c>
      <c r="DZ474" s="22" t="s">
        <v>431</v>
      </c>
      <c r="EA474" s="2">
        <v>0</v>
      </c>
      <c r="EB474" s="2"/>
      <c r="EC474" s="36"/>
      <c r="ED474" s="36"/>
      <c r="EE474" s="4">
        <f>L474</f>
        <v>12</v>
      </c>
      <c r="EF474" s="4"/>
      <c r="EG474" s="4"/>
      <c r="EH474" s="4"/>
      <c r="EI474" s="4"/>
      <c r="EJ474" s="4"/>
      <c r="EK474" s="4"/>
      <c r="EL474" s="6" t="e">
        <f>EK474/(EJ474*EJ474*0.01*0.01)</f>
        <v>#DIV/0!</v>
      </c>
      <c r="EM474" s="4"/>
      <c r="EN474" s="4"/>
      <c r="EO474" s="4"/>
      <c r="EP474" s="4"/>
      <c r="EQ474" s="31"/>
      <c r="ER474" s="14"/>
      <c r="ES474" s="132">
        <f>C474</f>
        <v>17053</v>
      </c>
      <c r="ET474" s="133">
        <v>75</v>
      </c>
      <c r="EU474" s="133">
        <v>140961</v>
      </c>
      <c r="EV474" s="133">
        <v>6796</v>
      </c>
      <c r="EW474" s="133">
        <v>37440</v>
      </c>
      <c r="EX474" s="133">
        <v>3034</v>
      </c>
      <c r="EY474" s="134">
        <f>EX474/EV474*EW474/ET474</f>
        <v>222.86238964096526</v>
      </c>
      <c r="EZ474" s="39">
        <f>L474*EY474</f>
        <v>2674.3486756915831</v>
      </c>
      <c r="FA474" s="9"/>
      <c r="FE474" s="135"/>
      <c r="FF474" s="135"/>
      <c r="FH474" s="136"/>
      <c r="FK474" s="138"/>
      <c r="FL474" s="139"/>
      <c r="FM474" s="9"/>
      <c r="FN474" s="1"/>
      <c r="FO474" s="41">
        <f>AC474/1000</f>
        <v>0.19700000000000001</v>
      </c>
      <c r="FQ474" s="121">
        <f>EX474*100/EU474</f>
        <v>2.1523683855818274</v>
      </c>
      <c r="FR474" s="140">
        <f>EY474/1000</f>
        <v>0.22286238964096527</v>
      </c>
      <c r="FS474" s="9"/>
      <c r="FU474" s="214"/>
      <c r="FW474" s="214"/>
      <c r="GI474" s="8"/>
      <c r="GO474" s="10"/>
      <c r="GP474" s="10"/>
      <c r="GQ474" s="20"/>
      <c r="KB474" s="22">
        <v>63.8</v>
      </c>
      <c r="KC474" s="22">
        <v>14.4</v>
      </c>
      <c r="KD474" s="22">
        <v>1.53</v>
      </c>
      <c r="KE474" s="20">
        <f>FR474*AO474/100*1000</f>
        <v>23.400550912301355</v>
      </c>
      <c r="KF474" s="20">
        <f>FR474*AP474/100*1000</f>
        <v>194.55886615656269</v>
      </c>
      <c r="KG474" s="20">
        <f>FR474*AQ474/100*1000</f>
        <v>2.5406312419070036</v>
      </c>
      <c r="KH474" s="20">
        <f>FR474*AX474/100*1000</f>
        <v>4.5463927486756912</v>
      </c>
      <c r="KI474" s="20">
        <f>FR474*BM474/100*1000</f>
        <v>0.17383266391995292</v>
      </c>
      <c r="KJ474" s="20">
        <f>FR474*BY474/100*1000</f>
        <v>105.25634659070042</v>
      </c>
      <c r="KK474" s="20">
        <f>FR474*CA474/100*1000</f>
        <v>55.06015912230724</v>
      </c>
      <c r="KL474" s="20">
        <f>FR474*CC474/100*1000</f>
        <v>32.880448380459086</v>
      </c>
    </row>
    <row r="475" spans="1:313">
      <c r="A475" s="1">
        <v>146</v>
      </c>
      <c r="B475" s="1">
        <f>COUNTIFS($D$3:D475,D475,$F$3:F475,F475)</f>
        <v>1</v>
      </c>
      <c r="C475" s="34">
        <v>17631</v>
      </c>
      <c r="D475" s="21" t="s">
        <v>2538</v>
      </c>
      <c r="E475" s="2" t="s">
        <v>545</v>
      </c>
      <c r="F475" s="2">
        <v>520216090</v>
      </c>
      <c r="G475" s="1">
        <v>70</v>
      </c>
      <c r="H475" s="247" t="s">
        <v>2535</v>
      </c>
      <c r="I475" s="29" t="s">
        <v>627</v>
      </c>
      <c r="J475" s="24" t="s">
        <v>487</v>
      </c>
      <c r="K475" s="2" t="s">
        <v>430</v>
      </c>
      <c r="L475" s="2">
        <v>6</v>
      </c>
      <c r="M475" s="2">
        <v>2</v>
      </c>
      <c r="N475" s="2" t="s">
        <v>647</v>
      </c>
      <c r="O475" s="11"/>
      <c r="P475" s="2" t="s">
        <v>2532</v>
      </c>
      <c r="Q475" s="11"/>
      <c r="R475" s="11"/>
      <c r="S475" s="11"/>
      <c r="T475" s="42"/>
      <c r="U475" s="42"/>
      <c r="V475" s="64" t="s">
        <v>2426</v>
      </c>
      <c r="W475" s="42"/>
      <c r="X475" s="42"/>
      <c r="Y475" s="42"/>
      <c r="Z475" s="29"/>
      <c r="AA475" s="1" t="s">
        <v>2166</v>
      </c>
      <c r="AC475" s="115">
        <v>50</v>
      </c>
      <c r="AD475" s="115">
        <v>300</v>
      </c>
      <c r="AE475" s="11"/>
      <c r="AF475" s="11"/>
      <c r="AG475" s="11" t="s">
        <v>491</v>
      </c>
      <c r="AH475" s="115">
        <v>50</v>
      </c>
      <c r="AJ475" s="11"/>
      <c r="AM475" s="11"/>
      <c r="AO475" s="116">
        <v>13.2</v>
      </c>
      <c r="AP475" s="117">
        <v>56.3</v>
      </c>
      <c r="AQ475" s="118">
        <v>28.3</v>
      </c>
      <c r="AR475" s="119">
        <f>AO475+AP475+AQ475</f>
        <v>97.8</v>
      </c>
      <c r="AS475" s="120">
        <f>AO475/AP475</f>
        <v>0.23445825932504441</v>
      </c>
      <c r="AT475" s="121">
        <f>AO475/AP475*AQ475</f>
        <v>6.6351687388987566</v>
      </c>
      <c r="AU475" s="122">
        <f>AO475/(AP475+AQ475)</f>
        <v>0.15602836879432624</v>
      </c>
      <c r="AV475" s="19">
        <f>AW475*AO475/100</f>
        <v>11.866</v>
      </c>
      <c r="AW475" s="19">
        <f>98-AY475</f>
        <v>89.893939393939391</v>
      </c>
      <c r="AX475" s="123">
        <v>1.07</v>
      </c>
      <c r="AY475" s="19">
        <f>AX475*100/AO475</f>
        <v>8.1060606060606073</v>
      </c>
      <c r="AZ475" s="1" t="s">
        <v>432</v>
      </c>
      <c r="BA475" s="58">
        <v>24.5</v>
      </c>
      <c r="BB475" s="1" t="s">
        <v>432</v>
      </c>
      <c r="BC475" s="6">
        <v>7.9000000000000001E-2</v>
      </c>
      <c r="BD475" s="6"/>
      <c r="BE475" s="19"/>
      <c r="BF475" s="19"/>
      <c r="BG475" s="67">
        <v>6672.3076923076924</v>
      </c>
      <c r="BH475" s="67">
        <v>352</v>
      </c>
      <c r="BI475" s="19">
        <v>0.79</v>
      </c>
      <c r="BJ475" s="19">
        <v>68.099999999999994</v>
      </c>
      <c r="BK475" s="19">
        <f>100-BJ475</f>
        <v>31.900000000000006</v>
      </c>
      <c r="BL475" s="124">
        <f>BJ475/BK475</f>
        <v>2.1347962382445136</v>
      </c>
      <c r="BM475" s="125">
        <v>0.28999999999999998</v>
      </c>
      <c r="BN475" s="6">
        <f>BM475*100/AO475</f>
        <v>2.1969696969696968</v>
      </c>
      <c r="BO475" s="1" t="s">
        <v>432</v>
      </c>
      <c r="BP475" s="19">
        <v>46.016949152542374</v>
      </c>
      <c r="BQ475" s="19">
        <v>44.6</v>
      </c>
      <c r="BR475" s="43">
        <v>36977.919999999998</v>
      </c>
      <c r="BS475" s="6">
        <f>BX475+BZ475</f>
        <v>67.2</v>
      </c>
      <c r="BT475" s="4">
        <v>95.7</v>
      </c>
      <c r="BU475" s="43">
        <v>6150.7936507936511</v>
      </c>
      <c r="BV475" s="6">
        <f>100-BT475</f>
        <v>4.2999999999999972</v>
      </c>
      <c r="BW475" s="6">
        <f>BY475+CA475+CC475</f>
        <v>56.243700000000004</v>
      </c>
      <c r="BX475" s="22">
        <v>29.8</v>
      </c>
      <c r="BY475" s="22">
        <f>BX475*AP475/100</f>
        <v>16.7774</v>
      </c>
      <c r="BZ475" s="6">
        <v>37.4</v>
      </c>
      <c r="CA475" s="22">
        <f>BZ475*AP475/100</f>
        <v>21.0562</v>
      </c>
      <c r="CB475" s="6">
        <v>32.700000000000003</v>
      </c>
      <c r="CC475" s="22">
        <f>CB475*AP475/100</f>
        <v>18.4101</v>
      </c>
      <c r="CD475" s="22" t="s">
        <v>432</v>
      </c>
      <c r="CE475" s="126">
        <v>98</v>
      </c>
      <c r="CF475" s="127">
        <v>7965</v>
      </c>
      <c r="CG475" s="126">
        <v>92.9</v>
      </c>
      <c r="CH475" s="127">
        <v>5909</v>
      </c>
      <c r="CI475" s="126">
        <v>54.6</v>
      </c>
      <c r="CJ475" s="126">
        <v>81.8</v>
      </c>
      <c r="CK475" s="127">
        <v>6319</v>
      </c>
      <c r="CL475" s="19">
        <f>BX475/BZ475</f>
        <v>0.79679144385026746</v>
      </c>
      <c r="CM475" s="19"/>
      <c r="CN475" s="19"/>
      <c r="CO475" s="19"/>
      <c r="CP475" s="6"/>
      <c r="CQ475" s="19"/>
      <c r="CR475" s="19"/>
      <c r="CS475" s="20"/>
      <c r="CZ475" s="22"/>
      <c r="DA475" s="16"/>
      <c r="DC475" s="130"/>
      <c r="DD475" s="131"/>
      <c r="DI475" s="1" t="s">
        <v>434</v>
      </c>
      <c r="DJ475" s="210" t="s">
        <v>491</v>
      </c>
      <c r="DK475" s="4">
        <v>2</v>
      </c>
      <c r="DN475" s="16">
        <v>0</v>
      </c>
      <c r="DR475" s="58" t="s">
        <v>431</v>
      </c>
      <c r="DS475" s="22" t="s">
        <v>431</v>
      </c>
      <c r="DT475" s="22">
        <v>84</v>
      </c>
      <c r="DU475" s="22">
        <v>34.5</v>
      </c>
      <c r="DV475" s="22">
        <v>65.5</v>
      </c>
      <c r="DW475" s="22" t="s">
        <v>431</v>
      </c>
      <c r="DX475" s="22" t="s">
        <v>431</v>
      </c>
      <c r="DY475" s="22" t="s">
        <v>431</v>
      </c>
      <c r="DZ475" s="22" t="s">
        <v>431</v>
      </c>
      <c r="EA475" s="2">
        <v>0</v>
      </c>
      <c r="EB475" s="2"/>
      <c r="EC475" s="36"/>
      <c r="ED475" s="36"/>
      <c r="EE475" s="4">
        <f>L475</f>
        <v>6</v>
      </c>
      <c r="EF475" s="4"/>
      <c r="EG475" s="4"/>
      <c r="EH475" s="4"/>
      <c r="EI475" s="4"/>
      <c r="EJ475" s="4"/>
      <c r="EK475" s="4"/>
      <c r="EL475" s="6" t="e">
        <f>EK475/(EJ475*EJ475*0.01*0.01)</f>
        <v>#DIV/0!</v>
      </c>
      <c r="EM475" s="4"/>
      <c r="EN475" s="4"/>
      <c r="EO475" s="4"/>
      <c r="EP475" s="4"/>
      <c r="EQ475" s="31"/>
      <c r="ER475" s="14"/>
      <c r="ES475" s="132">
        <f>C475</f>
        <v>17631</v>
      </c>
      <c r="ET475" s="133">
        <v>75</v>
      </c>
      <c r="EU475" s="133">
        <v>39536</v>
      </c>
      <c r="EV475" s="133">
        <v>20000</v>
      </c>
      <c r="EW475" s="133">
        <v>40560</v>
      </c>
      <c r="EX475" s="133">
        <v>2846</v>
      </c>
      <c r="EY475" s="134">
        <f>EX475/EV475*EW475/ET475</f>
        <v>76.955839999999995</v>
      </c>
      <c r="EZ475" s="39">
        <f>L475*EY475</f>
        <v>461.73503999999997</v>
      </c>
      <c r="FA475" s="9"/>
      <c r="FE475" s="135"/>
      <c r="FF475" s="135"/>
      <c r="FH475" s="136"/>
      <c r="FK475" s="138"/>
      <c r="FL475" s="139"/>
      <c r="FM475" s="9"/>
      <c r="FN475" s="1"/>
      <c r="FO475" s="41">
        <f>AC475/1000</f>
        <v>0.05</v>
      </c>
      <c r="FQ475" s="121">
        <f>EX475*100/EU475</f>
        <v>7.1985026305139623</v>
      </c>
      <c r="FR475" s="140">
        <f>EY475/1000</f>
        <v>7.6955839999999998E-2</v>
      </c>
      <c r="FS475" s="9"/>
      <c r="FU475" s="214"/>
      <c r="FW475" s="214"/>
      <c r="GI475" s="8"/>
      <c r="GO475" s="10">
        <v>44734</v>
      </c>
      <c r="GP475" s="10"/>
      <c r="GQ475" s="20"/>
      <c r="KB475" s="22"/>
      <c r="KC475" s="22"/>
      <c r="KD475" s="22"/>
      <c r="KE475" s="20">
        <f>FR475*AO475/100*1000</f>
        <v>10.15817088</v>
      </c>
      <c r="KF475" s="20">
        <f>FR475*AP475/100*1000</f>
        <v>43.326137920000001</v>
      </c>
      <c r="KG475" s="20">
        <f>FR475*AQ475/100*1000</f>
        <v>21.778502720000002</v>
      </c>
      <c r="KH475" s="20">
        <f>FR475*AX475/100*1000</f>
        <v>0.8234274880000001</v>
      </c>
      <c r="KI475" s="20">
        <f>FR475*BM475/100*1000</f>
        <v>0.22317193599999996</v>
      </c>
      <c r="KJ475" s="20">
        <f>FR475*BY475/100*1000</f>
        <v>12.911189100159998</v>
      </c>
      <c r="KK475" s="20">
        <f>FR475*CA475/100*1000</f>
        <v>16.203975582079998</v>
      </c>
      <c r="KL475" s="20">
        <f>FR475*CC475/100*1000</f>
        <v>14.16764709984</v>
      </c>
      <c r="KM475" s="1">
        <v>90.7</v>
      </c>
      <c r="KN475" s="1">
        <v>79.099999999999994</v>
      </c>
      <c r="KP475" s="22"/>
      <c r="KQ475" s="22"/>
      <c r="KR475" s="22"/>
      <c r="KS475" s="19"/>
      <c r="KY475" s="11"/>
      <c r="KZ475" s="11"/>
      <c r="LA475" s="11"/>
    </row>
    <row r="476" spans="1:313">
      <c r="A476" s="1">
        <v>47</v>
      </c>
      <c r="B476" s="1">
        <f>COUNTIFS($D$3:D476,D476,$F$3:F476,F476)</f>
        <v>1</v>
      </c>
      <c r="C476" s="34">
        <v>14678</v>
      </c>
      <c r="D476" s="21" t="s">
        <v>1783</v>
      </c>
      <c r="E476" s="2" t="s">
        <v>552</v>
      </c>
      <c r="F476" s="12">
        <v>500119268</v>
      </c>
      <c r="G476" s="1">
        <f>LEFT(H476,4)-CONCATENATE(IF(LEFT(F476, 2)&lt;MID(H476, 3, 4), 20, 19),LEFT(F476,2))</f>
        <v>71</v>
      </c>
      <c r="H476" s="247" t="s">
        <v>1782</v>
      </c>
      <c r="I476" s="29" t="s">
        <v>457</v>
      </c>
      <c r="J476" s="24" t="s">
        <v>487</v>
      </c>
      <c r="K476" s="2" t="s">
        <v>430</v>
      </c>
      <c r="L476" s="2">
        <v>13</v>
      </c>
      <c r="M476" s="2">
        <v>1</v>
      </c>
      <c r="N476" s="2" t="s">
        <v>647</v>
      </c>
      <c r="O476" s="11"/>
      <c r="P476" s="2" t="s">
        <v>1722</v>
      </c>
      <c r="Q476" s="11"/>
      <c r="R476" s="11"/>
      <c r="S476" s="11"/>
      <c r="T476" s="42"/>
      <c r="U476" s="42"/>
      <c r="V476" s="64" t="s">
        <v>1609</v>
      </c>
      <c r="W476" s="62" t="s">
        <v>1530</v>
      </c>
      <c r="X476" s="63"/>
      <c r="Y476" s="63"/>
      <c r="Z476" s="11"/>
      <c r="AA476" s="1" t="s">
        <v>812</v>
      </c>
      <c r="AC476" s="115">
        <v>306</v>
      </c>
      <c r="AD476" s="115">
        <v>3900</v>
      </c>
      <c r="AE476" s="11"/>
      <c r="AF476" s="11"/>
      <c r="AG476" s="11" t="s">
        <v>491</v>
      </c>
      <c r="AH476" s="115">
        <v>250</v>
      </c>
      <c r="AI476" s="11"/>
      <c r="AJ476" s="11"/>
      <c r="AM476" s="11"/>
      <c r="AO476" s="116">
        <v>40.6</v>
      </c>
      <c r="AP476" s="117">
        <v>56</v>
      </c>
      <c r="AQ476" s="118">
        <v>2.1</v>
      </c>
      <c r="AR476" s="119">
        <f>AO476+AP476+AQ476</f>
        <v>98.699999999999989</v>
      </c>
      <c r="AS476" s="120">
        <f>AO476/AP476</f>
        <v>0.72499999999999998</v>
      </c>
      <c r="AT476" s="121">
        <f>AO476/AP476*AQ476</f>
        <v>1.5225</v>
      </c>
      <c r="AU476" s="122">
        <f>AO476/(AP476+AQ476)</f>
        <v>0.6987951807228916</v>
      </c>
      <c r="AV476" s="19">
        <f>AW476*AO476/100</f>
        <v>32.527999999999999</v>
      </c>
      <c r="AW476" s="19">
        <f>98-AY476-(CD476*100/AO476)</f>
        <v>80.118226600985224</v>
      </c>
      <c r="AX476" s="123">
        <v>5.2</v>
      </c>
      <c r="AY476" s="19">
        <f>AX476*100/AO476</f>
        <v>12.807881773399014</v>
      </c>
      <c r="AZ476" s="1" t="s">
        <v>432</v>
      </c>
      <c r="BA476" s="58">
        <v>15.5</v>
      </c>
      <c r="BB476" s="1" t="s">
        <v>432</v>
      </c>
      <c r="BC476" s="6">
        <v>6.9300000000000004E-3</v>
      </c>
      <c r="BD476" s="6"/>
      <c r="BE476" s="19"/>
      <c r="BF476" s="19"/>
      <c r="BG476" s="2">
        <v>6757</v>
      </c>
      <c r="BH476" s="2">
        <v>281</v>
      </c>
      <c r="BI476" s="19">
        <v>1.75</v>
      </c>
      <c r="BJ476" s="19">
        <v>51.9</v>
      </c>
      <c r="BK476" s="1">
        <v>48.1</v>
      </c>
      <c r="BL476" s="124">
        <f>BJ476/BK476</f>
        <v>1.0790020790020789</v>
      </c>
      <c r="BM476" s="125">
        <v>2.17</v>
      </c>
      <c r="BN476" s="6">
        <f>BM476*100/AO476</f>
        <v>5.3448275862068968</v>
      </c>
      <c r="BO476" s="1" t="s">
        <v>432</v>
      </c>
      <c r="BP476" s="19">
        <v>39.200000000000003</v>
      </c>
      <c r="BQ476" s="19">
        <v>36.4</v>
      </c>
      <c r="BR476" s="6">
        <v>47115.6</v>
      </c>
      <c r="BS476" s="6">
        <f>BX476+BZ476</f>
        <v>46.900000000000006</v>
      </c>
      <c r="BT476" s="4">
        <v>72.5</v>
      </c>
      <c r="BU476" s="43">
        <v>5059.0476190476193</v>
      </c>
      <c r="BV476" s="6">
        <f>100-BT476</f>
        <v>27.5</v>
      </c>
      <c r="BW476" s="6">
        <f>BY476+CA476+CC476</f>
        <v>55.832000000000001</v>
      </c>
      <c r="BX476" s="22">
        <v>10.7</v>
      </c>
      <c r="BY476" s="22">
        <f>BX476*AP476/100</f>
        <v>5.9919999999999991</v>
      </c>
      <c r="BZ476" s="4">
        <v>36.200000000000003</v>
      </c>
      <c r="CA476" s="22">
        <f>BZ476*AP476/100</f>
        <v>20.272000000000002</v>
      </c>
      <c r="CB476" s="4">
        <v>52.8</v>
      </c>
      <c r="CC476" s="22">
        <f>CB476*AP476/100</f>
        <v>29.567999999999998</v>
      </c>
      <c r="CD476" s="19">
        <v>2.06</v>
      </c>
      <c r="CE476" s="126">
        <v>94.6</v>
      </c>
      <c r="CF476" s="126">
        <v>8674</v>
      </c>
      <c r="CG476" s="126">
        <v>67</v>
      </c>
      <c r="CH476" s="126">
        <v>5232</v>
      </c>
      <c r="CI476" s="126">
        <v>13.3</v>
      </c>
      <c r="CJ476" s="126">
        <v>41.6</v>
      </c>
      <c r="CK476" s="126">
        <v>5361</v>
      </c>
      <c r="CL476" s="19">
        <f>BX476/BZ476</f>
        <v>0.29558011049723754</v>
      </c>
      <c r="CM476" s="22">
        <v>2.5299999999999998</v>
      </c>
      <c r="CN476" s="22">
        <v>6</v>
      </c>
      <c r="CO476" s="22">
        <v>13.4</v>
      </c>
      <c r="CP476" s="6"/>
      <c r="CQ476" s="19"/>
      <c r="CR476" s="19"/>
      <c r="CS476" s="20"/>
      <c r="CT476" s="22"/>
      <c r="CU476" s="142"/>
      <c r="CV476" s="142"/>
      <c r="CW476" s="22"/>
      <c r="CX476" s="22"/>
      <c r="CZ476" s="22"/>
      <c r="DA476" s="16"/>
      <c r="DB476" s="129" t="s">
        <v>441</v>
      </c>
      <c r="DC476" s="130"/>
      <c r="DD476" s="131" t="s">
        <v>1784</v>
      </c>
      <c r="DI476" s="1" t="s">
        <v>434</v>
      </c>
      <c r="DJ476" s="210" t="s">
        <v>491</v>
      </c>
      <c r="DK476" s="4">
        <v>2</v>
      </c>
      <c r="DL476" s="4" t="s">
        <v>442</v>
      </c>
      <c r="DM476" s="4" t="s">
        <v>457</v>
      </c>
      <c r="DN476" s="16">
        <v>0</v>
      </c>
      <c r="DO476" s="4">
        <v>0</v>
      </c>
      <c r="DP476" s="4">
        <v>0</v>
      </c>
      <c r="DQ476" s="4" t="s">
        <v>431</v>
      </c>
      <c r="DR476" s="1" t="s">
        <v>431</v>
      </c>
      <c r="DS476" s="1" t="s">
        <v>431</v>
      </c>
      <c r="DT476" s="1">
        <v>273</v>
      </c>
      <c r="DU476" s="1">
        <v>19.7</v>
      </c>
      <c r="DV476" s="1">
        <v>80.3</v>
      </c>
      <c r="DW476" s="1" t="s">
        <v>431</v>
      </c>
      <c r="DX476" s="1" t="s">
        <v>431</v>
      </c>
      <c r="DY476" s="1" t="s">
        <v>431</v>
      </c>
      <c r="DZ476" s="1" t="s">
        <v>431</v>
      </c>
      <c r="EA476" s="1">
        <v>0</v>
      </c>
      <c r="EC476" s="36"/>
      <c r="ED476" s="36"/>
      <c r="EE476" s="4">
        <v>13</v>
      </c>
      <c r="EF476" s="4" t="s">
        <v>431</v>
      </c>
      <c r="EG476" s="4"/>
      <c r="EH476" s="4"/>
      <c r="EI476" s="4"/>
      <c r="EJ476" s="4">
        <v>165</v>
      </c>
      <c r="EK476" s="4">
        <v>97</v>
      </c>
      <c r="EL476" s="6">
        <f>EK476/(EJ476*EJ476*0.01*0.01)</f>
        <v>35.62901744719926</v>
      </c>
      <c r="EM476" s="4" t="s">
        <v>431</v>
      </c>
      <c r="EN476" s="1">
        <v>1</v>
      </c>
      <c r="EO476" s="4">
        <v>3</v>
      </c>
      <c r="EP476" s="4" t="s">
        <v>1550</v>
      </c>
      <c r="EQ476" s="31" t="s">
        <v>431</v>
      </c>
      <c r="ER476" s="14" t="s">
        <v>431</v>
      </c>
      <c r="ES476" s="132">
        <v>14678</v>
      </c>
      <c r="ET476" s="133">
        <v>75</v>
      </c>
      <c r="EU476" s="133">
        <v>4717</v>
      </c>
      <c r="EV476" s="133">
        <v>4000</v>
      </c>
      <c r="EW476" s="133">
        <v>39780</v>
      </c>
      <c r="EX476" s="133">
        <v>2248</v>
      </c>
      <c r="EY476" s="134">
        <f>EX476/EV476*EW476/ET476</f>
        <v>298.08480000000003</v>
      </c>
      <c r="EZ476" s="39">
        <f>L476*EY476</f>
        <v>3875.1024000000002</v>
      </c>
      <c r="FA476" s="9"/>
      <c r="FE476" s="135"/>
      <c r="FF476" s="135"/>
      <c r="FH476" s="136"/>
      <c r="FK476" s="138"/>
      <c r="FL476" s="139"/>
      <c r="FM476" s="9"/>
      <c r="FN476" s="1"/>
      <c r="FO476" s="41">
        <f>AC476/1000</f>
        <v>0.30599999999999999</v>
      </c>
      <c r="FQ476" s="121">
        <f>EX476*100/EU476</f>
        <v>47.657409370362515</v>
      </c>
      <c r="FR476" s="140">
        <f>EY476/1000</f>
        <v>0.29808480000000004</v>
      </c>
      <c r="FS476" s="9"/>
      <c r="FT476" s="1">
        <v>40</v>
      </c>
      <c r="FU476" s="214" t="s">
        <v>431</v>
      </c>
      <c r="FV476" s="16" t="s">
        <v>1604</v>
      </c>
      <c r="FW476" s="214" t="s">
        <v>431</v>
      </c>
      <c r="FX476" s="1" t="s">
        <v>1604</v>
      </c>
      <c r="FY476" s="9" t="s">
        <v>1785</v>
      </c>
      <c r="FZ476" s="1">
        <v>0</v>
      </c>
      <c r="GA476" s="1" t="s">
        <v>431</v>
      </c>
      <c r="GB476" s="9" t="s">
        <v>501</v>
      </c>
      <c r="GD476" s="1">
        <v>0</v>
      </c>
      <c r="GE476" s="1" t="s">
        <v>431</v>
      </c>
      <c r="GF476" s="1" t="s">
        <v>431</v>
      </c>
      <c r="GG476" s="1">
        <v>1</v>
      </c>
      <c r="GH476" s="28">
        <v>44364</v>
      </c>
      <c r="GI476" s="28"/>
      <c r="GJ476" s="8" t="s">
        <v>446</v>
      </c>
      <c r="GK476" s="1">
        <v>0</v>
      </c>
      <c r="GL476" s="8">
        <v>0</v>
      </c>
      <c r="GM476" s="9" t="s">
        <v>1786</v>
      </c>
      <c r="GO476" s="10">
        <v>44258</v>
      </c>
      <c r="GP476" s="10"/>
      <c r="GQ476" s="20"/>
      <c r="KE476" s="20">
        <f>FR476*AO476/100*1000</f>
        <v>121.02242880000003</v>
      </c>
      <c r="KF476" s="20">
        <f>FR476*AP476/100*1000</f>
        <v>166.92748800000004</v>
      </c>
      <c r="KG476" s="20">
        <f>FR476*AQ476/100*1000</f>
        <v>6.2597808000000006</v>
      </c>
      <c r="KH476" s="20">
        <f>FR476*AX476/100*1000</f>
        <v>15.500409600000003</v>
      </c>
      <c r="KI476" s="20">
        <f>FR476*BM476/100*1000</f>
        <v>6.468440160000001</v>
      </c>
      <c r="KJ476" s="20">
        <f>FR476*BY476/100*1000</f>
        <v>17.861241216</v>
      </c>
      <c r="KK476" s="20">
        <f>FR476*CA476/100*1000</f>
        <v>60.427750656000015</v>
      </c>
      <c r="KL476" s="20">
        <f>FR476*CC476/100*1000</f>
        <v>88.137713664000017</v>
      </c>
      <c r="KV476" s="9" t="s">
        <v>1786</v>
      </c>
    </row>
    <row r="477" spans="1:313">
      <c r="A477" s="1">
        <v>13</v>
      </c>
      <c r="B477" s="1">
        <f>COUNTIFS($D$3:D477,D477,$F$3:F477,F477)</f>
        <v>1</v>
      </c>
      <c r="C477" s="34">
        <v>12177</v>
      </c>
      <c r="D477" s="21" t="s">
        <v>1065</v>
      </c>
      <c r="E477" s="2" t="s">
        <v>720</v>
      </c>
      <c r="F477" s="12">
        <v>440107433</v>
      </c>
      <c r="G477" s="1">
        <f>LEFT(H477,4)-CONCATENATE(IF(LEFT(F477, 2)&lt;MID(H477, 3, 4), 20, 19),LEFT(F477,2))</f>
        <v>76</v>
      </c>
      <c r="H477" s="247" t="s">
        <v>1066</v>
      </c>
      <c r="I477" s="29" t="s">
        <v>442</v>
      </c>
      <c r="J477" s="24" t="s">
        <v>487</v>
      </c>
      <c r="K477" s="2" t="s">
        <v>430</v>
      </c>
      <c r="L477" s="1">
        <v>8</v>
      </c>
      <c r="M477" s="2" t="s">
        <v>601</v>
      </c>
      <c r="N477" s="2" t="s">
        <v>431</v>
      </c>
      <c r="P477" s="1" t="s">
        <v>1050</v>
      </c>
      <c r="S477" s="2"/>
      <c r="T477" s="46" t="s">
        <v>797</v>
      </c>
      <c r="U477" s="46"/>
      <c r="V477" s="50" t="s">
        <v>902</v>
      </c>
      <c r="X477" s="59"/>
      <c r="Y477" s="59"/>
      <c r="Z477" s="29"/>
      <c r="AA477" s="1" t="s">
        <v>817</v>
      </c>
      <c r="AC477" s="115">
        <v>273</v>
      </c>
      <c r="AD477" s="115">
        <v>2000</v>
      </c>
      <c r="AE477" s="11"/>
      <c r="AF477" s="11"/>
      <c r="AG477" s="11" t="s">
        <v>483</v>
      </c>
      <c r="AH477" s="115">
        <v>150</v>
      </c>
      <c r="AI477" s="11"/>
      <c r="AJ477" s="11"/>
      <c r="AO477" s="116">
        <v>23.1</v>
      </c>
      <c r="AP477" s="117">
        <v>72.2</v>
      </c>
      <c r="AQ477" s="118">
        <v>4.4000000000000004</v>
      </c>
      <c r="AR477" s="119">
        <f>AO477+AP477+AQ477</f>
        <v>99.700000000000017</v>
      </c>
      <c r="AS477" s="120">
        <f>AO477/AP477</f>
        <v>0.31994459833795014</v>
      </c>
      <c r="AT477" s="121">
        <f>AO477/AP477*AQ477</f>
        <v>1.4077562326869808</v>
      </c>
      <c r="AU477" s="122">
        <f>AO477/(AP477+AQ477)</f>
        <v>0.30156657963446476</v>
      </c>
      <c r="AV477" s="19">
        <v>18.757200000000001</v>
      </c>
      <c r="AW477" s="19">
        <f>95-AY477</f>
        <v>81.2</v>
      </c>
      <c r="AX477" s="123">
        <v>3.1878000000000002</v>
      </c>
      <c r="AY477" s="19">
        <v>13.8</v>
      </c>
      <c r="AZ477" s="1" t="s">
        <v>432</v>
      </c>
      <c r="BA477" s="58">
        <v>22</v>
      </c>
      <c r="BB477" s="1" t="s">
        <v>432</v>
      </c>
      <c r="BC477" s="6">
        <v>0.1</v>
      </c>
      <c r="BD477" s="6">
        <v>89.6</v>
      </c>
      <c r="BE477" s="19">
        <v>32.700000000000003</v>
      </c>
      <c r="BF477" s="19">
        <v>23.4</v>
      </c>
      <c r="BG477" s="2">
        <v>5443</v>
      </c>
      <c r="BH477" s="20">
        <v>198.2</v>
      </c>
      <c r="BI477" s="19">
        <v>1.1000000000000001</v>
      </c>
      <c r="BJ477" s="19">
        <v>24.9</v>
      </c>
      <c r="BK477" s="1">
        <v>75.099999999999994</v>
      </c>
      <c r="BL477" s="147">
        <f>BJ477/BK477</f>
        <v>0.33155792276964047</v>
      </c>
      <c r="BM477" s="125">
        <v>0.6</v>
      </c>
      <c r="BN477" s="6">
        <f>BM477*100/AO477</f>
        <v>2.5974025974025974</v>
      </c>
      <c r="BO477" s="1" t="s">
        <v>432</v>
      </c>
      <c r="BP477" s="19">
        <v>39.082999999999998</v>
      </c>
      <c r="BQ477" s="19">
        <v>67.165999999999997</v>
      </c>
      <c r="BR477" s="4">
        <v>36459</v>
      </c>
      <c r="BS477" s="6">
        <f>BX477+BZ477</f>
        <v>66.7</v>
      </c>
      <c r="BT477" s="4">
        <v>94.6</v>
      </c>
      <c r="BU477" s="43">
        <v>9032.0400000000009</v>
      </c>
      <c r="BV477" s="6">
        <f>100-BT477</f>
        <v>5.4000000000000057</v>
      </c>
      <c r="BW477" s="6">
        <f>BY477+CA477+CC477</f>
        <v>71.766800000000003</v>
      </c>
      <c r="BX477" s="4">
        <v>32</v>
      </c>
      <c r="BY477" s="22">
        <f>BX477*AP477/100</f>
        <v>23.103999999999999</v>
      </c>
      <c r="BZ477" s="4">
        <v>34.700000000000003</v>
      </c>
      <c r="CA477" s="22">
        <f>BZ477*AP477/100</f>
        <v>25.0534</v>
      </c>
      <c r="CB477" s="4">
        <v>32.700000000000003</v>
      </c>
      <c r="CC477" s="22">
        <f>CB477*AP477/100</f>
        <v>23.609400000000004</v>
      </c>
      <c r="CD477" s="22">
        <v>1.2</v>
      </c>
      <c r="CE477" s="126">
        <v>99.6</v>
      </c>
      <c r="CF477" s="127">
        <v>8247.4</v>
      </c>
      <c r="CG477" s="126">
        <v>98.8</v>
      </c>
      <c r="CH477" s="127">
        <v>5428.8</v>
      </c>
      <c r="CI477" s="126">
        <v>94</v>
      </c>
      <c r="CJ477" s="126">
        <v>97.5</v>
      </c>
      <c r="CK477" s="127">
        <v>5584.5999999999995</v>
      </c>
      <c r="CL477" s="19">
        <f>BX477/BZ477</f>
        <v>0.9221902017291066</v>
      </c>
      <c r="CM477" s="22"/>
      <c r="CN477" s="22"/>
      <c r="CO477" s="22"/>
      <c r="CP477" s="6"/>
      <c r="CQ477" s="19"/>
      <c r="CR477" s="19"/>
      <c r="CS477" s="19"/>
      <c r="CT477" s="22"/>
      <c r="CU477" s="142"/>
      <c r="CV477" s="142"/>
      <c r="CW477" s="22"/>
      <c r="CX477" s="22"/>
      <c r="CZ477" s="22"/>
      <c r="DA477" s="16">
        <v>3</v>
      </c>
      <c r="DB477" s="129" t="s">
        <v>441</v>
      </c>
      <c r="DC477" s="130"/>
      <c r="DD477" s="131" t="s">
        <v>1067</v>
      </c>
      <c r="DI477" s="1" t="s">
        <v>434</v>
      </c>
      <c r="DJ477" s="209" t="s">
        <v>483</v>
      </c>
      <c r="DK477" s="4">
        <v>2</v>
      </c>
      <c r="DN477" s="16">
        <v>0</v>
      </c>
      <c r="DR477" s="1" t="s">
        <v>431</v>
      </c>
      <c r="DS477" s="1" t="s">
        <v>431</v>
      </c>
      <c r="DT477" s="1">
        <v>500</v>
      </c>
      <c r="DU477" s="1">
        <v>14</v>
      </c>
      <c r="DV477" s="1">
        <v>86</v>
      </c>
      <c r="DW477" s="1" t="s">
        <v>431</v>
      </c>
      <c r="DX477" s="1" t="s">
        <v>431</v>
      </c>
      <c r="DY477" s="1" t="s">
        <v>431</v>
      </c>
      <c r="DZ477" s="1" t="s">
        <v>431</v>
      </c>
      <c r="EA477" s="1">
        <v>0</v>
      </c>
      <c r="EC477" s="36"/>
      <c r="ED477" s="36"/>
      <c r="EE477" s="4">
        <v>8</v>
      </c>
      <c r="EF477" s="4"/>
      <c r="EG477" s="4"/>
      <c r="EH477" s="4"/>
      <c r="EI477" s="4"/>
      <c r="EJ477" s="4"/>
      <c r="EK477" s="4"/>
      <c r="EL477" s="6" t="e">
        <f>EK477/(EJ477*EJ477*0.01*0.01)</f>
        <v>#DIV/0!</v>
      </c>
      <c r="EM477" s="4"/>
      <c r="EN477" s="4"/>
      <c r="EO477" s="4"/>
      <c r="EP477" s="4"/>
      <c r="EQ477" s="31"/>
      <c r="ER477" s="14"/>
      <c r="ES477" s="132">
        <v>12177</v>
      </c>
      <c r="ET477" s="133">
        <v>75</v>
      </c>
      <c r="EU477" s="133">
        <v>55628</v>
      </c>
      <c r="EV477" s="133">
        <v>8012</v>
      </c>
      <c r="EW477" s="133">
        <v>40560</v>
      </c>
      <c r="EX477" s="133">
        <v>3882</v>
      </c>
      <c r="EY477" s="134">
        <f>EX477/EV477*EW477/ET477</f>
        <v>262.03015476784822</v>
      </c>
      <c r="EZ477" s="39">
        <f>L477*EY477</f>
        <v>2096.2412381427857</v>
      </c>
      <c r="FA477" s="9"/>
      <c r="FE477" s="135"/>
      <c r="FF477" s="135"/>
      <c r="FH477" s="136"/>
      <c r="FI477" s="11"/>
      <c r="FK477" s="138"/>
      <c r="FL477" s="139"/>
      <c r="FM477" s="9"/>
      <c r="FN477" s="1"/>
      <c r="FO477" s="41">
        <f>AC477/1000</f>
        <v>0.27300000000000002</v>
      </c>
      <c r="FQ477" s="121">
        <f>EX477*100/EU477</f>
        <v>6.9785000359531173</v>
      </c>
      <c r="FR477" s="140">
        <f>EY477/1000</f>
        <v>0.26203015476784819</v>
      </c>
      <c r="FS477" s="143">
        <f>DT477/EY477</f>
        <v>1.9081773257852204</v>
      </c>
      <c r="FT477" s="143"/>
      <c r="FV477" s="212"/>
      <c r="FX477" s="212"/>
      <c r="GI477" s="8"/>
      <c r="GO477" s="10">
        <v>43845</v>
      </c>
      <c r="GP477" s="10"/>
      <c r="GQ477" s="20"/>
      <c r="KE477" s="20">
        <f>FR477*AO477/100*1000</f>
        <v>60.528965751372937</v>
      </c>
      <c r="KF477" s="20">
        <f>FR477*AP477/100*1000</f>
        <v>189.18577174238638</v>
      </c>
      <c r="KG477" s="20">
        <f>FR477*AQ477/100*1000</f>
        <v>11.529326809785321</v>
      </c>
      <c r="KH477" s="20">
        <f>FR477*AX477/100*1000</f>
        <v>8.352997273689466</v>
      </c>
      <c r="KI477" s="20">
        <f>FR477*BM477/100*1000</f>
        <v>1.5721809286070891</v>
      </c>
      <c r="KJ477" s="20">
        <f>FR477*BY477/100*1000</f>
        <v>60.539446957563641</v>
      </c>
      <c r="KK477" s="20">
        <f>FR477*CA477/100*1000</f>
        <v>65.647462794608074</v>
      </c>
      <c r="KL477" s="20">
        <f>FR477*CC477/100*1000</f>
        <v>61.863747359760367</v>
      </c>
    </row>
    <row r="478" spans="1:313">
      <c r="A478" s="1">
        <v>69</v>
      </c>
      <c r="B478" s="219">
        <f>COUNTIFS($D$3:D478,D478,$F$3:F478,F478)</f>
        <v>1</v>
      </c>
      <c r="C478" s="34">
        <v>12432</v>
      </c>
      <c r="D478" s="21" t="s">
        <v>1065</v>
      </c>
      <c r="E478" s="2" t="s">
        <v>452</v>
      </c>
      <c r="F478" s="12">
        <v>8504075767</v>
      </c>
      <c r="G478" s="1">
        <f>LEFT(H478,4)-CONCATENATE(IF(LEFT(F478, 2)&lt;MID(H478, 3, 4), 20, 19),LEFT(F478,2))</f>
        <v>35</v>
      </c>
      <c r="H478" s="247" t="s">
        <v>1161</v>
      </c>
      <c r="I478" s="29" t="s">
        <v>1169</v>
      </c>
      <c r="J478" s="24" t="s">
        <v>487</v>
      </c>
      <c r="K478" s="2" t="s">
        <v>430</v>
      </c>
      <c r="L478" s="1">
        <v>27</v>
      </c>
      <c r="M478" s="2" t="s">
        <v>859</v>
      </c>
      <c r="N478" s="2" t="s">
        <v>431</v>
      </c>
      <c r="P478" s="1" t="s">
        <v>1134</v>
      </c>
      <c r="S478" s="2"/>
      <c r="T478" s="42"/>
      <c r="U478" s="42"/>
      <c r="V478" s="53" t="s">
        <v>1104</v>
      </c>
      <c r="X478" s="59"/>
      <c r="Y478" s="59"/>
      <c r="Z478" s="29"/>
      <c r="AA478" s="1" t="s">
        <v>817</v>
      </c>
      <c r="AC478" s="115">
        <v>819</v>
      </c>
      <c r="AD478" s="115">
        <v>22000</v>
      </c>
      <c r="AE478" s="11"/>
      <c r="AF478" s="11"/>
      <c r="AG478" s="11" t="s">
        <v>483</v>
      </c>
      <c r="AH478" s="115">
        <v>1500</v>
      </c>
      <c r="AI478" s="11"/>
      <c r="AJ478" s="11"/>
      <c r="AM478" s="11"/>
      <c r="AO478" s="116">
        <v>12.7</v>
      </c>
      <c r="AP478" s="117">
        <v>11.5</v>
      </c>
      <c r="AQ478" s="118">
        <v>75.400000000000006</v>
      </c>
      <c r="AR478" s="119">
        <f>AO478+AP478+AQ478</f>
        <v>99.600000000000009</v>
      </c>
      <c r="AS478" s="120">
        <f>AO478/AP478</f>
        <v>1.1043478260869564</v>
      </c>
      <c r="AT478" s="121">
        <f>AO478/AP478*AQ478</f>
        <v>83.267826086956518</v>
      </c>
      <c r="AU478" s="122">
        <f>AO478/(AP478+AQ478)</f>
        <v>0.14614499424626004</v>
      </c>
      <c r="AV478" s="19">
        <f>AW478*AO478/100</f>
        <v>10.742369999999999</v>
      </c>
      <c r="AW478" s="19">
        <f>97-AY478-(CD478*100/AO478)</f>
        <v>84.585590551181099</v>
      </c>
      <c r="AX478" s="123">
        <v>0.97663</v>
      </c>
      <c r="AY478" s="19">
        <v>7.69</v>
      </c>
      <c r="AZ478" s="1" t="s">
        <v>432</v>
      </c>
      <c r="BA478" s="58">
        <v>7.37</v>
      </c>
      <c r="BB478" s="1" t="s">
        <v>432</v>
      </c>
      <c r="BC478" s="6">
        <v>7.99</v>
      </c>
      <c r="BD478" s="6"/>
      <c r="BE478" s="22"/>
      <c r="BF478" s="19"/>
      <c r="BG478" s="2">
        <v>5646</v>
      </c>
      <c r="BH478" s="67">
        <v>246.29999999999998</v>
      </c>
      <c r="BI478" s="19">
        <v>0.15</v>
      </c>
      <c r="BJ478" s="19">
        <v>49.7</v>
      </c>
      <c r="BK478" s="1">
        <v>50.3</v>
      </c>
      <c r="BL478" s="124">
        <f>BJ478/BK478</f>
        <v>0.98807157057654083</v>
      </c>
      <c r="BM478" s="125">
        <v>0.18</v>
      </c>
      <c r="BN478" s="6">
        <f>BM478*100/AO478</f>
        <v>1.4173228346456694</v>
      </c>
      <c r="BO478" s="1" t="s">
        <v>432</v>
      </c>
      <c r="BP478" s="19">
        <v>14.156999999999998</v>
      </c>
      <c r="BQ478" s="19">
        <v>8.6783999999999981</v>
      </c>
      <c r="BR478" s="43">
        <v>21129</v>
      </c>
      <c r="BS478" s="6">
        <f>BX478+BZ478</f>
        <v>73</v>
      </c>
      <c r="BT478" s="4">
        <v>84.3</v>
      </c>
      <c r="BU478" s="43">
        <v>11540.25</v>
      </c>
      <c r="BV478" s="6">
        <f>100-BT478</f>
        <v>15.700000000000003</v>
      </c>
      <c r="BW478" s="6">
        <f>BY478+CA478+CC478</f>
        <v>11.407999999999999</v>
      </c>
      <c r="BX478" s="4">
        <v>26.6</v>
      </c>
      <c r="BY478" s="22">
        <f>BX478*AP478/100</f>
        <v>3.0590000000000002</v>
      </c>
      <c r="BZ478" s="4">
        <v>46.4</v>
      </c>
      <c r="CA478" s="22">
        <f>BZ478*AP478/100</f>
        <v>5.3360000000000003</v>
      </c>
      <c r="CB478" s="4">
        <v>26.2</v>
      </c>
      <c r="CC478" s="22">
        <f>CB478*AP478/100</f>
        <v>3.0129999999999999</v>
      </c>
      <c r="CD478" s="22">
        <v>0.6</v>
      </c>
      <c r="CE478" s="126">
        <v>99.8</v>
      </c>
      <c r="CF478" s="127">
        <v>8349.6</v>
      </c>
      <c r="CG478" s="126">
        <v>98.7</v>
      </c>
      <c r="CH478" s="127">
        <v>7254.4000000000005</v>
      </c>
      <c r="CI478" s="126">
        <v>92.6</v>
      </c>
      <c r="CJ478" s="126">
        <v>97.2</v>
      </c>
      <c r="CK478" s="127">
        <v>7340.5999999999995</v>
      </c>
      <c r="CL478" s="19">
        <f>BX478/BZ478</f>
        <v>0.57327586206896552</v>
      </c>
      <c r="CM478" s="22"/>
      <c r="CN478" s="22"/>
      <c r="CO478" s="22"/>
      <c r="CP478" s="6"/>
      <c r="CQ478" s="22">
        <v>0</v>
      </c>
      <c r="CR478" s="19"/>
      <c r="CS478" s="19"/>
      <c r="CT478" s="22"/>
      <c r="CU478" s="142"/>
      <c r="CV478" s="142"/>
      <c r="CW478" s="22"/>
      <c r="CX478" s="22"/>
      <c r="CZ478" s="22"/>
      <c r="DA478" s="16">
        <v>1</v>
      </c>
      <c r="DB478" s="129" t="s">
        <v>453</v>
      </c>
      <c r="DC478" s="130"/>
      <c r="DD478" s="131" t="s">
        <v>1170</v>
      </c>
      <c r="DI478" s="1" t="s">
        <v>434</v>
      </c>
      <c r="DJ478" s="209" t="s">
        <v>483</v>
      </c>
      <c r="DK478" s="4">
        <v>2</v>
      </c>
      <c r="DN478" s="5" t="s">
        <v>532</v>
      </c>
      <c r="DR478" s="1" t="s">
        <v>431</v>
      </c>
      <c r="DS478" s="1" t="s">
        <v>431</v>
      </c>
      <c r="DT478" s="1">
        <v>2172</v>
      </c>
      <c r="DU478" s="1">
        <v>68.599999999999994</v>
      </c>
      <c r="DV478" s="1">
        <v>31.4</v>
      </c>
      <c r="DW478" s="1" t="s">
        <v>431</v>
      </c>
      <c r="DX478" s="1" t="s">
        <v>431</v>
      </c>
      <c r="DY478" s="1" t="s">
        <v>431</v>
      </c>
      <c r="DZ478" s="1" t="s">
        <v>431</v>
      </c>
      <c r="EA478" s="1">
        <v>0</v>
      </c>
      <c r="EC478" s="36"/>
      <c r="ED478" s="36"/>
      <c r="EE478" s="4">
        <v>27</v>
      </c>
      <c r="EF478" s="4"/>
      <c r="EG478" s="5">
        <v>3</v>
      </c>
      <c r="EH478" s="4"/>
      <c r="EI478" s="4"/>
      <c r="EJ478" s="4"/>
      <c r="EK478" s="4"/>
      <c r="EL478" s="6" t="e">
        <f>EK478/(EJ478*EJ478*0.01*0.01)</f>
        <v>#DIV/0!</v>
      </c>
      <c r="EM478" s="4"/>
      <c r="EN478" s="4"/>
      <c r="EO478" s="4"/>
      <c r="EP478" s="4"/>
      <c r="EQ478" s="31"/>
      <c r="ER478" s="14"/>
      <c r="ES478" s="132">
        <v>12432</v>
      </c>
      <c r="ET478" s="133">
        <v>75</v>
      </c>
      <c r="EU478" s="133">
        <v>146491</v>
      </c>
      <c r="EV478" s="133">
        <v>4000</v>
      </c>
      <c r="EW478" s="133">
        <v>40560</v>
      </c>
      <c r="EX478" s="133">
        <v>5568</v>
      </c>
      <c r="EY478" s="134">
        <f>EX478/EV478*EW478/ET478</f>
        <v>752.79359999999997</v>
      </c>
      <c r="EZ478" s="39">
        <f>L478*EY478</f>
        <v>20325.427199999998</v>
      </c>
      <c r="FA478" s="9"/>
      <c r="FE478" s="135"/>
      <c r="FF478" s="135"/>
      <c r="FH478" s="136"/>
      <c r="FI478" s="11"/>
      <c r="FK478" s="138"/>
      <c r="FL478" s="139"/>
      <c r="FM478" s="9"/>
      <c r="FN478" s="1"/>
      <c r="FO478" s="41">
        <f>AC478/1000</f>
        <v>0.81899999999999995</v>
      </c>
      <c r="FQ478" s="121">
        <f>EX478*100/EU478</f>
        <v>3.8009160972346425</v>
      </c>
      <c r="FR478" s="140">
        <f>EY478/1000</f>
        <v>0.75279359999999995</v>
      </c>
      <c r="FS478" s="143">
        <f>DT478/EY478</f>
        <v>2.8852530095898796</v>
      </c>
      <c r="FT478" s="143"/>
      <c r="FV478" s="212"/>
      <c r="FX478" s="212"/>
      <c r="GI478" s="8"/>
      <c r="GO478" s="10">
        <v>43886</v>
      </c>
      <c r="GP478" s="10"/>
      <c r="GQ478" s="20"/>
      <c r="KE478" s="20">
        <f>FR478*AO478/100*1000</f>
        <v>95.60478719999999</v>
      </c>
      <c r="KF478" s="20">
        <f>FR478*AP478/100*1000</f>
        <v>86.571263999999999</v>
      </c>
      <c r="KG478" s="20">
        <f>FR478*AQ478/100*1000</f>
        <v>567.60637440000005</v>
      </c>
      <c r="KH478" s="20">
        <f>FR478*AX478/100*1000</f>
        <v>7.3520081356799993</v>
      </c>
      <c r="KI478" s="20">
        <f>FR478*BM478/100*1000</f>
        <v>1.3550284799999999</v>
      </c>
      <c r="KJ478" s="20">
        <f>FR478*BY478/100*1000</f>
        <v>23.027956224</v>
      </c>
      <c r="KK478" s="20">
        <f>FR478*CA478/100*1000</f>
        <v>40.169066495999999</v>
      </c>
      <c r="KL478" s="20">
        <f>FR478*CC478/100*1000</f>
        <v>22.681671168000001</v>
      </c>
    </row>
    <row r="479" spans="1:313">
      <c r="A479" s="1">
        <v>202</v>
      </c>
      <c r="B479" s="1">
        <f>COUNTIFS($D$3:D479,D479,$F$3:F479,F479)</f>
        <v>1</v>
      </c>
      <c r="C479" s="34">
        <v>15827</v>
      </c>
      <c r="D479" s="21" t="s">
        <v>2073</v>
      </c>
      <c r="E479" s="2" t="s">
        <v>531</v>
      </c>
      <c r="F479" s="12">
        <v>535401127</v>
      </c>
      <c r="G479" s="1">
        <v>68</v>
      </c>
      <c r="H479" s="247" t="s">
        <v>2069</v>
      </c>
      <c r="I479" s="29" t="s">
        <v>650</v>
      </c>
      <c r="J479" s="24" t="s">
        <v>487</v>
      </c>
      <c r="K479" s="2" t="s">
        <v>430</v>
      </c>
      <c r="L479" s="2">
        <v>12</v>
      </c>
      <c r="M479" s="2" t="s">
        <v>600</v>
      </c>
      <c r="N479" s="2" t="s">
        <v>647</v>
      </c>
      <c r="O479" s="11"/>
      <c r="P479" s="2" t="s">
        <v>2046</v>
      </c>
      <c r="Q479" s="11"/>
      <c r="R479" s="11"/>
      <c r="S479" s="11"/>
      <c r="T479" s="42"/>
      <c r="U479" s="42"/>
      <c r="V479" s="64" t="s">
        <v>1609</v>
      </c>
      <c r="W479" s="11"/>
      <c r="X479" s="72" t="s">
        <v>2009</v>
      </c>
      <c r="Y479" s="66"/>
      <c r="Z479" s="11"/>
      <c r="AA479" s="1" t="s">
        <v>812</v>
      </c>
      <c r="AC479" s="115">
        <v>240</v>
      </c>
      <c r="AD479" s="115">
        <v>2800</v>
      </c>
      <c r="AE479" s="11"/>
      <c r="AF479" s="11"/>
      <c r="AG479" s="11" t="s">
        <v>483</v>
      </c>
      <c r="AH479" s="115">
        <v>150</v>
      </c>
      <c r="AI479" s="11"/>
      <c r="AJ479" s="11"/>
      <c r="AM479" s="11"/>
      <c r="AO479" s="116">
        <v>50</v>
      </c>
      <c r="AP479" s="117">
        <v>34.1</v>
      </c>
      <c r="AQ479" s="118">
        <v>14.3</v>
      </c>
      <c r="AR479" s="119">
        <f>AO479+AP479+AQ479</f>
        <v>98.399999999999991</v>
      </c>
      <c r="AS479" s="120">
        <f>AO479/AP479</f>
        <v>1.466275659824047</v>
      </c>
      <c r="AT479" s="121">
        <f>AO479/AP479*AQ479</f>
        <v>20.967741935483872</v>
      </c>
      <c r="AU479" s="122">
        <f>AO479/(AP479+AQ479)</f>
        <v>1.0330578512396693</v>
      </c>
      <c r="AV479" s="19">
        <f>AW479*AO479/100</f>
        <v>43.81</v>
      </c>
      <c r="AW479" s="19">
        <f>98-AY479-(CD479*100/AO479)</f>
        <v>87.62</v>
      </c>
      <c r="AX479" s="123">
        <v>3.53</v>
      </c>
      <c r="AY479" s="19">
        <f>AX479*100/AO479</f>
        <v>7.06</v>
      </c>
      <c r="AZ479" s="1" t="s">
        <v>432</v>
      </c>
      <c r="BA479" s="58">
        <v>31.330000000000002</v>
      </c>
      <c r="BB479" s="1" t="s">
        <v>432</v>
      </c>
      <c r="BC479" s="6">
        <v>0.19</v>
      </c>
      <c r="BD479" s="6"/>
      <c r="BE479" s="19"/>
      <c r="BF479" s="19"/>
      <c r="BG479" s="67">
        <v>5817.6991150442482</v>
      </c>
      <c r="BH479" s="67">
        <v>333.45000000000005</v>
      </c>
      <c r="BI479" s="19">
        <v>0.6</v>
      </c>
      <c r="BJ479" s="19">
        <v>47.3</v>
      </c>
      <c r="BK479" s="19">
        <f>100-BJ479</f>
        <v>52.7</v>
      </c>
      <c r="BL479" s="124">
        <f>BJ479/BK479</f>
        <v>0.89753320683111948</v>
      </c>
      <c r="BM479" s="125">
        <v>1.1299999999999999</v>
      </c>
      <c r="BN479" s="6">
        <f>BM479*100/AO479</f>
        <v>2.2599999999999998</v>
      </c>
      <c r="BO479" s="1" t="s">
        <v>432</v>
      </c>
      <c r="BP479" s="19">
        <v>70</v>
      </c>
      <c r="BQ479" s="19">
        <v>37.44</v>
      </c>
      <c r="BR479" s="43">
        <v>50504</v>
      </c>
      <c r="BS479" s="6">
        <f>BX479+BZ479</f>
        <v>57.900000000000006</v>
      </c>
      <c r="BT479" s="4">
        <v>84.8</v>
      </c>
      <c r="BU479" s="43">
        <v>9125.6</v>
      </c>
      <c r="BV479" s="6">
        <f>100-BT479</f>
        <v>15.200000000000003</v>
      </c>
      <c r="BW479" s="6">
        <f>BY479+CA479+CC479</f>
        <v>33.9636</v>
      </c>
      <c r="BX479" s="22">
        <v>28.8</v>
      </c>
      <c r="BY479" s="22">
        <f>BX479*AP479/100</f>
        <v>9.8208000000000002</v>
      </c>
      <c r="BZ479" s="6">
        <v>29.1</v>
      </c>
      <c r="CA479" s="22">
        <f>BZ479*AP479/100</f>
        <v>9.9230999999999998</v>
      </c>
      <c r="CB479" s="6">
        <v>41.7</v>
      </c>
      <c r="CC479" s="22">
        <f>CB479*AP479/100</f>
        <v>14.219700000000003</v>
      </c>
      <c r="CD479" s="22">
        <v>1.66</v>
      </c>
      <c r="CE479" s="126">
        <v>97.2</v>
      </c>
      <c r="CF479" s="127">
        <v>8622</v>
      </c>
      <c r="CG479" s="126">
        <v>91.3</v>
      </c>
      <c r="CH479" s="127">
        <v>5927</v>
      </c>
      <c r="CI479" s="126">
        <v>65.900000000000006</v>
      </c>
      <c r="CJ479" s="126">
        <v>82.2</v>
      </c>
      <c r="CK479" s="127">
        <v>5874</v>
      </c>
      <c r="CL479" s="19">
        <f>BX479/BZ479</f>
        <v>0.98969072164948446</v>
      </c>
      <c r="CM479" s="19"/>
      <c r="CN479" s="19"/>
      <c r="CO479" s="19"/>
      <c r="CP479" s="6">
        <v>0.97</v>
      </c>
      <c r="CQ479" s="19"/>
      <c r="CR479" s="19"/>
      <c r="CS479" s="20"/>
      <c r="CZ479" s="22"/>
      <c r="DA479" s="16"/>
      <c r="DB479" s="129" t="s">
        <v>258</v>
      </c>
      <c r="DC479" s="130"/>
      <c r="DD479" s="131" t="s">
        <v>2074</v>
      </c>
      <c r="DI479" s="1" t="s">
        <v>436</v>
      </c>
      <c r="DJ479" s="209" t="s">
        <v>483</v>
      </c>
      <c r="DK479" s="4">
        <v>2</v>
      </c>
      <c r="DN479" s="16">
        <v>0</v>
      </c>
      <c r="DR479" s="22" t="s">
        <v>431</v>
      </c>
      <c r="DS479" s="22" t="s">
        <v>431</v>
      </c>
      <c r="DT479" s="67">
        <v>331</v>
      </c>
      <c r="DU479" s="22">
        <v>11.5</v>
      </c>
      <c r="DV479" s="22">
        <v>88.5</v>
      </c>
      <c r="DW479" s="22" t="s">
        <v>431</v>
      </c>
      <c r="DX479" s="22" t="s">
        <v>431</v>
      </c>
      <c r="DY479" s="22" t="s">
        <v>431</v>
      </c>
      <c r="DZ479" s="22" t="s">
        <v>431</v>
      </c>
      <c r="EA479" s="2">
        <v>0</v>
      </c>
      <c r="EB479" s="68"/>
      <c r="EC479" s="36"/>
      <c r="ED479" s="36"/>
      <c r="EE479" s="4">
        <f>L479</f>
        <v>12</v>
      </c>
      <c r="EF479" s="4"/>
      <c r="EG479" s="4"/>
      <c r="EH479" s="4"/>
      <c r="EI479" s="4"/>
      <c r="EJ479" s="4"/>
      <c r="EK479" s="4"/>
      <c r="EL479" s="6" t="e">
        <f>EK479/(EJ479*EJ479*0.01*0.01)</f>
        <v>#DIV/0!</v>
      </c>
      <c r="EM479" s="4"/>
      <c r="EN479" s="4"/>
      <c r="EO479" s="4"/>
      <c r="EP479" s="4"/>
      <c r="EQ479" s="31"/>
      <c r="ER479" s="14"/>
      <c r="ES479" s="132">
        <f>C479</f>
        <v>15827</v>
      </c>
      <c r="ET479" s="133">
        <v>75</v>
      </c>
      <c r="EU479" s="133">
        <v>8558</v>
      </c>
      <c r="EV479" s="133">
        <v>6000</v>
      </c>
      <c r="EW479" s="133">
        <v>39780</v>
      </c>
      <c r="EX479" s="133">
        <v>2607</v>
      </c>
      <c r="EY479" s="134">
        <f>EX479/EV479*EW479/ET479</f>
        <v>230.4588</v>
      </c>
      <c r="EZ479" s="39">
        <f>L479*EY479</f>
        <v>2765.5056</v>
      </c>
      <c r="FA479" s="9"/>
      <c r="FE479" s="135"/>
      <c r="FF479" s="135"/>
      <c r="FH479" s="136"/>
      <c r="FK479" s="138"/>
      <c r="FL479" s="139"/>
      <c r="FM479" s="9"/>
      <c r="FN479" s="1"/>
      <c r="FO479" s="41">
        <f>AC479/1000</f>
        <v>0.24</v>
      </c>
      <c r="FQ479" s="121">
        <f>EX479*100/EU479</f>
        <v>30.462724935732648</v>
      </c>
      <c r="FR479" s="140">
        <f>EY479/1000</f>
        <v>0.23045879999999999</v>
      </c>
      <c r="FS479" s="9"/>
      <c r="FV479" s="212"/>
      <c r="FX479" s="212"/>
      <c r="GI479" s="8"/>
      <c r="GO479" s="10"/>
      <c r="GP479" s="10"/>
      <c r="GQ479" s="20"/>
      <c r="KE479" s="20">
        <f>FR479*AO479/100*1000</f>
        <v>115.2294</v>
      </c>
      <c r="KF479" s="20">
        <f>FR479*AP479/100*1000</f>
        <v>78.586450799999994</v>
      </c>
      <c r="KG479" s="20">
        <f>FR479*AQ479/100*1000</f>
        <v>32.955608399999996</v>
      </c>
      <c r="KH479" s="20">
        <f>FR479*AX479/100*1000</f>
        <v>8.1351956399999992</v>
      </c>
      <c r="KI479" s="20">
        <f>FR479*BM479/100*1000</f>
        <v>2.6041844399999996</v>
      </c>
      <c r="KJ479" s="20">
        <f>FR479*BY479/100*1000</f>
        <v>22.632897830399997</v>
      </c>
      <c r="KK479" s="20">
        <f>FR479*CA479/100*1000</f>
        <v>22.8686571828</v>
      </c>
      <c r="KL479" s="20">
        <f>FR479*CC479/100*1000</f>
        <v>32.770549983600006</v>
      </c>
    </row>
    <row r="480" spans="1:313">
      <c r="A480" s="1">
        <v>124</v>
      </c>
      <c r="B480" s="219">
        <f>COUNTIFS($D$3:D480,D480,$F$3:F480,F480)</f>
        <v>1</v>
      </c>
      <c r="C480" s="21">
        <v>8711</v>
      </c>
      <c r="D480" s="21" t="s">
        <v>2798</v>
      </c>
      <c r="E480" s="1" t="s">
        <v>2799</v>
      </c>
      <c r="F480" s="12">
        <v>8002093825</v>
      </c>
      <c r="G480" s="1">
        <v>38</v>
      </c>
      <c r="H480" s="247" t="s">
        <v>2797</v>
      </c>
      <c r="DJ480" s="209" t="s">
        <v>483</v>
      </c>
      <c r="EL480" s="6" t="e">
        <f>EK480/((EJ480/100)*(EJ480/100))</f>
        <v>#DIV/0!</v>
      </c>
      <c r="FV480" s="212" t="s">
        <v>785</v>
      </c>
      <c r="FX480" s="212" t="s">
        <v>785</v>
      </c>
      <c r="GI480" s="8"/>
    </row>
    <row r="481" spans="1:313">
      <c r="A481" s="1">
        <v>144</v>
      </c>
      <c r="B481" s="219">
        <f>COUNTIFS($D$3:D481,D481,$F$3:F481,F481)</f>
        <v>1</v>
      </c>
      <c r="C481" s="21">
        <v>8801</v>
      </c>
      <c r="D481" s="21" t="s">
        <v>2808</v>
      </c>
      <c r="E481" s="1" t="s">
        <v>563</v>
      </c>
      <c r="F481" s="12">
        <v>511022335</v>
      </c>
      <c r="G481" s="1">
        <v>67</v>
      </c>
      <c r="H481" s="247" t="s">
        <v>2807</v>
      </c>
      <c r="DJ481" s="210" t="s">
        <v>491</v>
      </c>
      <c r="EL481" s="6" t="e">
        <f>EK481/((EJ481/100)*(EJ481/100))</f>
        <v>#DIV/0!</v>
      </c>
      <c r="FU481" s="214" t="s">
        <v>785</v>
      </c>
      <c r="FW481" s="214" t="s">
        <v>785</v>
      </c>
      <c r="GI481" s="8"/>
    </row>
    <row r="482" spans="1:313">
      <c r="A482" s="1">
        <v>14</v>
      </c>
      <c r="B482" s="219">
        <f>COUNTIFS($D$3:D482,D482,$F$3:F482,F482)</f>
        <v>1</v>
      </c>
      <c r="C482" s="34">
        <v>14403</v>
      </c>
      <c r="D482" s="21" t="s">
        <v>1702</v>
      </c>
      <c r="E482" s="2" t="s">
        <v>555</v>
      </c>
      <c r="F482" s="12">
        <v>6707191898</v>
      </c>
      <c r="G482" s="1">
        <f>LEFT(H482,4)-CONCATENATE(IF(LEFT(F482, 2)&lt;MID(H482, 3, 4), 20, 19),LEFT(F482,2))</f>
        <v>54</v>
      </c>
      <c r="H482" s="247" t="s">
        <v>1701</v>
      </c>
      <c r="I482" s="29" t="s">
        <v>442</v>
      </c>
      <c r="J482" s="24" t="s">
        <v>487</v>
      </c>
      <c r="K482" s="2" t="s">
        <v>430</v>
      </c>
      <c r="L482" s="2">
        <v>24</v>
      </c>
      <c r="M482" s="2">
        <v>8</v>
      </c>
      <c r="N482" s="2" t="s">
        <v>431</v>
      </c>
      <c r="O482" s="11"/>
      <c r="P482" s="2" t="s">
        <v>1651</v>
      </c>
      <c r="Q482" s="11"/>
      <c r="R482" s="11"/>
      <c r="S482" s="11"/>
      <c r="T482" s="42"/>
      <c r="U482" s="42"/>
      <c r="V482" s="64" t="s">
        <v>1609</v>
      </c>
      <c r="W482" s="42"/>
      <c r="X482" s="66"/>
      <c r="Y482" s="66"/>
      <c r="Z482" s="11"/>
      <c r="AA482" s="1" t="s">
        <v>781</v>
      </c>
      <c r="AC482" s="115">
        <v>447</v>
      </c>
      <c r="AD482" s="115">
        <v>11000</v>
      </c>
      <c r="AE482" s="11"/>
      <c r="AF482" s="11"/>
      <c r="AG482" s="11" t="s">
        <v>491</v>
      </c>
      <c r="AH482" s="115">
        <v>1000</v>
      </c>
      <c r="AI482" s="11"/>
      <c r="AJ482" s="11"/>
      <c r="AM482" s="11"/>
      <c r="AO482" s="116">
        <v>55.9</v>
      </c>
      <c r="AP482" s="117">
        <v>34.200000000000003</v>
      </c>
      <c r="AQ482" s="118">
        <v>7.6</v>
      </c>
      <c r="AR482" s="119">
        <f>AO482+AP482+AQ482</f>
        <v>97.699999999999989</v>
      </c>
      <c r="AS482" s="120">
        <f>AO482/AP482</f>
        <v>1.634502923976608</v>
      </c>
      <c r="AT482" s="121">
        <f>AO482/AP482*AQ482</f>
        <v>12.422222222222221</v>
      </c>
      <c r="AU482" s="122">
        <f>AO482/(AP482+AQ482)</f>
        <v>1.3373205741626792</v>
      </c>
      <c r="AV482" s="19">
        <f>AW482*AO482/100</f>
        <v>51.32200000000001</v>
      </c>
      <c r="AW482" s="19">
        <f>98-AY482-(CD482*100/AO482)</f>
        <v>91.810375670840799</v>
      </c>
      <c r="AX482" s="123">
        <v>2.9</v>
      </c>
      <c r="AY482" s="19">
        <f>AX482*100/AO482</f>
        <v>5.1878354203935597</v>
      </c>
      <c r="AZ482" s="1" t="s">
        <v>432</v>
      </c>
      <c r="BA482" s="58">
        <v>25.2</v>
      </c>
      <c r="BB482" s="1" t="s">
        <v>432</v>
      </c>
      <c r="BC482" s="6">
        <v>0.34</v>
      </c>
      <c r="BD482" s="6"/>
      <c r="BE482" s="19"/>
      <c r="BF482" s="19"/>
      <c r="BG482" s="2">
        <v>5663</v>
      </c>
      <c r="BH482" s="67">
        <v>401.69491525423729</v>
      </c>
      <c r="BI482" s="19">
        <v>0.18</v>
      </c>
      <c r="BJ482" s="19">
        <v>68.7</v>
      </c>
      <c r="BK482" s="1">
        <v>31.3</v>
      </c>
      <c r="BL482" s="124">
        <f>BJ482/BK482</f>
        <v>2.1948881789137382</v>
      </c>
      <c r="BM482" s="125">
        <v>2.5099999999999998</v>
      </c>
      <c r="BN482" s="6">
        <f>BM482*100/AO482</f>
        <v>4.4901610017889082</v>
      </c>
      <c r="BO482" s="1" t="s">
        <v>432</v>
      </c>
      <c r="BP482" s="19">
        <v>15.6</v>
      </c>
      <c r="BQ482" s="19">
        <v>25.8</v>
      </c>
      <c r="BR482" s="6">
        <v>44782.5</v>
      </c>
      <c r="BS482" s="6">
        <f>BX482+BZ482</f>
        <v>39.4</v>
      </c>
      <c r="BT482" s="4">
        <v>86</v>
      </c>
      <c r="BU482" s="43">
        <v>6299.0476190476184</v>
      </c>
      <c r="BV482" s="6">
        <f>100-BT482</f>
        <v>14</v>
      </c>
      <c r="BW482" s="6">
        <f>BY482+CA482+CC482</f>
        <v>33.515999999999998</v>
      </c>
      <c r="BX482" s="22">
        <v>11.5</v>
      </c>
      <c r="BY482" s="22">
        <f>BX482*AP482/100</f>
        <v>3.9330000000000003</v>
      </c>
      <c r="BZ482" s="4">
        <v>27.9</v>
      </c>
      <c r="CA482" s="22">
        <f>BZ482*AP482/100</f>
        <v>9.5418000000000003</v>
      </c>
      <c r="CB482" s="4">
        <v>58.6</v>
      </c>
      <c r="CC482" s="22">
        <f>CB482*AP482/100</f>
        <v>20.0412</v>
      </c>
      <c r="CD482" s="22">
        <v>0.56000000000000005</v>
      </c>
      <c r="CE482" s="126">
        <v>93.4</v>
      </c>
      <c r="CF482" s="126">
        <v>6757</v>
      </c>
      <c r="CG482" s="126">
        <v>86.2</v>
      </c>
      <c r="CH482" s="126">
        <v>5628</v>
      </c>
      <c r="CI482" s="126">
        <v>38.299999999999997</v>
      </c>
      <c r="CJ482" s="126">
        <v>58.7</v>
      </c>
      <c r="CK482" s="126">
        <v>5232</v>
      </c>
      <c r="CL482" s="19">
        <f>BX482/BZ482</f>
        <v>0.41218637992831542</v>
      </c>
      <c r="CM482" s="22">
        <v>0.67</v>
      </c>
      <c r="CN482" s="22">
        <v>44.7</v>
      </c>
      <c r="CO482" s="22">
        <v>11.1</v>
      </c>
      <c r="CP482" s="6"/>
      <c r="CQ482" s="19"/>
      <c r="CR482" s="19"/>
      <c r="CS482" s="20"/>
      <c r="CT482" s="22"/>
      <c r="CU482" s="142"/>
      <c r="CV482" s="142"/>
      <c r="CW482" s="22"/>
      <c r="CX482" s="22"/>
      <c r="CZ482" s="22"/>
      <c r="DA482" s="16"/>
      <c r="DB482" s="129" t="s">
        <v>447</v>
      </c>
      <c r="DC482" s="130"/>
      <c r="DD482" s="131" t="s">
        <v>1703</v>
      </c>
      <c r="DI482" s="1" t="s">
        <v>434</v>
      </c>
      <c r="DJ482" s="210" t="s">
        <v>491</v>
      </c>
      <c r="DK482" s="4">
        <v>2</v>
      </c>
      <c r="DN482" s="16">
        <v>0</v>
      </c>
      <c r="DR482" s="1" t="s">
        <v>431</v>
      </c>
      <c r="DS482" s="1" t="s">
        <v>431</v>
      </c>
      <c r="DT482" s="1">
        <v>141</v>
      </c>
      <c r="DU482" s="1">
        <v>12</v>
      </c>
      <c r="DV482" s="1">
        <v>88</v>
      </c>
      <c r="DW482" s="1" t="s">
        <v>431</v>
      </c>
      <c r="DX482" s="1" t="s">
        <v>431</v>
      </c>
      <c r="DY482" s="1" t="s">
        <v>431</v>
      </c>
      <c r="DZ482" s="1" t="s">
        <v>431</v>
      </c>
      <c r="EA482" s="8" t="s">
        <v>1704</v>
      </c>
      <c r="EB482" s="1" t="s">
        <v>1705</v>
      </c>
      <c r="EC482" s="36"/>
      <c r="ED482" s="36"/>
      <c r="EE482" s="4">
        <v>24</v>
      </c>
      <c r="EF482" s="4"/>
      <c r="EG482" s="4">
        <v>3</v>
      </c>
      <c r="EH482" s="4"/>
      <c r="EI482" s="4"/>
      <c r="EJ482" s="4"/>
      <c r="EK482" s="4"/>
      <c r="EL482" s="6" t="e">
        <f>EK482/(EJ482*EJ482*0.01*0.01)</f>
        <v>#DIV/0!</v>
      </c>
      <c r="EM482" s="4"/>
      <c r="EN482" s="4"/>
      <c r="EO482" s="4"/>
      <c r="EP482" s="4"/>
      <c r="EQ482" s="31"/>
      <c r="ER482" s="14"/>
      <c r="ES482" s="132">
        <v>14403</v>
      </c>
      <c r="ET482" s="133">
        <v>75</v>
      </c>
      <c r="EU482" s="133">
        <v>80734</v>
      </c>
      <c r="EV482" s="133">
        <v>4000</v>
      </c>
      <c r="EW482" s="133">
        <v>39780</v>
      </c>
      <c r="EX482" s="133">
        <v>1645</v>
      </c>
      <c r="EY482" s="134">
        <f>EX482/EV482*EW482/ET482</f>
        <v>218.12699999999998</v>
      </c>
      <c r="EZ482" s="39">
        <f>L482*EY482</f>
        <v>5235.0479999999998</v>
      </c>
      <c r="FA482" s="9"/>
      <c r="FE482" s="135"/>
      <c r="FF482" s="135"/>
      <c r="FH482" s="136"/>
      <c r="FK482" s="138"/>
      <c r="FL482" s="139"/>
      <c r="FM482" s="9"/>
      <c r="FN482" s="1"/>
      <c r="FO482" s="41">
        <f>AC482/1000</f>
        <v>0.44700000000000001</v>
      </c>
      <c r="FQ482" s="121">
        <f>EX482*100/EU482</f>
        <v>2.0375554289394802</v>
      </c>
      <c r="FR482" s="140">
        <f>EY482/1000</f>
        <v>0.21812699999999999</v>
      </c>
      <c r="FS482" s="143"/>
      <c r="FU482" s="214"/>
      <c r="FW482" s="214"/>
      <c r="GI482" s="8"/>
      <c r="GO482" s="10">
        <v>44224</v>
      </c>
      <c r="GP482" s="10"/>
      <c r="GQ482" s="20"/>
      <c r="KE482" s="20">
        <f>FR482*AO482/100*1000</f>
        <v>121.932993</v>
      </c>
      <c r="KF482" s="20">
        <f>FR482*AP482/100*1000</f>
        <v>74.599434000000002</v>
      </c>
      <c r="KG482" s="20">
        <f>FR482*AQ482/100*1000</f>
        <v>16.577651999999997</v>
      </c>
      <c r="KH482" s="20">
        <f>FR482*AX482/100*1000</f>
        <v>6.3256829999999997</v>
      </c>
      <c r="KI482" s="20">
        <f>FR482*BM482/100*1000</f>
        <v>5.4749876999999998</v>
      </c>
      <c r="KJ482" s="20">
        <f>FR482*BY482/100*1000</f>
        <v>8.578934910000001</v>
      </c>
      <c r="KK482" s="20">
        <f>FR482*CA482/100*1000</f>
        <v>20.813242085999999</v>
      </c>
      <c r="KL482" s="20">
        <f>FR482*CC482/100*1000</f>
        <v>43.715268323999993</v>
      </c>
    </row>
    <row r="483" spans="1:313">
      <c r="A483" s="1">
        <v>315</v>
      </c>
      <c r="B483" s="1">
        <f>COUNTIFS($D$3:D483,D483,$F$3:F483,F483)</f>
        <v>1</v>
      </c>
      <c r="C483" s="34">
        <v>11821</v>
      </c>
      <c r="D483" s="21" t="s">
        <v>896</v>
      </c>
      <c r="E483" s="2" t="s">
        <v>581</v>
      </c>
      <c r="F483" s="2">
        <v>456107470</v>
      </c>
      <c r="G483" s="1">
        <f>LEFT(H483,4)-CONCATENATE(IF(LEFT(F483, 2)&lt;MID(H483, 3, 4), 20, 19),LEFT(F483,2))</f>
        <v>74</v>
      </c>
      <c r="H483" s="247" t="s">
        <v>892</v>
      </c>
      <c r="I483" s="29" t="s">
        <v>897</v>
      </c>
      <c r="J483" s="24" t="s">
        <v>487</v>
      </c>
      <c r="K483" s="2" t="s">
        <v>430</v>
      </c>
      <c r="L483" s="1">
        <v>26</v>
      </c>
      <c r="M483" s="2" t="s">
        <v>542</v>
      </c>
      <c r="N483" s="2" t="s">
        <v>431</v>
      </c>
      <c r="P483" s="1" t="s">
        <v>890</v>
      </c>
      <c r="S483" s="2"/>
      <c r="T483" s="46" t="s">
        <v>797</v>
      </c>
      <c r="U483" s="46"/>
      <c r="V483" s="47" t="s">
        <v>824</v>
      </c>
      <c r="X483" s="59"/>
      <c r="Y483" s="59"/>
      <c r="Z483" s="29"/>
      <c r="AA483" s="1" t="s">
        <v>768</v>
      </c>
      <c r="AC483" s="115">
        <v>137</v>
      </c>
      <c r="AD483" s="115">
        <v>3500</v>
      </c>
      <c r="AE483" s="11"/>
      <c r="AF483" s="11"/>
      <c r="AG483" s="11" t="s">
        <v>491</v>
      </c>
      <c r="AH483" s="115">
        <v>250</v>
      </c>
      <c r="AI483" s="8" t="s">
        <v>894</v>
      </c>
      <c r="AO483" s="116">
        <v>70.900000000000006</v>
      </c>
      <c r="AP483" s="117">
        <v>17.8</v>
      </c>
      <c r="AQ483" s="118">
        <v>10.7</v>
      </c>
      <c r="AR483" s="119">
        <f>AO483+AP483+AQ483</f>
        <v>99.4</v>
      </c>
      <c r="AS483" s="120">
        <f>AO483/AP483</f>
        <v>3.9831460674157304</v>
      </c>
      <c r="AT483" s="121">
        <f>AO483/AP483*AQ483</f>
        <v>42.619662921348315</v>
      </c>
      <c r="AU483" s="122">
        <f>AO483/(AP483+AQ483)</f>
        <v>2.4877192982456142</v>
      </c>
      <c r="AV483" s="19">
        <v>57.074500000000008</v>
      </c>
      <c r="AW483" s="19">
        <f>95-AY483</f>
        <v>80.5</v>
      </c>
      <c r="AX483" s="151">
        <v>10.280500000000002</v>
      </c>
      <c r="AY483" s="19">
        <v>14.5</v>
      </c>
      <c r="AZ483" s="1" t="s">
        <v>432</v>
      </c>
      <c r="BA483" s="145">
        <v>18.720000000000002</v>
      </c>
      <c r="BB483" s="1" t="s">
        <v>432</v>
      </c>
      <c r="BC483" s="6">
        <v>0.03</v>
      </c>
      <c r="BD483" s="6"/>
      <c r="BE483" s="19">
        <v>38.5</v>
      </c>
      <c r="BF483" s="19">
        <v>15.8</v>
      </c>
      <c r="BG483" s="2">
        <v>8595</v>
      </c>
      <c r="BH483" s="20">
        <v>414</v>
      </c>
      <c r="BI483" s="22">
        <v>0.61</v>
      </c>
      <c r="BJ483" s="19">
        <v>37.200000000000003</v>
      </c>
      <c r="BK483" s="1">
        <v>62.8</v>
      </c>
      <c r="BL483" s="124">
        <f>BJ483/BK483</f>
        <v>0.59235668789808926</v>
      </c>
      <c r="BM483" s="125">
        <v>1.3</v>
      </c>
      <c r="BN483" s="6">
        <f>BM483*100/AO483</f>
        <v>1.8335684062059237</v>
      </c>
      <c r="BO483" s="1" t="s">
        <v>432</v>
      </c>
      <c r="BP483" s="1">
        <v>66.5</v>
      </c>
      <c r="BQ483" s="19">
        <v>86.867999999999995</v>
      </c>
      <c r="BR483" s="43">
        <v>83233.928571428565</v>
      </c>
      <c r="BS483" s="6">
        <f>BX483+BZ483</f>
        <v>34.5</v>
      </c>
      <c r="BT483" s="4">
        <v>88.3</v>
      </c>
      <c r="BU483" s="43">
        <v>8947.68</v>
      </c>
      <c r="BV483" s="6">
        <f>100-BT483</f>
        <v>11.700000000000003</v>
      </c>
      <c r="BW483" s="6">
        <f>BY483+CA483+CC483</f>
        <v>17.657600000000002</v>
      </c>
      <c r="BX483" s="4">
        <v>7.9</v>
      </c>
      <c r="BY483" s="22">
        <f>BX483*AP483/100</f>
        <v>1.4062000000000001</v>
      </c>
      <c r="BZ483" s="4">
        <v>26.6</v>
      </c>
      <c r="CA483" s="22">
        <f>BZ483*AP483/100</f>
        <v>4.7347999999999999</v>
      </c>
      <c r="CB483" s="4">
        <v>64.7</v>
      </c>
      <c r="CC483" s="22">
        <f>CB483*AP483/100</f>
        <v>11.5166</v>
      </c>
      <c r="CD483" s="144">
        <v>6.8</v>
      </c>
      <c r="CE483" s="126">
        <v>100</v>
      </c>
      <c r="CF483" s="127">
        <v>13445.8</v>
      </c>
      <c r="CG483" s="126">
        <v>99.1</v>
      </c>
      <c r="CH483" s="126">
        <v>7893</v>
      </c>
      <c r="CI483" s="126">
        <v>63.3</v>
      </c>
      <c r="CJ483" s="126">
        <v>75.599999999999994</v>
      </c>
      <c r="CK483" s="127">
        <v>5557.2</v>
      </c>
      <c r="CL483" s="146">
        <f>BX483/BZ483</f>
        <v>0.29699248120300753</v>
      </c>
      <c r="CM483" s="22"/>
      <c r="CN483" s="22"/>
      <c r="CO483" s="22"/>
      <c r="CP483" s="6"/>
      <c r="CQ483" s="19"/>
      <c r="CR483" s="19"/>
      <c r="CS483" s="19"/>
      <c r="CT483" s="6">
        <v>42.2</v>
      </c>
      <c r="CU483" s="6">
        <v>49.2</v>
      </c>
      <c r="CV483" s="6">
        <v>77.3</v>
      </c>
      <c r="CW483" s="22">
        <v>68.7</v>
      </c>
      <c r="CX483" s="22">
        <v>75.599999999999994</v>
      </c>
      <c r="CY483" s="2">
        <v>63.8</v>
      </c>
      <c r="CZ483" s="22">
        <v>1</v>
      </c>
      <c r="DA483" s="156" t="s">
        <v>470</v>
      </c>
      <c r="DB483" s="129" t="s">
        <v>258</v>
      </c>
      <c r="DC483" s="130"/>
      <c r="DD483" s="131" t="s">
        <v>732</v>
      </c>
      <c r="DI483" s="1" t="s">
        <v>436</v>
      </c>
      <c r="DJ483" s="210" t="s">
        <v>491</v>
      </c>
      <c r="DK483" s="4">
        <v>2</v>
      </c>
      <c r="DN483" s="16">
        <v>0</v>
      </c>
      <c r="DR483" s="1" t="s">
        <v>431</v>
      </c>
      <c r="DS483" s="1" t="s">
        <v>431</v>
      </c>
      <c r="DT483" s="1">
        <v>515</v>
      </c>
      <c r="DU483" s="1">
        <v>10.1</v>
      </c>
      <c r="DV483" s="1">
        <v>89.9</v>
      </c>
      <c r="DW483" s="1" t="s">
        <v>431</v>
      </c>
      <c r="DX483" s="1" t="s">
        <v>431</v>
      </c>
      <c r="DY483" s="1" t="s">
        <v>431</v>
      </c>
      <c r="DZ483" s="1" t="s">
        <v>431</v>
      </c>
      <c r="EA483" s="1">
        <v>0</v>
      </c>
      <c r="EC483" s="36"/>
      <c r="ED483" s="36"/>
      <c r="EE483" s="4">
        <v>26</v>
      </c>
      <c r="EF483" s="4"/>
      <c r="EG483" s="5">
        <v>3</v>
      </c>
      <c r="EH483" s="4"/>
      <c r="EI483" s="4"/>
      <c r="EJ483" s="4"/>
      <c r="EK483" s="4"/>
      <c r="EL483" s="6" t="e">
        <f>EK483/(EJ483*EJ483*0.01*0.01)</f>
        <v>#DIV/0!</v>
      </c>
      <c r="EM483" s="4"/>
      <c r="EN483" s="4"/>
      <c r="EO483" s="4"/>
      <c r="EP483" s="4"/>
      <c r="EQ483" s="31"/>
      <c r="ER483" s="14"/>
      <c r="ES483" s="132">
        <v>11821</v>
      </c>
      <c r="ET483" s="133">
        <v>75</v>
      </c>
      <c r="EU483" s="133">
        <v>3738</v>
      </c>
      <c r="EV483" s="133">
        <v>4000</v>
      </c>
      <c r="EW483" s="133">
        <v>42120</v>
      </c>
      <c r="EX483" s="133">
        <v>970</v>
      </c>
      <c r="EY483" s="134">
        <f>EX483/EV483*EW483/ET483</f>
        <v>136.18800000000002</v>
      </c>
      <c r="EZ483" s="39">
        <f>L483*EY483</f>
        <v>3540.8880000000004</v>
      </c>
      <c r="FA483" s="9"/>
      <c r="FE483" s="135"/>
      <c r="FF483" s="135"/>
      <c r="FH483" s="136"/>
      <c r="FK483" s="138"/>
      <c r="FL483" s="139"/>
      <c r="FM483" s="9"/>
      <c r="FN483" s="1"/>
      <c r="FO483" s="41">
        <f>AC483/1000</f>
        <v>0.13700000000000001</v>
      </c>
      <c r="FQ483" s="121">
        <f>EX483*100/EU483</f>
        <v>25.949705724986625</v>
      </c>
      <c r="FR483" s="140">
        <f>EY483/1000</f>
        <v>0.136188</v>
      </c>
      <c r="FS483" s="9"/>
      <c r="FU483" s="214"/>
      <c r="FW483" s="214"/>
      <c r="GI483" s="8"/>
      <c r="GO483" s="10">
        <v>43773</v>
      </c>
      <c r="GP483" s="10"/>
      <c r="GQ483" s="20"/>
      <c r="KE483" s="20">
        <f>FR483*AO483/100*1000</f>
        <v>96.557292000000018</v>
      </c>
      <c r="KF483" s="20">
        <f>FR483*AP483/100*1000</f>
        <v>24.241464000000001</v>
      </c>
      <c r="KG483" s="20">
        <f>FR483*AQ483/100*1000</f>
        <v>14.572115999999999</v>
      </c>
      <c r="KH483" s="20">
        <f>FR483*AX483/100*1000</f>
        <v>14.000807340000003</v>
      </c>
      <c r="KI483" s="20">
        <f>FR483*BM483/100*1000</f>
        <v>1.7704440000000001</v>
      </c>
      <c r="KJ483" s="20">
        <f>FR483*BY483/100*1000</f>
        <v>1.9150756560000002</v>
      </c>
      <c r="KK483" s="20">
        <f>FR483*CA483/100*1000</f>
        <v>6.4482294240000009</v>
      </c>
      <c r="KL483" s="20">
        <f>FR483*CC483/100*1000</f>
        <v>15.684227208000001</v>
      </c>
    </row>
    <row r="484" spans="1:313">
      <c r="A484" s="1">
        <v>205</v>
      </c>
      <c r="B484" s="1">
        <f>COUNTIFS($D$3:D484,D484,$F$3:F484,F484)</f>
        <v>1</v>
      </c>
      <c r="C484" s="34">
        <v>13278</v>
      </c>
      <c r="D484" s="21" t="s">
        <v>1473</v>
      </c>
      <c r="E484" s="2" t="s">
        <v>509</v>
      </c>
      <c r="F484" s="12">
        <v>420326428</v>
      </c>
      <c r="G484" s="1">
        <f>LEFT(H484,4)-CONCATENATE(IF(LEFT(F484, 2)&lt;MID(H484, 3, 4), 20, 19),LEFT(F484,2))</f>
        <v>78</v>
      </c>
      <c r="H484" s="247" t="s">
        <v>1470</v>
      </c>
      <c r="I484" s="29" t="s">
        <v>442</v>
      </c>
      <c r="J484" s="24" t="s">
        <v>487</v>
      </c>
      <c r="K484" s="2" t="s">
        <v>430</v>
      </c>
      <c r="L484" s="1">
        <v>6.5</v>
      </c>
      <c r="M484" s="2" t="s">
        <v>664</v>
      </c>
      <c r="N484" s="2" t="s">
        <v>431</v>
      </c>
      <c r="P484" s="1" t="s">
        <v>1452</v>
      </c>
      <c r="S484" s="2"/>
      <c r="T484" s="42"/>
      <c r="U484" s="42"/>
      <c r="V484" s="57" t="s">
        <v>1245</v>
      </c>
      <c r="X484" s="59"/>
      <c r="Y484" s="59"/>
      <c r="Z484" s="29"/>
      <c r="AA484" s="1" t="s">
        <v>812</v>
      </c>
      <c r="AC484" s="115">
        <v>140</v>
      </c>
      <c r="AD484" s="115">
        <v>900</v>
      </c>
      <c r="AE484" s="11"/>
      <c r="AF484" s="11"/>
      <c r="AG484" s="11" t="s">
        <v>483</v>
      </c>
      <c r="AH484" s="115">
        <v>50</v>
      </c>
      <c r="AI484" s="11"/>
      <c r="AJ484" s="11"/>
      <c r="AM484" s="11"/>
      <c r="AO484" s="116">
        <v>46.5</v>
      </c>
      <c r="AP484" s="117">
        <v>39.799999999999997</v>
      </c>
      <c r="AQ484" s="118">
        <v>12.4</v>
      </c>
      <c r="AR484" s="119">
        <f>AO484+AP484+AQ484</f>
        <v>98.7</v>
      </c>
      <c r="AS484" s="120">
        <f>AO484/AP484</f>
        <v>1.1683417085427137</v>
      </c>
      <c r="AT484" s="121">
        <f>AO484/AP484*AQ484</f>
        <v>14.48743718592965</v>
      </c>
      <c r="AU484" s="122">
        <f>AO484/(AP484+AQ484)</f>
        <v>0.8908045977011495</v>
      </c>
      <c r="AV484" s="19">
        <f>AW484*AO484/100</f>
        <v>38.010000000000005</v>
      </c>
      <c r="AW484" s="19">
        <f>98-AY484-(CD484*100/AO484)</f>
        <v>81.741935483870975</v>
      </c>
      <c r="AX484" s="123">
        <v>6.17</v>
      </c>
      <c r="AY484" s="19">
        <f>AX484*100/AO484</f>
        <v>13.268817204301076</v>
      </c>
      <c r="AZ484" s="1" t="s">
        <v>432</v>
      </c>
      <c r="BA484" s="58">
        <v>20.2</v>
      </c>
      <c r="BB484" s="1" t="s">
        <v>432</v>
      </c>
      <c r="BC484" s="6">
        <v>4.8000000000000001E-2</v>
      </c>
      <c r="BD484" s="6"/>
      <c r="BE484" s="19"/>
      <c r="BF484" s="19"/>
      <c r="BG484" s="2">
        <v>5715</v>
      </c>
      <c r="BH484" s="2">
        <v>267</v>
      </c>
      <c r="BI484" s="19">
        <v>1.17</v>
      </c>
      <c r="BJ484" s="19">
        <v>28.9</v>
      </c>
      <c r="BK484" s="19">
        <v>71.099999999999994</v>
      </c>
      <c r="BL484" s="147">
        <f>BJ484/BK484</f>
        <v>0.40646976090014064</v>
      </c>
      <c r="BM484" s="125">
        <v>0.34</v>
      </c>
      <c r="BN484" s="6">
        <f>BM484*100/AO484</f>
        <v>0.73118279569892475</v>
      </c>
      <c r="BO484" s="1" t="s">
        <v>432</v>
      </c>
      <c r="BP484" s="19">
        <v>49.6</v>
      </c>
      <c r="BQ484" s="19">
        <v>53.13</v>
      </c>
      <c r="BR484" s="43">
        <v>43216.800000000003</v>
      </c>
      <c r="BS484" s="6">
        <f>BX484+BZ484</f>
        <v>60.9</v>
      </c>
      <c r="BT484" s="4">
        <v>85.7</v>
      </c>
      <c r="BU484" s="43">
        <v>8612.7118644067796</v>
      </c>
      <c r="BV484" s="6">
        <f>100-BT484</f>
        <v>14.299999999999997</v>
      </c>
      <c r="BW484" s="6">
        <f>BY484+CA484+CC484</f>
        <v>39.720399999999998</v>
      </c>
      <c r="BX484" s="2">
        <v>17.600000000000001</v>
      </c>
      <c r="BY484" s="22">
        <f>BX484*AP484/100</f>
        <v>7.0048000000000004</v>
      </c>
      <c r="BZ484" s="4">
        <v>43.3</v>
      </c>
      <c r="CA484" s="22">
        <f>BZ484*AP484/100</f>
        <v>17.233399999999996</v>
      </c>
      <c r="CB484" s="4">
        <v>38.9</v>
      </c>
      <c r="CC484" s="22">
        <f>CB484*AP484/100</f>
        <v>15.482199999999999</v>
      </c>
      <c r="CD484" s="22">
        <v>1.39</v>
      </c>
      <c r="CE484" s="126">
        <v>99.8</v>
      </c>
      <c r="CF484" s="126">
        <v>10009</v>
      </c>
      <c r="CG484" s="126">
        <v>99.4</v>
      </c>
      <c r="CH484" s="126">
        <v>6696</v>
      </c>
      <c r="CI484" s="126">
        <v>88</v>
      </c>
      <c r="CJ484" s="126">
        <v>94.9</v>
      </c>
      <c r="CK484" s="126">
        <v>5611</v>
      </c>
      <c r="CL484" s="19">
        <f>BX484/BZ484</f>
        <v>0.40646651270207856</v>
      </c>
      <c r="CM484" s="22"/>
      <c r="CN484" s="22"/>
      <c r="CO484" s="22"/>
      <c r="CP484" s="6">
        <v>0.55000000000000004</v>
      </c>
      <c r="CQ484" s="19"/>
      <c r="CR484" s="19"/>
      <c r="CS484" s="19"/>
      <c r="CT484" s="22"/>
      <c r="CU484" s="142"/>
      <c r="CV484" s="142"/>
      <c r="CW484" s="22"/>
      <c r="CX484" s="22"/>
      <c r="CZ484" s="22"/>
      <c r="DA484" s="16"/>
      <c r="DB484" s="129" t="s">
        <v>441</v>
      </c>
      <c r="DC484" s="130"/>
      <c r="DD484" s="131" t="s">
        <v>1474</v>
      </c>
      <c r="DI484" s="1" t="s">
        <v>434</v>
      </c>
      <c r="DJ484" s="209" t="s">
        <v>483</v>
      </c>
      <c r="DK484" s="4">
        <v>2</v>
      </c>
      <c r="DN484" s="16">
        <v>0</v>
      </c>
      <c r="DR484" s="1" t="s">
        <v>431</v>
      </c>
      <c r="DS484" s="1" t="s">
        <v>431</v>
      </c>
      <c r="DT484" s="1">
        <v>164</v>
      </c>
      <c r="DU484" s="1">
        <v>20.7</v>
      </c>
      <c r="DV484" s="1">
        <v>79.3</v>
      </c>
      <c r="DW484" s="1" t="s">
        <v>431</v>
      </c>
      <c r="DX484" s="1" t="s">
        <v>431</v>
      </c>
      <c r="DY484" s="1" t="s">
        <v>431</v>
      </c>
      <c r="DZ484" s="1" t="s">
        <v>431</v>
      </c>
      <c r="EA484" s="1">
        <v>0</v>
      </c>
      <c r="EC484" s="36"/>
      <c r="ED484" s="36"/>
      <c r="EE484" s="4">
        <v>6.5</v>
      </c>
      <c r="EF484" s="4"/>
      <c r="EG484" s="4">
        <v>2</v>
      </c>
      <c r="EH484" s="4"/>
      <c r="EI484" s="4"/>
      <c r="EJ484" s="4"/>
      <c r="EK484" s="4"/>
      <c r="EL484" s="6" t="e">
        <f>EK484/(EJ484*EJ484*0.01*0.01)</f>
        <v>#DIV/0!</v>
      </c>
      <c r="EM484" s="4"/>
      <c r="EN484" s="4"/>
      <c r="EO484" s="4"/>
      <c r="EP484" s="4"/>
      <c r="EQ484" s="31"/>
      <c r="ER484" s="14"/>
      <c r="ES484" s="132">
        <v>13278</v>
      </c>
      <c r="ET484" s="133">
        <v>75</v>
      </c>
      <c r="EU484" s="133">
        <v>6020</v>
      </c>
      <c r="EV484" s="133">
        <v>8000</v>
      </c>
      <c r="EW484" s="133">
        <v>39780</v>
      </c>
      <c r="EX484" s="133">
        <v>2001</v>
      </c>
      <c r="EY484" s="134">
        <f>EX484/EV484*EW484/ET484</f>
        <v>132.66630000000001</v>
      </c>
      <c r="EZ484" s="39">
        <f>L484*EY484</f>
        <v>862.33095000000003</v>
      </c>
      <c r="FA484" s="9"/>
      <c r="FE484" s="135"/>
      <c r="FF484" s="135"/>
      <c r="FH484" s="136"/>
      <c r="FI484" s="143"/>
      <c r="FK484" s="138"/>
      <c r="FL484" s="139"/>
      <c r="FM484" s="9"/>
      <c r="FN484" s="1"/>
      <c r="FO484" s="41">
        <f>AC484/1000</f>
        <v>0.14000000000000001</v>
      </c>
      <c r="FQ484" s="121">
        <f>EX484*100/EU484</f>
        <v>33.239202657807311</v>
      </c>
      <c r="FR484" s="140">
        <f>EY484/1000</f>
        <v>0.13266630000000001</v>
      </c>
      <c r="FS484" s="9"/>
      <c r="FV484" s="212"/>
      <c r="FX484" s="212"/>
      <c r="GI484" s="8"/>
      <c r="GO484" s="10">
        <v>44061</v>
      </c>
      <c r="GP484" s="10"/>
      <c r="GQ484" s="20"/>
      <c r="KE484" s="20">
        <f>FR484*AO484/100*1000</f>
        <v>61.689829500000009</v>
      </c>
      <c r="KF484" s="20">
        <f>FR484*AP484/100*1000</f>
        <v>52.801187399999996</v>
      </c>
      <c r="KG484" s="20">
        <f>FR484*AQ484/100*1000</f>
        <v>16.4506212</v>
      </c>
      <c r="KH484" s="20">
        <f>FR484*AX484/100*1000</f>
        <v>8.1855107100000009</v>
      </c>
      <c r="KI484" s="20">
        <f>FR484*BM484/100*1000</f>
        <v>0.45106542000000005</v>
      </c>
      <c r="KJ484" s="20">
        <f>FR484*BY484/100*1000</f>
        <v>9.2930089824000017</v>
      </c>
      <c r="KK484" s="20">
        <f>FR484*CA484/100*1000</f>
        <v>22.862914144200001</v>
      </c>
      <c r="KL484" s="20">
        <f>FR484*CC484/100*1000</f>
        <v>20.539661898600002</v>
      </c>
    </row>
    <row r="485" spans="1:313">
      <c r="A485" s="1">
        <v>377</v>
      </c>
      <c r="B485" s="1">
        <f>COUNTIFS($D$3:D485,D485,$F$3:F485,F485)</f>
        <v>1</v>
      </c>
      <c r="C485" s="34">
        <v>12004</v>
      </c>
      <c r="D485" s="21" t="s">
        <v>605</v>
      </c>
      <c r="E485" s="2" t="s">
        <v>1018</v>
      </c>
      <c r="F485" s="2">
        <v>5410133333</v>
      </c>
      <c r="G485" s="1">
        <f>LEFT(H485,4)-CONCATENATE(IF(LEFT(F485, 2)&lt;MID(H485, 3, 4), 20, 19),LEFT(F485,2))</f>
        <v>65</v>
      </c>
      <c r="H485" s="247" t="s">
        <v>1015</v>
      </c>
      <c r="I485" s="29" t="s">
        <v>471</v>
      </c>
      <c r="J485" s="24" t="s">
        <v>487</v>
      </c>
      <c r="K485" s="2" t="s">
        <v>430</v>
      </c>
      <c r="L485" s="1">
        <v>33</v>
      </c>
      <c r="M485" s="2" t="s">
        <v>739</v>
      </c>
      <c r="N485" s="2" t="s">
        <v>431</v>
      </c>
      <c r="P485" s="1" t="s">
        <v>1006</v>
      </c>
      <c r="S485" s="2"/>
      <c r="T485" s="46" t="s">
        <v>797</v>
      </c>
      <c r="U485" s="46"/>
      <c r="V485" s="50" t="s">
        <v>902</v>
      </c>
      <c r="X485" s="59"/>
      <c r="Y485" s="59"/>
      <c r="Z485" s="29"/>
      <c r="AA485" s="1" t="s">
        <v>768</v>
      </c>
      <c r="AC485" s="115">
        <v>414</v>
      </c>
      <c r="AD485" s="115">
        <v>13600</v>
      </c>
      <c r="AE485" s="11"/>
      <c r="AF485" s="11"/>
      <c r="AG485" s="11" t="s">
        <v>483</v>
      </c>
      <c r="AH485" s="115">
        <v>10000</v>
      </c>
      <c r="AI485" s="11"/>
      <c r="AO485" s="116">
        <v>75.8</v>
      </c>
      <c r="AP485" s="117">
        <v>22.7</v>
      </c>
      <c r="AQ485" s="118">
        <v>1</v>
      </c>
      <c r="AR485" s="119">
        <f>AO485+AP485+AQ485</f>
        <v>99.5</v>
      </c>
      <c r="AS485" s="120">
        <f>AO485/AP485</f>
        <v>3.33920704845815</v>
      </c>
      <c r="AT485" s="121">
        <f>AO485/AP485*AQ485</f>
        <v>3.33920704845815</v>
      </c>
      <c r="AU485" s="122">
        <f>AO485/(AP485+AQ485)</f>
        <v>3.1983122362869199</v>
      </c>
      <c r="AV485" s="19">
        <v>53.666399999999996</v>
      </c>
      <c r="AW485" s="19">
        <f>95-AY485</f>
        <v>70.8</v>
      </c>
      <c r="AX485" s="151">
        <v>18.343599999999999</v>
      </c>
      <c r="AY485" s="19">
        <v>24.2</v>
      </c>
      <c r="AZ485" s="1" t="s">
        <v>432</v>
      </c>
      <c r="BA485" s="58">
        <v>22.880000000000003</v>
      </c>
      <c r="BB485" s="1" t="s">
        <v>432</v>
      </c>
      <c r="BC485" s="6">
        <v>0.11</v>
      </c>
      <c r="BD485" s="6">
        <v>86</v>
      </c>
      <c r="BE485" s="19">
        <v>90.8</v>
      </c>
      <c r="BF485" s="19">
        <v>59.3</v>
      </c>
      <c r="BG485" s="67" t="s">
        <v>432</v>
      </c>
      <c r="BH485" s="20">
        <v>1254.5999999999999</v>
      </c>
      <c r="BI485" s="2" t="s">
        <v>432</v>
      </c>
      <c r="BJ485" s="19">
        <v>51.1</v>
      </c>
      <c r="BK485" s="1">
        <v>48.9</v>
      </c>
      <c r="BL485" s="124">
        <f>BJ485/BK485</f>
        <v>1.0449897750511248</v>
      </c>
      <c r="BM485" s="125">
        <v>2.1</v>
      </c>
      <c r="BN485" s="6">
        <f>BM485*100/AO485</f>
        <v>2.7704485488126651</v>
      </c>
      <c r="BO485" s="1" t="s">
        <v>432</v>
      </c>
      <c r="BP485" s="1">
        <v>40.700000000000003</v>
      </c>
      <c r="BQ485" s="19">
        <v>84.245999999999995</v>
      </c>
      <c r="BR485" s="43">
        <v>62198.899999999994</v>
      </c>
      <c r="BS485" s="6">
        <f>BX485+BZ485</f>
        <v>21.6</v>
      </c>
      <c r="BT485" s="4">
        <v>78.900000000000006</v>
      </c>
      <c r="BU485" s="43">
        <v>9865.8000000000011</v>
      </c>
      <c r="BV485" s="6">
        <f>100-BT485</f>
        <v>21.099999999999994</v>
      </c>
      <c r="BW485" s="6">
        <f>BY485+CA485+CC485</f>
        <v>22.472999999999999</v>
      </c>
      <c r="BX485" s="4">
        <v>7.8</v>
      </c>
      <c r="BY485" s="22">
        <f>BX485*AP485/100</f>
        <v>1.7706</v>
      </c>
      <c r="BZ485" s="4">
        <v>13.8</v>
      </c>
      <c r="CA485" s="22">
        <f>BZ485*AP485/100</f>
        <v>3.1326000000000001</v>
      </c>
      <c r="CB485" s="4">
        <v>77.400000000000006</v>
      </c>
      <c r="CC485" s="22">
        <f>CB485*AP485/100</f>
        <v>17.569800000000001</v>
      </c>
      <c r="CD485" s="22">
        <v>1.72</v>
      </c>
      <c r="CE485" s="126">
        <v>100</v>
      </c>
      <c r="CF485" s="127">
        <v>19555.75</v>
      </c>
      <c r="CG485" s="126">
        <v>100</v>
      </c>
      <c r="CH485" s="126">
        <v>13908</v>
      </c>
      <c r="CI485" s="126">
        <v>92.9</v>
      </c>
      <c r="CJ485" s="126">
        <v>94.4</v>
      </c>
      <c r="CK485" s="127">
        <v>11336.4</v>
      </c>
      <c r="CL485" s="19">
        <f>BX485/BZ485</f>
        <v>0.56521739130434778</v>
      </c>
      <c r="CM485" s="22"/>
      <c r="CN485" s="22"/>
      <c r="CO485" s="22"/>
      <c r="CP485" s="6"/>
      <c r="CQ485" s="19"/>
      <c r="CR485" s="19"/>
      <c r="CS485" s="19"/>
      <c r="CT485" s="22"/>
      <c r="CU485" s="142"/>
      <c r="CV485" s="142"/>
      <c r="CW485" s="22"/>
      <c r="CX485" s="22"/>
      <c r="CZ485" s="22"/>
      <c r="DB485" s="129" t="s">
        <v>447</v>
      </c>
      <c r="DC485" s="130"/>
      <c r="DD485" s="131" t="s">
        <v>1019</v>
      </c>
      <c r="DI485" s="1" t="s">
        <v>434</v>
      </c>
      <c r="DJ485" s="209" t="s">
        <v>483</v>
      </c>
      <c r="DK485" s="4">
        <v>2</v>
      </c>
      <c r="DN485" s="16">
        <v>0</v>
      </c>
      <c r="DR485" s="1" t="s">
        <v>431</v>
      </c>
      <c r="DS485" s="1" t="s">
        <v>431</v>
      </c>
      <c r="DT485" s="1">
        <v>793</v>
      </c>
      <c r="DU485" s="1">
        <v>11.7</v>
      </c>
      <c r="DV485" s="1">
        <v>88.3</v>
      </c>
      <c r="DW485" s="1" t="s">
        <v>431</v>
      </c>
      <c r="DX485" s="1" t="s">
        <v>431</v>
      </c>
      <c r="DY485" s="1" t="s">
        <v>431</v>
      </c>
      <c r="DZ485" s="1" t="s">
        <v>431</v>
      </c>
      <c r="EA485" s="1">
        <v>0</v>
      </c>
      <c r="EC485" s="36"/>
      <c r="ED485" s="36"/>
      <c r="EE485" s="4">
        <v>33</v>
      </c>
      <c r="EF485" s="4"/>
      <c r="EG485" s="5">
        <v>3</v>
      </c>
      <c r="EH485" s="4"/>
      <c r="EI485" s="4"/>
      <c r="EJ485" s="4"/>
      <c r="EK485" s="4"/>
      <c r="EL485" s="6" t="e">
        <f>EK485/(EJ485*EJ485*0.01*0.01)</f>
        <v>#DIV/0!</v>
      </c>
      <c r="EM485" s="4"/>
      <c r="EN485" s="4"/>
      <c r="EO485" s="4"/>
      <c r="EP485" s="4"/>
      <c r="EQ485" s="31"/>
      <c r="ER485" s="14"/>
      <c r="ES485" s="132">
        <v>12004</v>
      </c>
      <c r="ET485" s="133">
        <v>75</v>
      </c>
      <c r="EU485" s="133">
        <v>304641</v>
      </c>
      <c r="EV485" s="133">
        <v>4000</v>
      </c>
      <c r="EW485" s="133">
        <v>40560</v>
      </c>
      <c r="EX485" s="133">
        <v>3143</v>
      </c>
      <c r="EY485" s="134">
        <f>EX485/EV485*EW485/ET485</f>
        <v>424.93359999999996</v>
      </c>
      <c r="EZ485" s="39">
        <f>L485*EY485</f>
        <v>14022.808799999999</v>
      </c>
      <c r="FA485" s="9"/>
      <c r="FE485" s="135"/>
      <c r="FF485" s="135"/>
      <c r="FH485" s="136"/>
      <c r="FK485" s="138"/>
      <c r="FL485" s="139"/>
      <c r="FM485" s="9"/>
      <c r="FN485" s="1"/>
      <c r="FO485" s="41">
        <f>AC485/1000</f>
        <v>0.41399999999999998</v>
      </c>
      <c r="FQ485" s="121">
        <f>EX485*100/EU485</f>
        <v>1.0317061721829957</v>
      </c>
      <c r="FR485" s="140">
        <f>EY485/1000</f>
        <v>0.42493359999999997</v>
      </c>
      <c r="FS485" s="9"/>
      <c r="FV485" s="212"/>
      <c r="FX485" s="212"/>
      <c r="GI485" s="8"/>
      <c r="GO485" s="10">
        <v>43803</v>
      </c>
      <c r="GP485" s="10"/>
      <c r="GQ485" s="20"/>
      <c r="KE485" s="20">
        <f>FR485*AO485/100*1000</f>
        <v>322.09966879999996</v>
      </c>
      <c r="KF485" s="20">
        <f>FR485*AP485/100*1000</f>
        <v>96.459927199999996</v>
      </c>
      <c r="KG485" s="20">
        <f>FR485*AQ485/100*1000</f>
        <v>4.2493359999999996</v>
      </c>
      <c r="KH485" s="20">
        <f>FR485*AX485/100*1000</f>
        <v>77.948119849599991</v>
      </c>
      <c r="KI485" s="20">
        <f>FR485*BM485/100*1000</f>
        <v>8.9236056000000001</v>
      </c>
      <c r="KJ485" s="20">
        <f>FR485*BY485/100*1000</f>
        <v>7.5238743215999992</v>
      </c>
      <c r="KK485" s="20">
        <f>FR485*CA485/100*1000</f>
        <v>13.311469953599998</v>
      </c>
      <c r="KL485" s="20">
        <f>FR485*CC485/100*1000</f>
        <v>74.659983652799994</v>
      </c>
    </row>
    <row r="486" spans="1:313">
      <c r="A486" s="1">
        <v>205</v>
      </c>
      <c r="B486" s="219">
        <f>COUNTIFS($D$3:D486,D486,$F$3:F486,F486)</f>
        <v>1</v>
      </c>
      <c r="C486" s="21">
        <v>15839</v>
      </c>
      <c r="D486" s="21" t="s">
        <v>605</v>
      </c>
      <c r="E486" s="1" t="s">
        <v>492</v>
      </c>
      <c r="F486" s="12">
        <v>8511116207</v>
      </c>
      <c r="G486" s="1">
        <v>36</v>
      </c>
      <c r="H486" s="247" t="s">
        <v>2079</v>
      </c>
      <c r="DJ486" s="210" t="s">
        <v>491</v>
      </c>
      <c r="EL486" s="6" t="e">
        <f>EK486/(EJ486*EJ486*0.01*0.01)</f>
        <v>#DIV/0!</v>
      </c>
      <c r="FU486" s="214" t="s">
        <v>785</v>
      </c>
      <c r="FW486" s="214" t="s">
        <v>785</v>
      </c>
      <c r="GI486" s="8"/>
    </row>
    <row r="487" spans="1:313">
      <c r="A487" s="1">
        <v>8</v>
      </c>
      <c r="B487" s="1">
        <f>COUNTIFS($D$3:D487,D487,$F$3:F487,F487)</f>
        <v>1</v>
      </c>
      <c r="C487" s="34">
        <v>16779</v>
      </c>
      <c r="D487" s="21" t="s">
        <v>605</v>
      </c>
      <c r="E487" s="2" t="s">
        <v>485</v>
      </c>
      <c r="F487" s="2">
        <v>500322032</v>
      </c>
      <c r="G487" s="1">
        <v>72</v>
      </c>
      <c r="H487" s="247" t="s">
        <v>2335</v>
      </c>
      <c r="I487" s="29" t="s">
        <v>442</v>
      </c>
      <c r="J487" s="24" t="s">
        <v>487</v>
      </c>
      <c r="K487" s="2" t="s">
        <v>430</v>
      </c>
      <c r="L487" s="2">
        <v>7</v>
      </c>
      <c r="M487" s="2">
        <v>2</v>
      </c>
      <c r="N487" s="2" t="s">
        <v>431</v>
      </c>
      <c r="O487" s="11"/>
      <c r="P487" s="2" t="s">
        <v>1670</v>
      </c>
      <c r="Q487" s="11"/>
      <c r="R487" s="11"/>
      <c r="S487" s="11"/>
      <c r="T487" s="42"/>
      <c r="U487" s="42"/>
      <c r="V487" s="64" t="s">
        <v>1609</v>
      </c>
      <c r="W487" s="42"/>
      <c r="X487" s="42"/>
      <c r="Y487" s="66"/>
      <c r="Z487" s="11"/>
      <c r="AA487" s="1" t="s">
        <v>773</v>
      </c>
      <c r="AC487" s="115">
        <v>91</v>
      </c>
      <c r="AD487" s="115">
        <v>600</v>
      </c>
      <c r="AE487" s="11"/>
      <c r="AF487" s="11"/>
      <c r="AG487" s="11" t="s">
        <v>491</v>
      </c>
      <c r="AH487" s="115">
        <v>50</v>
      </c>
      <c r="AI487" s="11"/>
      <c r="AJ487" s="11"/>
      <c r="AM487" s="11"/>
      <c r="AO487" s="116">
        <v>38.1</v>
      </c>
      <c r="AP487" s="117">
        <v>53.7</v>
      </c>
      <c r="AQ487" s="118">
        <v>6.68</v>
      </c>
      <c r="AR487" s="119">
        <f>AO487+AP487+AQ487</f>
        <v>98.480000000000018</v>
      </c>
      <c r="AS487" s="120">
        <f>AO487/AP487</f>
        <v>0.70949720670391059</v>
      </c>
      <c r="AT487" s="121">
        <f>AO487/AP487*AQ487</f>
        <v>4.7394413407821228</v>
      </c>
      <c r="AU487" s="122">
        <f>AO487/(AP487+AQ487)</f>
        <v>0.63100364359059291</v>
      </c>
      <c r="AV487" s="19">
        <f>AW487*AO487/100</f>
        <v>32.827999999999996</v>
      </c>
      <c r="AW487" s="19">
        <f>98-AY487-(CD487*100/AO487)</f>
        <v>86.162729658792642</v>
      </c>
      <c r="AX487" s="123">
        <v>3.54</v>
      </c>
      <c r="AY487" s="19">
        <f>AX487*100/AO487</f>
        <v>9.2913385826771648</v>
      </c>
      <c r="AZ487" s="1" t="s">
        <v>432</v>
      </c>
      <c r="BA487" s="58">
        <v>27.56</v>
      </c>
      <c r="BB487" s="1" t="s">
        <v>432</v>
      </c>
      <c r="BC487" s="6">
        <v>0.41</v>
      </c>
      <c r="BD487" s="6"/>
      <c r="BE487" s="19"/>
      <c r="BF487" s="19"/>
      <c r="BG487" s="67">
        <v>5155</v>
      </c>
      <c r="BH487" s="67">
        <v>343.64</v>
      </c>
      <c r="BI487" s="19">
        <v>1.31</v>
      </c>
      <c r="BJ487" s="19">
        <v>42.1</v>
      </c>
      <c r="BK487" s="19">
        <f>100-BJ487</f>
        <v>57.9</v>
      </c>
      <c r="BL487" s="124">
        <f>BJ487/BK487</f>
        <v>0.72711571675302245</v>
      </c>
      <c r="BM487" s="125">
        <v>1.22</v>
      </c>
      <c r="BN487" s="6">
        <f>BM487*100/AO487</f>
        <v>3.2020997375328082</v>
      </c>
      <c r="BO487" s="1" t="s">
        <v>432</v>
      </c>
      <c r="BP487" s="19">
        <v>48.125</v>
      </c>
      <c r="BQ487" s="19">
        <v>55.62</v>
      </c>
      <c r="BR487" s="43">
        <v>36284.01</v>
      </c>
      <c r="BS487" s="6">
        <f>BX487+BZ487</f>
        <v>26.349999999999998</v>
      </c>
      <c r="BT487" s="4">
        <v>92.5</v>
      </c>
      <c r="BU487" s="43">
        <v>6430.25</v>
      </c>
      <c r="BV487" s="6">
        <f>100-BT487</f>
        <v>7.5</v>
      </c>
      <c r="BW487" s="6">
        <f>BY487+CA487+CC487</f>
        <v>53.404650000000004</v>
      </c>
      <c r="BX487" s="22">
        <v>8.9499999999999993</v>
      </c>
      <c r="BY487" s="22">
        <f>BX487*AP487/100</f>
        <v>4.8061499999999997</v>
      </c>
      <c r="BZ487" s="6">
        <v>17.399999999999999</v>
      </c>
      <c r="CA487" s="22">
        <f>BZ487*AP487/100</f>
        <v>9.3437999999999999</v>
      </c>
      <c r="CB487" s="6">
        <v>73.099999999999994</v>
      </c>
      <c r="CC487" s="22">
        <f>CB487*AP487/100</f>
        <v>39.2547</v>
      </c>
      <c r="CD487" s="22">
        <v>0.97</v>
      </c>
      <c r="CE487" s="126">
        <v>96</v>
      </c>
      <c r="CF487" s="127">
        <v>8595</v>
      </c>
      <c r="CG487" s="126">
        <v>89.4</v>
      </c>
      <c r="CH487" s="127">
        <v>6262</v>
      </c>
      <c r="CI487" s="126">
        <v>60.3</v>
      </c>
      <c r="CJ487" s="126">
        <v>68.599999999999994</v>
      </c>
      <c r="CK487" s="127">
        <v>4674</v>
      </c>
      <c r="CL487" s="19">
        <f>BX487/BZ487</f>
        <v>0.51436781609195403</v>
      </c>
      <c r="CM487" s="19"/>
      <c r="CN487" s="19"/>
      <c r="CO487" s="19"/>
      <c r="CP487" s="6"/>
      <c r="CQ487" s="19"/>
      <c r="CR487" s="19"/>
      <c r="CS487" s="20"/>
      <c r="CZ487" s="22"/>
      <c r="DA487" s="16"/>
      <c r="DB487" s="129" t="s">
        <v>441</v>
      </c>
      <c r="DC487" s="130"/>
      <c r="DD487" s="131" t="s">
        <v>2336</v>
      </c>
      <c r="DI487" s="1" t="s">
        <v>434</v>
      </c>
      <c r="DJ487" s="210" t="s">
        <v>491</v>
      </c>
      <c r="DK487" s="4">
        <v>2</v>
      </c>
      <c r="DN487" s="16">
        <v>0</v>
      </c>
      <c r="DR487" s="22" t="s">
        <v>431</v>
      </c>
      <c r="DS487" s="22" t="s">
        <v>431</v>
      </c>
      <c r="DT487" s="22">
        <v>185</v>
      </c>
      <c r="DU487" s="22">
        <v>4.9000000000000004</v>
      </c>
      <c r="DV487" s="22">
        <v>95.1</v>
      </c>
      <c r="DW487" s="22" t="s">
        <v>431</v>
      </c>
      <c r="DX487" s="22" t="s">
        <v>431</v>
      </c>
      <c r="DY487" s="22" t="s">
        <v>431</v>
      </c>
      <c r="DZ487" s="40" t="s">
        <v>431</v>
      </c>
      <c r="EA487" s="2">
        <v>0</v>
      </c>
      <c r="EB487" s="2"/>
      <c r="EC487" s="36"/>
      <c r="ED487" s="36"/>
      <c r="EE487" s="4">
        <f>L487</f>
        <v>7</v>
      </c>
      <c r="EF487" s="4"/>
      <c r="EG487" s="4"/>
      <c r="EH487" s="4"/>
      <c r="EI487" s="4"/>
      <c r="EJ487" s="4"/>
      <c r="EK487" s="4"/>
      <c r="EL487" s="6" t="e">
        <f>EK487/(EJ487*EJ487*0.01*0.01)</f>
        <v>#DIV/0!</v>
      </c>
      <c r="EM487" s="4"/>
      <c r="EN487" s="4"/>
      <c r="EO487" s="4"/>
      <c r="EP487" s="4"/>
      <c r="EQ487" s="31"/>
      <c r="ER487" s="14"/>
      <c r="ES487" s="132">
        <f>C487</f>
        <v>16779</v>
      </c>
      <c r="ET487" s="133">
        <v>75</v>
      </c>
      <c r="EU487" s="133">
        <v>12684</v>
      </c>
      <c r="EV487" s="133">
        <v>12000</v>
      </c>
      <c r="EW487" s="133">
        <v>37400</v>
      </c>
      <c r="EX487" s="133">
        <v>2072</v>
      </c>
      <c r="EY487" s="134">
        <f>EX487/EV487*EW487/ET487</f>
        <v>86.103111111111119</v>
      </c>
      <c r="EZ487" s="39">
        <f>L487*EY487</f>
        <v>602.72177777777779</v>
      </c>
      <c r="FA487" s="9"/>
      <c r="FE487" s="135"/>
      <c r="FF487" s="135"/>
      <c r="FH487" s="136"/>
      <c r="FK487" s="138"/>
      <c r="FL487" s="139"/>
      <c r="FM487" s="9"/>
      <c r="FN487" s="1"/>
      <c r="FO487" s="41">
        <f>AC487/1000</f>
        <v>9.0999999999999998E-2</v>
      </c>
      <c r="FQ487" s="121">
        <f>EX487*100/EU487</f>
        <v>16.335540838852097</v>
      </c>
      <c r="FR487" s="140">
        <f>EY487/1000</f>
        <v>8.6103111111111116E-2</v>
      </c>
      <c r="FS487" s="9"/>
      <c r="FU487" s="214"/>
      <c r="FW487" s="214"/>
      <c r="GI487" s="8"/>
      <c r="GO487" s="10"/>
      <c r="GP487" s="10"/>
      <c r="GQ487" s="20"/>
      <c r="KB487" s="22">
        <v>77.900000000000006</v>
      </c>
      <c r="KC487" s="22">
        <v>21.4</v>
      </c>
      <c r="KD487" s="22">
        <v>9.9499999999999993</v>
      </c>
      <c r="KE487" s="20">
        <f>FR487*AO487/100*1000</f>
        <v>32.805285333333337</v>
      </c>
      <c r="KF487" s="20">
        <f>FR487*AP487/100*1000</f>
        <v>46.237370666666671</v>
      </c>
      <c r="KG487" s="20">
        <f>FR487*AQ487/100*1000</f>
        <v>5.7516878222222223</v>
      </c>
      <c r="KH487" s="20">
        <f>FR487*AX487/100*1000</f>
        <v>3.0480501333333336</v>
      </c>
      <c r="KI487" s="20">
        <f>FR487*BM487/100*1000</f>
        <v>1.0504579555555555</v>
      </c>
      <c r="KJ487" s="20">
        <f>FR487*BY487/100*1000</f>
        <v>4.1382446746666668</v>
      </c>
      <c r="KK487" s="20">
        <f>FR487*CA487/100*1000</f>
        <v>8.0453024959999997</v>
      </c>
      <c r="KL487" s="20">
        <f>FR487*CC487/100*1000</f>
        <v>33.799517957333336</v>
      </c>
    </row>
    <row r="488" spans="1:313">
      <c r="A488" s="1">
        <v>325</v>
      </c>
      <c r="B488" s="1">
        <f>COUNTIFS($D$3:D488,D488,$F$3:F488,F488)</f>
        <v>1</v>
      </c>
      <c r="C488" s="34">
        <v>11843</v>
      </c>
      <c r="D488" s="21" t="s">
        <v>909</v>
      </c>
      <c r="E488" s="2" t="s">
        <v>482</v>
      </c>
      <c r="F488" s="2">
        <v>7455165333</v>
      </c>
      <c r="G488" s="1">
        <v>45</v>
      </c>
      <c r="H488" s="247" t="s">
        <v>908</v>
      </c>
      <c r="I488" s="29" t="s">
        <v>775</v>
      </c>
      <c r="J488" s="24" t="s">
        <v>487</v>
      </c>
      <c r="K488" s="2" t="s">
        <v>430</v>
      </c>
      <c r="L488" s="1">
        <v>10</v>
      </c>
      <c r="M488" s="2">
        <v>3</v>
      </c>
      <c r="N488" s="2" t="s">
        <v>431</v>
      </c>
      <c r="P488" s="1" t="s">
        <v>890</v>
      </c>
      <c r="S488" s="2"/>
      <c r="T488" s="46" t="s">
        <v>797</v>
      </c>
      <c r="U488" s="46"/>
      <c r="V488" s="50" t="s">
        <v>902</v>
      </c>
      <c r="X488" s="59"/>
      <c r="Y488" s="59"/>
      <c r="Z488" s="29"/>
      <c r="AA488" s="1" t="s">
        <v>768</v>
      </c>
      <c r="AC488" s="115">
        <v>103</v>
      </c>
      <c r="AD488" s="115">
        <v>1030</v>
      </c>
      <c r="AE488" s="11"/>
      <c r="AF488" s="11"/>
      <c r="AG488" s="11" t="s">
        <v>483</v>
      </c>
      <c r="AH488" s="115">
        <v>150</v>
      </c>
      <c r="AI488" s="11"/>
      <c r="AO488" s="116">
        <v>22.3</v>
      </c>
      <c r="AP488" s="117">
        <v>50.1</v>
      </c>
      <c r="AQ488" s="118">
        <v>27.5</v>
      </c>
      <c r="AR488" s="119">
        <f>AO488+AP488+AQ488</f>
        <v>99.9</v>
      </c>
      <c r="AS488" s="120">
        <f>AO488/AP488</f>
        <v>0.44510978043912175</v>
      </c>
      <c r="AT488" s="121">
        <f>AO488/AP488*AQ488</f>
        <v>12.240518962075848</v>
      </c>
      <c r="AU488" s="122">
        <f>AO488/(AP488+AQ488)</f>
        <v>0.28737113402061859</v>
      </c>
      <c r="AV488" s="19">
        <v>18.776600000000002</v>
      </c>
      <c r="AW488" s="19">
        <f>95-AY488</f>
        <v>84.2</v>
      </c>
      <c r="AX488" s="123">
        <v>2.4084000000000003</v>
      </c>
      <c r="AY488" s="19">
        <v>10.8</v>
      </c>
      <c r="AZ488" s="1" t="s">
        <v>432</v>
      </c>
      <c r="BA488" s="145">
        <v>47.32</v>
      </c>
      <c r="BB488" s="1" t="s">
        <v>432</v>
      </c>
      <c r="BC488" s="6">
        <v>1</v>
      </c>
      <c r="BD488" s="6">
        <v>79.599999999999994</v>
      </c>
      <c r="BE488" s="19">
        <v>46.3</v>
      </c>
      <c r="BF488" s="19">
        <v>35.9</v>
      </c>
      <c r="BG488" s="2">
        <v>7821</v>
      </c>
      <c r="BH488" s="20">
        <v>523.20000000000005</v>
      </c>
      <c r="BI488" s="19">
        <v>0</v>
      </c>
      <c r="BJ488" s="19">
        <v>54.2</v>
      </c>
      <c r="BK488" s="1">
        <v>45.8</v>
      </c>
      <c r="BL488" s="124">
        <f>BJ488/BK488</f>
        <v>1.1834061135371181</v>
      </c>
      <c r="BM488" s="125">
        <v>0.2</v>
      </c>
      <c r="BN488" s="6">
        <f>BM488*100/AO488</f>
        <v>0.89686098654708513</v>
      </c>
      <c r="BO488" s="1" t="s">
        <v>432</v>
      </c>
      <c r="BP488" s="1">
        <v>32.799999999999997</v>
      </c>
      <c r="BQ488" s="19">
        <v>86.525999999999996</v>
      </c>
      <c r="BR488" s="43">
        <v>48644.642857142855</v>
      </c>
      <c r="BS488" s="6">
        <f>BX488+BZ488</f>
        <v>59.7</v>
      </c>
      <c r="BT488" s="4">
        <v>93.6</v>
      </c>
      <c r="BU488" s="43">
        <v>5649.2800000000007</v>
      </c>
      <c r="BV488" s="6">
        <f>100-BT488</f>
        <v>6.4000000000000057</v>
      </c>
      <c r="BW488" s="6">
        <f>BY488+CA488+CC488</f>
        <v>48.797399999999996</v>
      </c>
      <c r="BX488" s="4">
        <v>13.3</v>
      </c>
      <c r="BY488" s="22">
        <f>BX488*AP488/100</f>
        <v>6.6633000000000004</v>
      </c>
      <c r="BZ488" s="4">
        <v>46.4</v>
      </c>
      <c r="CA488" s="22">
        <f>BZ488*AP488/100</f>
        <v>23.246399999999998</v>
      </c>
      <c r="CB488" s="4">
        <v>37.700000000000003</v>
      </c>
      <c r="CC488" s="22">
        <f>CB488*AP488/100</f>
        <v>18.887700000000002</v>
      </c>
      <c r="CD488" s="6">
        <v>0.8</v>
      </c>
      <c r="CE488" s="126">
        <v>86</v>
      </c>
      <c r="CF488" s="127">
        <v>6899.9999999999991</v>
      </c>
      <c r="CG488" s="126">
        <v>90.4</v>
      </c>
      <c r="CH488" s="126">
        <v>4968</v>
      </c>
      <c r="CI488" s="126">
        <v>55.3</v>
      </c>
      <c r="CJ488" s="126">
        <v>76.099999999999994</v>
      </c>
      <c r="CK488" s="127">
        <v>5799.5999999999995</v>
      </c>
      <c r="CL488" s="146">
        <f>BX488/BZ488</f>
        <v>0.28663793103448276</v>
      </c>
      <c r="CM488" s="22"/>
      <c r="CN488" s="22"/>
      <c r="CO488" s="22"/>
      <c r="CP488" s="6"/>
      <c r="CQ488" s="19"/>
      <c r="CR488" s="19"/>
      <c r="CS488" s="19"/>
      <c r="CT488" s="6">
        <v>88.1</v>
      </c>
      <c r="CU488" s="6">
        <v>53.9</v>
      </c>
      <c r="CV488" s="6"/>
      <c r="CW488" s="22"/>
      <c r="CX488" s="22"/>
      <c r="CY488" s="2"/>
      <c r="CZ488" s="22">
        <v>0</v>
      </c>
      <c r="DB488" s="129" t="s">
        <v>257</v>
      </c>
      <c r="DC488" s="130"/>
      <c r="DD488" s="131" t="s">
        <v>910</v>
      </c>
      <c r="DI488" s="1" t="s">
        <v>436</v>
      </c>
      <c r="DJ488" s="209" t="s">
        <v>483</v>
      </c>
      <c r="DK488" s="4">
        <v>2</v>
      </c>
      <c r="DN488" s="16">
        <v>0</v>
      </c>
      <c r="DR488" s="1">
        <v>2.2000000000000002</v>
      </c>
      <c r="DS488" s="1" t="s">
        <v>431</v>
      </c>
      <c r="DT488" s="1">
        <v>120</v>
      </c>
      <c r="DU488" s="1">
        <v>65.8</v>
      </c>
      <c r="DV488" s="1">
        <v>34.200000000000003</v>
      </c>
      <c r="DW488" s="1" t="s">
        <v>431</v>
      </c>
      <c r="DX488" s="1" t="s">
        <v>431</v>
      </c>
      <c r="DY488" s="1" t="s">
        <v>431</v>
      </c>
      <c r="DZ488" s="1" t="s">
        <v>431</v>
      </c>
      <c r="EA488" s="1">
        <v>0</v>
      </c>
      <c r="EC488" s="36"/>
      <c r="ED488" s="36"/>
      <c r="EE488" s="4">
        <v>10</v>
      </c>
      <c r="EF488" s="4"/>
      <c r="EG488" s="4"/>
      <c r="EH488" s="4"/>
      <c r="EI488" s="4"/>
      <c r="EJ488" s="4"/>
      <c r="EK488" s="4"/>
      <c r="EL488" s="6" t="e">
        <f>EK488/(EJ488*EJ488*0.01*0.01)</f>
        <v>#DIV/0!</v>
      </c>
      <c r="EM488" s="4"/>
      <c r="EN488" s="4"/>
      <c r="EO488" s="4"/>
      <c r="EP488" s="4"/>
      <c r="EQ488" s="31"/>
      <c r="ER488" s="14"/>
      <c r="ES488" s="132">
        <v>11843</v>
      </c>
      <c r="ET488" s="133">
        <v>75</v>
      </c>
      <c r="EU488" s="133">
        <v>2429</v>
      </c>
      <c r="EV488" s="133">
        <v>4000</v>
      </c>
      <c r="EW488" s="133">
        <v>42120</v>
      </c>
      <c r="EX488" s="133">
        <v>1220</v>
      </c>
      <c r="EY488" s="134">
        <f>EX488/EV488*EW488/ET488</f>
        <v>171.28800000000001</v>
      </c>
      <c r="EZ488" s="39">
        <f>L488*EY488</f>
        <v>1712.88</v>
      </c>
      <c r="FA488" s="9"/>
      <c r="FE488" s="135"/>
      <c r="FF488" s="135"/>
      <c r="FH488" s="136"/>
      <c r="FK488" s="138"/>
      <c r="FL488" s="139"/>
      <c r="FM488" s="9"/>
      <c r="FN488" s="1"/>
      <c r="FO488" s="41">
        <f>AC488/1000</f>
        <v>0.10299999999999999</v>
      </c>
      <c r="FQ488" s="121">
        <f>EX488*100/EU488</f>
        <v>50.226430629888846</v>
      </c>
      <c r="FR488" s="140">
        <f>EY488/1000</f>
        <v>0.17128800000000002</v>
      </c>
      <c r="FS488" s="9"/>
      <c r="FV488" s="212"/>
      <c r="FX488" s="212"/>
      <c r="GI488" s="8"/>
      <c r="GO488" s="10">
        <v>43777</v>
      </c>
      <c r="GP488" s="10"/>
      <c r="GQ488" s="20"/>
      <c r="KE488" s="20">
        <f>FR488*AO488/100*1000</f>
        <v>38.197224000000006</v>
      </c>
      <c r="KF488" s="20">
        <f>FR488*AP488/100*1000</f>
        <v>85.81528800000001</v>
      </c>
      <c r="KG488" s="20">
        <f>FR488*AQ488/100*1000</f>
        <v>47.104200000000013</v>
      </c>
      <c r="KH488" s="20">
        <f>FR488*AX488/100*1000</f>
        <v>4.125300192000001</v>
      </c>
      <c r="KI488" s="20">
        <f>FR488*BM488/100*1000</f>
        <v>0.34257600000000005</v>
      </c>
      <c r="KJ488" s="20">
        <f>FR488*BY488/100*1000</f>
        <v>11.413433304000003</v>
      </c>
      <c r="KK488" s="20">
        <f>FR488*CA488/100*1000</f>
        <v>39.818293632</v>
      </c>
      <c r="KL488" s="20">
        <f>FR488*CC488/100*1000</f>
        <v>32.352363576000009</v>
      </c>
    </row>
    <row r="489" spans="1:313">
      <c r="A489" s="1">
        <v>297</v>
      </c>
      <c r="B489" s="219">
        <f>COUNTIFS($D$3:D489,D489,$F$3:F489,F489)</f>
        <v>1</v>
      </c>
      <c r="C489" s="21">
        <v>11772</v>
      </c>
      <c r="D489" s="21" t="s">
        <v>2908</v>
      </c>
      <c r="E489" s="1" t="s">
        <v>521</v>
      </c>
      <c r="F489" s="12">
        <v>8303015336</v>
      </c>
      <c r="G489" s="1">
        <v>36</v>
      </c>
      <c r="H489" s="247" t="s">
        <v>871</v>
      </c>
      <c r="DJ489" s="209" t="s">
        <v>483</v>
      </c>
      <c r="EL489" s="6" t="e">
        <f>EK489/(EJ489*EJ489*0.01*0.01)</f>
        <v>#DIV/0!</v>
      </c>
      <c r="FV489" s="212" t="s">
        <v>785</v>
      </c>
      <c r="FX489" s="212" t="s">
        <v>785</v>
      </c>
      <c r="GI489" s="8"/>
    </row>
    <row r="490" spans="1:313">
      <c r="A490" s="1">
        <v>108</v>
      </c>
      <c r="B490" s="1">
        <f>COUNTIFS($D$3:D490,D490,$F$3:F490,F490)</f>
        <v>1</v>
      </c>
      <c r="C490" s="34">
        <v>17347</v>
      </c>
      <c r="D490" s="21" t="s">
        <v>2475</v>
      </c>
      <c r="E490" s="2" t="s">
        <v>521</v>
      </c>
      <c r="F490" s="2">
        <v>510617070</v>
      </c>
      <c r="G490" s="1">
        <v>71</v>
      </c>
      <c r="H490" s="247" t="s">
        <v>2471</v>
      </c>
      <c r="I490" s="29" t="s">
        <v>2476</v>
      </c>
      <c r="J490" s="24" t="s">
        <v>487</v>
      </c>
      <c r="K490" s="2" t="s">
        <v>430</v>
      </c>
      <c r="L490" s="2">
        <v>15</v>
      </c>
      <c r="M490" s="2">
        <v>2</v>
      </c>
      <c r="N490" s="2" t="s">
        <v>647</v>
      </c>
      <c r="O490" s="11"/>
      <c r="P490" s="2" t="s">
        <v>2442</v>
      </c>
      <c r="Q490" s="11"/>
      <c r="R490" s="11"/>
      <c r="S490" s="11"/>
      <c r="T490" s="42"/>
      <c r="U490" s="42"/>
      <c r="V490" s="64" t="s">
        <v>2426</v>
      </c>
      <c r="W490" s="42"/>
      <c r="X490" s="42"/>
      <c r="Y490" s="42"/>
      <c r="Z490" s="29"/>
      <c r="AA490" s="1" t="s">
        <v>2166</v>
      </c>
      <c r="AC490" s="115">
        <v>23</v>
      </c>
      <c r="AD490" s="115">
        <v>300</v>
      </c>
      <c r="AE490" s="11"/>
      <c r="AF490" s="11"/>
      <c r="AG490" s="11" t="s">
        <v>483</v>
      </c>
      <c r="AH490" s="115">
        <v>50</v>
      </c>
      <c r="AJ490" s="11"/>
      <c r="AM490" s="11"/>
      <c r="AO490" s="116">
        <v>29.4</v>
      </c>
      <c r="AP490" s="117">
        <v>57.7</v>
      </c>
      <c r="AQ490" s="118">
        <v>11.3</v>
      </c>
      <c r="AR490" s="119">
        <f>AO490+AP490+AQ490</f>
        <v>98.399999999999991</v>
      </c>
      <c r="AS490" s="120">
        <f>AO490/AP490</f>
        <v>0.50953206239168103</v>
      </c>
      <c r="AT490" s="121">
        <f>AO490/AP490*AQ490</f>
        <v>5.7577123050259962</v>
      </c>
      <c r="AU490" s="122">
        <f>AO490/(AP490+AQ490)</f>
        <v>0.42608695652173911</v>
      </c>
      <c r="AV490" s="19">
        <f>AW490*AO490/100</f>
        <v>26.031999999999996</v>
      </c>
      <c r="AW490" s="19">
        <f>98-AY490</f>
        <v>88.544217687074834</v>
      </c>
      <c r="AX490" s="123">
        <v>2.78</v>
      </c>
      <c r="AY490" s="19">
        <f>AX490*100/AO490</f>
        <v>9.4557823129251712</v>
      </c>
      <c r="AZ490" s="1" t="s">
        <v>432</v>
      </c>
      <c r="BA490" s="58">
        <v>15.4</v>
      </c>
      <c r="BB490" s="1" t="s">
        <v>432</v>
      </c>
      <c r="BC490" s="6">
        <v>4.7E-2</v>
      </c>
      <c r="BD490" s="6"/>
      <c r="BE490" s="19"/>
      <c r="BF490" s="19"/>
      <c r="BG490" s="67">
        <v>4276.9230769230771</v>
      </c>
      <c r="BH490" s="67">
        <v>156</v>
      </c>
      <c r="BI490" s="19">
        <v>0.66</v>
      </c>
      <c r="BJ490" s="19">
        <v>55.2</v>
      </c>
      <c r="BK490" s="19">
        <f>100-BJ490</f>
        <v>44.8</v>
      </c>
      <c r="BL490" s="124">
        <f>BJ490/BK490</f>
        <v>1.2321428571428572</v>
      </c>
      <c r="BM490" s="125">
        <v>0.28999999999999998</v>
      </c>
      <c r="BN490" s="6">
        <f>BM490*100/AO490</f>
        <v>0.98639455782312913</v>
      </c>
      <c r="BO490" s="1" t="s">
        <v>432</v>
      </c>
      <c r="BP490" s="19">
        <v>32.118644067796609</v>
      </c>
      <c r="BQ490" s="19">
        <v>42.5</v>
      </c>
      <c r="BR490" s="43">
        <v>38976</v>
      </c>
      <c r="BS490" s="6">
        <f>BX490+BZ490</f>
        <v>55.5</v>
      </c>
      <c r="BT490" s="4">
        <v>77.8</v>
      </c>
      <c r="BU490" s="43">
        <v>7474.6031746031749</v>
      </c>
      <c r="BV490" s="6">
        <f>100-BT490</f>
        <v>22.200000000000003</v>
      </c>
      <c r="BW490" s="6">
        <f>BY490+CA490+CC490</f>
        <v>57.469200000000001</v>
      </c>
      <c r="BX490" s="22">
        <v>25.7</v>
      </c>
      <c r="BY490" s="22">
        <f>BX490*AP490/100</f>
        <v>14.828900000000001</v>
      </c>
      <c r="BZ490" s="6">
        <v>29.8</v>
      </c>
      <c r="CA490" s="22">
        <f>BZ490*AP490/100</f>
        <v>17.194600000000001</v>
      </c>
      <c r="CB490" s="6">
        <v>44.1</v>
      </c>
      <c r="CC490" s="22">
        <f>CB490*AP490/100</f>
        <v>25.445700000000002</v>
      </c>
      <c r="CD490" s="22" t="s">
        <v>432</v>
      </c>
      <c r="CE490" s="126">
        <v>88.9</v>
      </c>
      <c r="CF490" s="127">
        <v>6436</v>
      </c>
      <c r="CG490" s="126">
        <v>73.3</v>
      </c>
      <c r="CH490" s="127">
        <v>5106</v>
      </c>
      <c r="CI490" s="126">
        <v>33.799999999999997</v>
      </c>
      <c r="CJ490" s="126">
        <v>59.8</v>
      </c>
      <c r="CK490" s="127">
        <v>5044</v>
      </c>
      <c r="CL490" s="19">
        <f>BX490/BZ490</f>
        <v>0.86241610738255026</v>
      </c>
      <c r="CM490" s="19"/>
      <c r="CN490" s="19"/>
      <c r="CO490" s="19"/>
      <c r="CP490" s="6"/>
      <c r="CQ490" s="19"/>
      <c r="CR490" s="19"/>
      <c r="CS490" s="20"/>
      <c r="CZ490" s="22"/>
      <c r="DA490" s="16"/>
      <c r="DC490" s="130"/>
      <c r="DD490" s="131"/>
      <c r="DI490" s="1" t="s">
        <v>434</v>
      </c>
      <c r="DJ490" s="209" t="s">
        <v>483</v>
      </c>
      <c r="DK490" s="4">
        <v>2</v>
      </c>
      <c r="DN490" s="16">
        <v>0</v>
      </c>
      <c r="DR490" s="58" t="s">
        <v>431</v>
      </c>
      <c r="DS490" s="22" t="s">
        <v>431</v>
      </c>
      <c r="DT490" s="22">
        <v>49</v>
      </c>
      <c r="DU490" s="22">
        <v>18.399999999999999</v>
      </c>
      <c r="DV490" s="22">
        <v>81.599999999999994</v>
      </c>
      <c r="DW490" s="22" t="s">
        <v>431</v>
      </c>
      <c r="DX490" s="22" t="s">
        <v>431</v>
      </c>
      <c r="DY490" s="22" t="s">
        <v>431</v>
      </c>
      <c r="DZ490" s="22" t="s">
        <v>431</v>
      </c>
      <c r="EA490" s="2">
        <v>0</v>
      </c>
      <c r="EB490" s="2"/>
      <c r="EC490" s="36"/>
      <c r="ED490" s="36"/>
      <c r="EE490" s="4">
        <f>L490</f>
        <v>15</v>
      </c>
      <c r="EF490" s="4"/>
      <c r="EG490" s="4"/>
      <c r="EH490" s="4"/>
      <c r="EI490" s="4"/>
      <c r="EJ490" s="4"/>
      <c r="EK490" s="4"/>
      <c r="EL490" s="6" t="e">
        <f>EK490/(EJ490*EJ490*0.01*0.01)</f>
        <v>#DIV/0!</v>
      </c>
      <c r="EM490" s="4"/>
      <c r="EN490" s="4"/>
      <c r="EO490" s="4"/>
      <c r="EP490" s="4"/>
      <c r="EQ490" s="31"/>
      <c r="ER490" s="14"/>
      <c r="ES490" s="132">
        <f>C490</f>
        <v>17347</v>
      </c>
      <c r="ET490" s="133">
        <v>75</v>
      </c>
      <c r="EU490" s="133">
        <v>22164</v>
      </c>
      <c r="EV490" s="133">
        <v>20000</v>
      </c>
      <c r="EW490" s="133">
        <v>40560</v>
      </c>
      <c r="EX490" s="133">
        <v>1932</v>
      </c>
      <c r="EY490" s="134">
        <f>EX490/EV490*EW490/ET490</f>
        <v>52.241280000000003</v>
      </c>
      <c r="EZ490" s="39">
        <f>L490*EY490</f>
        <v>783.61920000000009</v>
      </c>
      <c r="FA490" s="9"/>
      <c r="FE490" s="135"/>
      <c r="FF490" s="135"/>
      <c r="FH490" s="136"/>
      <c r="FK490" s="138"/>
      <c r="FL490" s="139"/>
      <c r="FM490" s="9"/>
      <c r="FN490" s="1"/>
      <c r="FO490" s="41">
        <f>AC490/1000</f>
        <v>2.3E-2</v>
      </c>
      <c r="FQ490" s="121">
        <f>EX490*100/EU490</f>
        <v>8.7168381158635633</v>
      </c>
      <c r="FR490" s="140">
        <f>EY490/1000</f>
        <v>5.2241280000000001E-2</v>
      </c>
      <c r="FS490" s="9"/>
      <c r="FV490" s="212"/>
      <c r="FX490" s="212"/>
      <c r="GI490" s="8"/>
      <c r="GO490" s="10">
        <v>44685</v>
      </c>
      <c r="GP490" s="10"/>
      <c r="GQ490" s="20"/>
      <c r="KB490" s="22"/>
      <c r="KC490" s="22"/>
      <c r="KD490" s="22"/>
      <c r="KE490" s="20">
        <f>FR490*AO490/100*1000</f>
        <v>15.35893632</v>
      </c>
      <c r="KF490" s="20">
        <f>FR490*AP490/100*1000</f>
        <v>30.143218560000001</v>
      </c>
      <c r="KG490" s="20">
        <f>FR490*AQ490/100*1000</f>
        <v>5.9032646399999997</v>
      </c>
      <c r="KH490" s="20">
        <f>FR490*AX490/100*1000</f>
        <v>1.4523075839999999</v>
      </c>
      <c r="KI490" s="20">
        <f>FR490*BM490/100*1000</f>
        <v>0.15149971199999998</v>
      </c>
      <c r="KJ490" s="20">
        <f>FR490*BY490/100*1000</f>
        <v>7.7468071699200003</v>
      </c>
      <c r="KK490" s="20">
        <f>FR490*CA490/100*1000</f>
        <v>8.9826791308800011</v>
      </c>
      <c r="KL490" s="20">
        <f>FR490*CC490/100*1000</f>
        <v>13.293159384960001</v>
      </c>
      <c r="KM490" s="1">
        <v>90.1</v>
      </c>
      <c r="KN490" s="1">
        <v>75.8</v>
      </c>
      <c r="KP490" s="22"/>
      <c r="KQ490" s="22"/>
      <c r="KR490" s="22"/>
      <c r="KS490" s="22"/>
      <c r="KY490" s="11"/>
      <c r="KZ490" s="11"/>
      <c r="LA490" s="11"/>
    </row>
    <row r="491" spans="1:313">
      <c r="A491" s="1">
        <v>102</v>
      </c>
      <c r="B491" s="1">
        <f>COUNTIFS($D$3:D491,D491,$F$3:F491,F491)</f>
        <v>1</v>
      </c>
      <c r="C491" s="34">
        <v>12545</v>
      </c>
      <c r="D491" s="21" t="s">
        <v>1239</v>
      </c>
      <c r="E491" s="2" t="s">
        <v>852</v>
      </c>
      <c r="F491" s="12">
        <v>506014268</v>
      </c>
      <c r="G491" s="1">
        <f>LEFT(H491,4)-CONCATENATE(IF(LEFT(F491, 2)&lt;MID(H491, 3, 4), 20, 19),LEFT(F491,2))</f>
        <v>70</v>
      </c>
      <c r="H491" s="247" t="s">
        <v>1240</v>
      </c>
      <c r="I491" s="29" t="s">
        <v>457</v>
      </c>
      <c r="J491" s="24" t="s">
        <v>487</v>
      </c>
      <c r="K491" s="2" t="s">
        <v>430</v>
      </c>
      <c r="L491" s="1">
        <v>3.5</v>
      </c>
      <c r="M491" s="2" t="s">
        <v>664</v>
      </c>
      <c r="N491" s="2" t="s">
        <v>431</v>
      </c>
      <c r="P491" s="1" t="s">
        <v>1241</v>
      </c>
      <c r="S491" s="2"/>
      <c r="T491" s="52" t="s">
        <v>1103</v>
      </c>
      <c r="U491" s="52"/>
      <c r="V491" s="53" t="s">
        <v>1104</v>
      </c>
      <c r="X491" s="59"/>
      <c r="Y491" s="59"/>
      <c r="Z491" s="29"/>
      <c r="AA491" s="1" t="s">
        <v>812</v>
      </c>
      <c r="AC491" s="115">
        <v>400</v>
      </c>
      <c r="AD491" s="115">
        <v>1400</v>
      </c>
      <c r="AE491" s="11"/>
      <c r="AF491" s="11"/>
      <c r="AG491" s="11" t="s">
        <v>491</v>
      </c>
      <c r="AH491" s="115">
        <v>150</v>
      </c>
      <c r="AI491" s="11"/>
      <c r="AJ491" s="11"/>
      <c r="AM491" s="11"/>
      <c r="AO491" s="116">
        <v>42.9</v>
      </c>
      <c r="AP491" s="117">
        <v>54.6</v>
      </c>
      <c r="AQ491" s="118">
        <v>1.35</v>
      </c>
      <c r="AR491" s="119">
        <f>AO491+AP491+AQ491</f>
        <v>98.85</v>
      </c>
      <c r="AS491" s="120">
        <f>AO491/AP491</f>
        <v>0.7857142857142857</v>
      </c>
      <c r="AT491" s="121">
        <f>AO491/AP491*AQ491</f>
        <v>1.0607142857142857</v>
      </c>
      <c r="AU491" s="122">
        <f>AO491/(AP491+AQ491)</f>
        <v>0.76675603217158173</v>
      </c>
      <c r="AV491" s="19">
        <f>AW491*AO491/100</f>
        <v>37.669720000000005</v>
      </c>
      <c r="AW491" s="19">
        <f>97-AY491-(CD491*100/AO491)</f>
        <v>87.808205128205131</v>
      </c>
      <c r="AX491" s="123">
        <v>1.85328</v>
      </c>
      <c r="AY491" s="19">
        <f>AX491*100/AO491</f>
        <v>4.32</v>
      </c>
      <c r="AZ491" s="1" t="s">
        <v>432</v>
      </c>
      <c r="BA491" s="58">
        <v>36.200000000000003</v>
      </c>
      <c r="BB491" s="1" t="s">
        <v>432</v>
      </c>
      <c r="BC491" s="6">
        <v>3.5999999999999997E-2</v>
      </c>
      <c r="BD491" s="6"/>
      <c r="BE491" s="22"/>
      <c r="BF491" s="19"/>
      <c r="BG491" s="2">
        <v>5377</v>
      </c>
      <c r="BH491" s="67">
        <v>242.35000000000002</v>
      </c>
      <c r="BI491" s="19">
        <v>1.52</v>
      </c>
      <c r="BJ491" s="19">
        <v>53.4</v>
      </c>
      <c r="BK491" s="1">
        <v>46.6</v>
      </c>
      <c r="BL491" s="124">
        <f>BJ491/BK491</f>
        <v>1.1459227467811157</v>
      </c>
      <c r="BM491" s="125">
        <v>7.9000000000000001E-2</v>
      </c>
      <c r="BN491" s="6">
        <f>BM491*100/AO491</f>
        <v>0.18414918414918416</v>
      </c>
      <c r="BO491" s="1" t="s">
        <v>432</v>
      </c>
      <c r="BP491" s="19">
        <v>20.206999999999997</v>
      </c>
      <c r="BQ491" s="19">
        <v>37.29</v>
      </c>
      <c r="BR491" s="43">
        <v>37627.100000000006</v>
      </c>
      <c r="BS491" s="6">
        <f>BX491+BZ491</f>
        <v>37</v>
      </c>
      <c r="BT491" s="4">
        <v>91</v>
      </c>
      <c r="BU491" s="43">
        <v>8562.0849999999991</v>
      </c>
      <c r="BV491" s="6">
        <f>100-BT491</f>
        <v>9</v>
      </c>
      <c r="BW491" s="6">
        <f>BY491+CA491+CC491</f>
        <v>54.326999999999998</v>
      </c>
      <c r="BX491" s="4">
        <v>21.8</v>
      </c>
      <c r="BY491" s="22">
        <f>BX491*AP491/100</f>
        <v>11.902799999999999</v>
      </c>
      <c r="BZ491" s="4">
        <v>15.2</v>
      </c>
      <c r="CA491" s="22">
        <f>BZ491*AP491/100</f>
        <v>8.299199999999999</v>
      </c>
      <c r="CB491" s="4">
        <v>62.5</v>
      </c>
      <c r="CC491" s="22">
        <f>CB491*AP491/100</f>
        <v>34.125</v>
      </c>
      <c r="CD491" s="19">
        <v>2.09</v>
      </c>
      <c r="CE491" s="126">
        <v>97.4</v>
      </c>
      <c r="CF491" s="127">
        <v>7590.5</v>
      </c>
      <c r="CG491" s="126">
        <v>88.8</v>
      </c>
      <c r="CH491" s="127">
        <v>4620.8</v>
      </c>
      <c r="CI491" s="126">
        <v>58.4</v>
      </c>
      <c r="CJ491" s="126">
        <v>71.7</v>
      </c>
      <c r="CK491" s="127">
        <v>3944</v>
      </c>
      <c r="CL491" s="19">
        <f>BX491/BZ491</f>
        <v>1.4342105263157896</v>
      </c>
      <c r="CM491" s="22"/>
      <c r="CN491" s="22"/>
      <c r="CO491" s="22"/>
      <c r="CP491" s="6"/>
      <c r="CQ491" s="22">
        <v>13.2</v>
      </c>
      <c r="CR491" s="19"/>
      <c r="CS491" s="19"/>
      <c r="CT491" s="22"/>
      <c r="CU491" s="142"/>
      <c r="CV491" s="142"/>
      <c r="CW491" s="22"/>
      <c r="CX491" s="22"/>
      <c r="CZ491" s="22"/>
      <c r="DA491" s="16">
        <v>3</v>
      </c>
      <c r="DB491" s="129" t="s">
        <v>257</v>
      </c>
      <c r="DC491" s="130"/>
      <c r="DD491" s="131" t="s">
        <v>1242</v>
      </c>
      <c r="DI491" s="1" t="s">
        <v>436</v>
      </c>
      <c r="DJ491" s="210" t="s">
        <v>491</v>
      </c>
      <c r="DK491" s="4">
        <v>2</v>
      </c>
      <c r="DL491" s="4" t="s">
        <v>457</v>
      </c>
      <c r="DM491" s="4" t="s">
        <v>442</v>
      </c>
      <c r="DN491" s="16">
        <v>0</v>
      </c>
      <c r="DR491" s="1" t="s">
        <v>431</v>
      </c>
      <c r="DS491" s="1" t="s">
        <v>431</v>
      </c>
      <c r="DT491" s="1">
        <v>378</v>
      </c>
      <c r="DU491" s="1">
        <v>10.3</v>
      </c>
      <c r="DV491" s="1">
        <v>89.7</v>
      </c>
      <c r="DW491" s="1" t="s">
        <v>431</v>
      </c>
      <c r="DX491" s="1" t="s">
        <v>431</v>
      </c>
      <c r="DY491" s="1" t="s">
        <v>431</v>
      </c>
      <c r="DZ491" s="1" t="s">
        <v>431</v>
      </c>
      <c r="EA491" s="1">
        <v>0</v>
      </c>
      <c r="EC491" s="36"/>
      <c r="ED491" s="36"/>
      <c r="EE491" s="4">
        <v>3.5</v>
      </c>
      <c r="EF491" s="4">
        <v>9</v>
      </c>
      <c r="EG491" s="4">
        <v>2</v>
      </c>
      <c r="EH491" s="4"/>
      <c r="EI491" s="4"/>
      <c r="EJ491" s="4">
        <v>165</v>
      </c>
      <c r="EK491" s="4">
        <v>64</v>
      </c>
      <c r="EL491" s="6">
        <f>EK491/(EJ491*EJ491*0.01*0.01)</f>
        <v>23.507805325987142</v>
      </c>
      <c r="EM491" s="4">
        <v>1</v>
      </c>
      <c r="EN491" s="1">
        <v>1</v>
      </c>
      <c r="EO491" s="4">
        <v>2</v>
      </c>
      <c r="EP491" s="4">
        <v>1</v>
      </c>
      <c r="EQ491" s="31" t="s">
        <v>1197</v>
      </c>
      <c r="ER491" s="14">
        <v>42951</v>
      </c>
      <c r="ES491" s="132">
        <v>12545</v>
      </c>
      <c r="ET491" s="133">
        <v>75</v>
      </c>
      <c r="EU491" s="133">
        <v>8135</v>
      </c>
      <c r="EV491" s="133">
        <v>4000</v>
      </c>
      <c r="EW491" s="133">
        <v>40560</v>
      </c>
      <c r="EX491" s="133">
        <v>2942</v>
      </c>
      <c r="EY491" s="134">
        <f>EX491/EV491*EW491/ET491</f>
        <v>397.75839999999999</v>
      </c>
      <c r="EZ491" s="39">
        <f>L491*EY491</f>
        <v>1392.1543999999999</v>
      </c>
      <c r="FA491" s="9"/>
      <c r="FE491" s="135"/>
      <c r="FF491" s="135"/>
      <c r="FH491" s="136"/>
      <c r="FI491" s="11"/>
      <c r="FK491" s="138"/>
      <c r="FL491" s="139"/>
      <c r="FM491" s="9"/>
      <c r="FN491" s="1"/>
      <c r="FO491" s="41">
        <f>AC491/1000</f>
        <v>0.4</v>
      </c>
      <c r="FQ491" s="121">
        <f>EX491*100/EU491</f>
        <v>36.164720344191764</v>
      </c>
      <c r="FR491" s="140">
        <f>EY491/1000</f>
        <v>0.39775840000000001</v>
      </c>
      <c r="FS491" s="143">
        <f>DT491/EY491</f>
        <v>0.95032562480138694</v>
      </c>
      <c r="FT491" s="43">
        <v>72</v>
      </c>
      <c r="FU491" s="215" t="s">
        <v>1243</v>
      </c>
      <c r="FV491" s="130" t="s">
        <v>1244</v>
      </c>
      <c r="FW491" s="215"/>
      <c r="FX491" s="29"/>
      <c r="FY491" s="11" t="s">
        <v>1124</v>
      </c>
      <c r="FZ491" s="1">
        <v>0</v>
      </c>
      <c r="GA491" s="2" t="s">
        <v>560</v>
      </c>
      <c r="GB491" s="11" t="s">
        <v>1207</v>
      </c>
      <c r="GC491" s="11"/>
      <c r="GE491" s="23"/>
      <c r="GF491" s="2"/>
      <c r="GG491" s="1">
        <v>1</v>
      </c>
      <c r="GH491" s="28">
        <v>43901</v>
      </c>
      <c r="GI491" s="1"/>
      <c r="GJ491" s="29" t="s">
        <v>1126</v>
      </c>
      <c r="GK491" s="1">
        <v>0</v>
      </c>
      <c r="GL491" s="8">
        <v>0</v>
      </c>
      <c r="GM491" s="11" t="s">
        <v>1107</v>
      </c>
      <c r="GO491" s="10">
        <v>43901</v>
      </c>
      <c r="GP491" s="14" t="s">
        <v>523</v>
      </c>
      <c r="GQ491" s="20">
        <f>DATEDIF(ER491,GO491,"m")</f>
        <v>31</v>
      </c>
      <c r="GR491" s="141" t="s">
        <v>1108</v>
      </c>
      <c r="GT491" s="19"/>
      <c r="GV491" s="11"/>
      <c r="GZ491" s="11">
        <v>1</v>
      </c>
      <c r="HA491" s="54">
        <v>0</v>
      </c>
      <c r="HB491" s="54">
        <v>0</v>
      </c>
      <c r="HC491" s="55">
        <v>1218.58</v>
      </c>
      <c r="HD491" s="54">
        <v>0</v>
      </c>
      <c r="HE491" s="54">
        <v>0</v>
      </c>
      <c r="HF491" s="54">
        <v>0</v>
      </c>
      <c r="HG491" s="55">
        <v>7289.2</v>
      </c>
      <c r="HH491" s="54">
        <v>0</v>
      </c>
      <c r="HI491" s="55">
        <v>239.2</v>
      </c>
      <c r="HJ491" s="54">
        <v>0</v>
      </c>
      <c r="HK491" s="54">
        <v>0</v>
      </c>
      <c r="HL491" s="54">
        <v>0</v>
      </c>
      <c r="HM491" s="54">
        <v>256.42</v>
      </c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20"/>
      <c r="IC491" s="20"/>
      <c r="ID491" s="11"/>
      <c r="IE491" s="11"/>
      <c r="IF491" s="20"/>
      <c r="KE491" s="20">
        <f>FR491*AO491/100*1000</f>
        <v>170.63835359999999</v>
      </c>
      <c r="KF491" s="20">
        <f>FR491*AP491/100*1000</f>
        <v>217.17608640000003</v>
      </c>
      <c r="KG491" s="20">
        <f>FR491*AQ491/100*1000</f>
        <v>5.369738400000001</v>
      </c>
      <c r="KH491" s="20">
        <f>FR491*AX491/100*1000</f>
        <v>7.3715768755200006</v>
      </c>
      <c r="KI491" s="20">
        <f>FR491*BM491/100*1000</f>
        <v>0.31422913599999996</v>
      </c>
      <c r="KJ491" s="20">
        <f>FR491*BY491/100*1000</f>
        <v>47.344386835199998</v>
      </c>
      <c r="KK491" s="20">
        <f>FR491*CA491/100*1000</f>
        <v>33.010765132799996</v>
      </c>
      <c r="KL491" s="20">
        <f>FR491*CC491/100*1000</f>
        <v>135.73505399999999</v>
      </c>
      <c r="KS491" s="1" t="s">
        <v>431</v>
      </c>
      <c r="KT491" s="1" t="s">
        <v>431</v>
      </c>
      <c r="KV491" s="11" t="s">
        <v>1107</v>
      </c>
    </row>
    <row r="492" spans="1:313">
      <c r="A492" s="1">
        <v>64</v>
      </c>
      <c r="B492" s="219">
        <f>COUNTIFS($D$3:D492,D492,$F$3:F492,F492)</f>
        <v>1</v>
      </c>
      <c r="C492" s="21">
        <v>12419</v>
      </c>
      <c r="D492" s="21" t="s">
        <v>2919</v>
      </c>
      <c r="E492" s="1" t="s">
        <v>2920</v>
      </c>
      <c r="F492" s="12">
        <v>9411095650</v>
      </c>
      <c r="G492" s="1">
        <v>26</v>
      </c>
      <c r="H492" s="247" t="s">
        <v>1158</v>
      </c>
      <c r="DJ492" s="210" t="s">
        <v>491</v>
      </c>
      <c r="EL492" s="6" t="e">
        <f>EK492/(EJ492*EJ492*0.01*0.01)</f>
        <v>#DIV/0!</v>
      </c>
      <c r="FU492" s="214" t="s">
        <v>785</v>
      </c>
      <c r="FW492" s="214" t="s">
        <v>785</v>
      </c>
      <c r="GI492" s="8"/>
    </row>
    <row r="493" spans="1:313">
      <c r="A493" s="1">
        <v>190</v>
      </c>
      <c r="B493" s="1">
        <f>COUNTIFS($D$3:D493,D493,$F$3:F493,F493)</f>
        <v>1</v>
      </c>
      <c r="C493" s="34">
        <v>13218</v>
      </c>
      <c r="D493" s="21" t="s">
        <v>1439</v>
      </c>
      <c r="E493" s="2" t="s">
        <v>685</v>
      </c>
      <c r="F493" s="12">
        <v>7501033705</v>
      </c>
      <c r="G493" s="1">
        <f>LEFT(H493,4)-CONCATENATE(IF(LEFT(F493, 2)&lt;MID(H493, 3, 4), 20, 19),LEFT(F493,2))</f>
        <v>45</v>
      </c>
      <c r="H493" s="247" t="s">
        <v>1440</v>
      </c>
      <c r="I493" s="29" t="s">
        <v>1441</v>
      </c>
      <c r="J493" s="24" t="s">
        <v>487</v>
      </c>
      <c r="K493" s="2" t="s">
        <v>430</v>
      </c>
      <c r="L493" s="1">
        <v>12</v>
      </c>
      <c r="M493" s="2" t="s">
        <v>613</v>
      </c>
      <c r="N493" s="2" t="s">
        <v>647</v>
      </c>
      <c r="P493" s="1" t="s">
        <v>1377</v>
      </c>
      <c r="S493" s="2"/>
      <c r="T493" s="42"/>
      <c r="U493" s="42"/>
      <c r="V493" s="57" t="s">
        <v>1245</v>
      </c>
      <c r="X493" s="59"/>
      <c r="Y493" s="59"/>
      <c r="Z493" s="29" t="s">
        <v>1442</v>
      </c>
      <c r="AA493" s="1" t="s">
        <v>812</v>
      </c>
      <c r="AC493" s="115">
        <v>3145</v>
      </c>
      <c r="AD493" s="115">
        <v>37000</v>
      </c>
      <c r="AE493" s="11"/>
      <c r="AF493" s="11"/>
      <c r="AG493" s="161" t="s">
        <v>1443</v>
      </c>
      <c r="AH493" s="115">
        <v>4000</v>
      </c>
      <c r="AI493" s="11"/>
      <c r="AJ493" s="11"/>
      <c r="AM493" s="11"/>
      <c r="AO493" s="116">
        <v>28.2</v>
      </c>
      <c r="AP493" s="117">
        <v>69.599999999999994</v>
      </c>
      <c r="AQ493" s="118">
        <v>0.77</v>
      </c>
      <c r="AR493" s="119">
        <f>AO493+AP493+AQ493</f>
        <v>98.57</v>
      </c>
      <c r="AS493" s="120">
        <f>AO493/AP493</f>
        <v>0.40517241379310348</v>
      </c>
      <c r="AT493" s="121">
        <f>AO493/AP493*AQ493</f>
        <v>0.31198275862068969</v>
      </c>
      <c r="AU493" s="122">
        <f>AO493/(AP493+AQ493)</f>
        <v>0.40073895125763825</v>
      </c>
      <c r="AV493" s="19">
        <f>AW493*AO493/100</f>
        <v>25.774999999999999</v>
      </c>
      <c r="AW493" s="19">
        <f>98-AY493-(CD493*100/AO493)</f>
        <v>91.400709219858157</v>
      </c>
      <c r="AX493" s="123">
        <v>1.82</v>
      </c>
      <c r="AY493" s="19">
        <f>AX493*100/AO493</f>
        <v>6.4539007092198579</v>
      </c>
      <c r="AZ493" s="1" t="s">
        <v>432</v>
      </c>
      <c r="BA493" s="58">
        <v>54.8</v>
      </c>
      <c r="BB493" s="1" t="s">
        <v>432</v>
      </c>
      <c r="BC493" s="6">
        <v>4.5999999999999999E-2</v>
      </c>
      <c r="BD493" s="6"/>
      <c r="BE493" s="19"/>
      <c r="BF493" s="19"/>
      <c r="BG493" s="67"/>
      <c r="BH493" s="162"/>
      <c r="BI493" s="19" t="s">
        <v>432</v>
      </c>
      <c r="BJ493" s="19">
        <v>61.9</v>
      </c>
      <c r="BK493" s="19">
        <v>38.1</v>
      </c>
      <c r="BL493" s="124">
        <f>BJ493/BK493</f>
        <v>1.6246719160104985</v>
      </c>
      <c r="BM493" s="125">
        <v>1.32</v>
      </c>
      <c r="BN493" s="6">
        <f>BM493*100/AO493</f>
        <v>4.6808510638297873</v>
      </c>
      <c r="BO493" s="1" t="s">
        <v>432</v>
      </c>
      <c r="BP493" s="19">
        <v>61.9</v>
      </c>
      <c r="BQ493" s="19">
        <v>61.754999999999995</v>
      </c>
      <c r="BR493" s="43">
        <v>41380.9</v>
      </c>
      <c r="BS493" s="6">
        <f>BX493+BZ493</f>
        <v>98.13</v>
      </c>
      <c r="BT493" s="4">
        <v>97.9</v>
      </c>
      <c r="BU493" s="43">
        <v>22143.220338983054</v>
      </c>
      <c r="BV493" s="6">
        <f>100-BT493</f>
        <v>2.0999999999999943</v>
      </c>
      <c r="BW493" s="6">
        <f>BY493+CA493+CC493</f>
        <v>68.667359999999988</v>
      </c>
      <c r="BX493" s="2">
        <v>95.1</v>
      </c>
      <c r="BY493" s="22">
        <f>BX493*AP493/100</f>
        <v>66.189599999999984</v>
      </c>
      <c r="BZ493" s="4">
        <v>3.03</v>
      </c>
      <c r="CA493" s="22">
        <f>BZ493*AP493/100</f>
        <v>2.1088799999999996</v>
      </c>
      <c r="CB493" s="4">
        <v>0.53</v>
      </c>
      <c r="CC493" s="22">
        <f>CB493*AP493/100</f>
        <v>0.36887999999999999</v>
      </c>
      <c r="CD493" s="22">
        <v>4.1000000000000002E-2</v>
      </c>
      <c r="CE493" s="126">
        <v>100</v>
      </c>
      <c r="CF493" s="126">
        <v>32536</v>
      </c>
      <c r="CG493" s="126">
        <v>99.9</v>
      </c>
      <c r="CH493" s="126">
        <v>22301</v>
      </c>
      <c r="CI493" s="126">
        <v>95.7</v>
      </c>
      <c r="CJ493" s="126">
        <v>100</v>
      </c>
      <c r="CK493" s="126">
        <v>32044</v>
      </c>
      <c r="CL493" s="146">
        <f>BX493/BZ493</f>
        <v>31.386138613861387</v>
      </c>
      <c r="CM493" s="22"/>
      <c r="CN493" s="22"/>
      <c r="CO493" s="22"/>
      <c r="CP493" s="6">
        <v>1.55</v>
      </c>
      <c r="CQ493" s="19"/>
      <c r="CR493" s="19"/>
      <c r="CS493" s="19"/>
      <c r="CT493" s="22"/>
      <c r="CU493" s="142"/>
      <c r="CV493" s="142"/>
      <c r="CW493" s="22"/>
      <c r="CX493" s="22"/>
      <c r="CZ493" s="22"/>
      <c r="DA493" s="16"/>
      <c r="DB493" s="129" t="s">
        <v>441</v>
      </c>
      <c r="DC493" s="130"/>
      <c r="DD493" s="131" t="s">
        <v>1444</v>
      </c>
      <c r="DI493" s="108" t="s">
        <v>434</v>
      </c>
      <c r="DJ493" s="210" t="s">
        <v>491</v>
      </c>
      <c r="DK493" s="4">
        <v>2</v>
      </c>
      <c r="DN493" s="16" t="s">
        <v>443</v>
      </c>
      <c r="DR493" s="22" t="s">
        <v>431</v>
      </c>
      <c r="DS493" s="22" t="s">
        <v>431</v>
      </c>
      <c r="DT493" s="22">
        <v>4118</v>
      </c>
      <c r="DU493" s="22">
        <v>5.4</v>
      </c>
      <c r="DV493" s="22">
        <v>94.6</v>
      </c>
      <c r="DW493" s="22" t="s">
        <v>431</v>
      </c>
      <c r="DX493" s="22" t="s">
        <v>431</v>
      </c>
      <c r="DY493" s="22" t="s">
        <v>431</v>
      </c>
      <c r="DZ493" s="22" t="s">
        <v>431</v>
      </c>
      <c r="EA493" s="2">
        <v>0</v>
      </c>
      <c r="EB493" s="2"/>
      <c r="EC493" s="36"/>
      <c r="ED493" s="36"/>
      <c r="EE493" s="4">
        <v>12</v>
      </c>
      <c r="EF493" s="4"/>
      <c r="EG493" s="4"/>
      <c r="EH493" s="4"/>
      <c r="EI493" s="4"/>
      <c r="EJ493" s="4"/>
      <c r="EK493" s="4"/>
      <c r="EL493" s="6" t="e">
        <f>EK493/(EJ493*EJ493*0.01*0.01)</f>
        <v>#DIV/0!</v>
      </c>
      <c r="EM493" s="4"/>
      <c r="EN493" s="4"/>
      <c r="EO493" s="4"/>
      <c r="EP493" s="4"/>
      <c r="EQ493" s="31"/>
      <c r="ER493" s="14"/>
      <c r="ES493" s="132">
        <v>13218</v>
      </c>
      <c r="ET493" s="133">
        <v>75</v>
      </c>
      <c r="EU493" s="133">
        <v>52865</v>
      </c>
      <c r="EV493" s="133">
        <v>4000</v>
      </c>
      <c r="EW493" s="133">
        <v>39780</v>
      </c>
      <c r="EX493" s="133">
        <v>23515</v>
      </c>
      <c r="EY493" s="134">
        <f>EX493/EV493*EW493/ET493</f>
        <v>3118.0890000000004</v>
      </c>
      <c r="EZ493" s="39">
        <f>L493*EY493</f>
        <v>37417.068000000007</v>
      </c>
      <c r="FA493" s="9"/>
      <c r="FE493" s="135"/>
      <c r="FF493" s="135"/>
      <c r="FH493" s="136"/>
      <c r="FI493" s="11"/>
      <c r="FK493" s="138"/>
      <c r="FL493" s="139"/>
      <c r="FM493" s="9"/>
      <c r="FN493" s="1"/>
      <c r="FO493" s="41">
        <f>AC493/1000</f>
        <v>3.145</v>
      </c>
      <c r="FQ493" s="121">
        <f>EX493*100/EU493</f>
        <v>44.481225763737825</v>
      </c>
      <c r="FR493" s="140">
        <f>EY493/1000</f>
        <v>3.1180890000000003</v>
      </c>
      <c r="FS493" s="143">
        <f>DT493/EY493</f>
        <v>1.320680711807777</v>
      </c>
      <c r="FT493" s="143"/>
      <c r="FU493" s="214"/>
      <c r="FW493" s="214"/>
      <c r="GI493" s="8"/>
      <c r="GO493" s="10">
        <v>44048</v>
      </c>
      <c r="GP493" s="10"/>
      <c r="GQ493" s="20"/>
      <c r="KE493" s="20">
        <f>FR493*AO493/100*1000</f>
        <v>879.30109800000014</v>
      </c>
      <c r="KF493" s="20">
        <f>FR493*AP493/100*1000</f>
        <v>2170.1899440000002</v>
      </c>
      <c r="KG493" s="20">
        <f>FR493*AQ493/100*1000</f>
        <v>24.009285300000002</v>
      </c>
      <c r="KH493" s="20">
        <f>FR493*AX493/100*1000</f>
        <v>56.749219800000006</v>
      </c>
      <c r="KI493" s="20">
        <f>FR493*BM493/100*1000</f>
        <v>41.158774800000003</v>
      </c>
      <c r="KJ493" s="20">
        <f>FR493*BY493/100*1000</f>
        <v>2063.8506367439995</v>
      </c>
      <c r="KK493" s="20">
        <f>FR493*CA493/100*1000</f>
        <v>65.756755303199995</v>
      </c>
      <c r="KL493" s="20">
        <f>FR493*CC493/100*1000</f>
        <v>11.502006703200001</v>
      </c>
    </row>
    <row r="494" spans="1:313">
      <c r="A494" s="1">
        <v>206</v>
      </c>
      <c r="B494" s="1">
        <f>COUNTIFS($D$3:D494,D494,$F$3:F494,F494)</f>
        <v>1</v>
      </c>
      <c r="C494" s="34">
        <v>18018</v>
      </c>
      <c r="D494" s="21" t="s">
        <v>2619</v>
      </c>
      <c r="E494" s="2" t="s">
        <v>520</v>
      </c>
      <c r="F494" s="2">
        <v>7902145372</v>
      </c>
      <c r="G494" s="1">
        <v>43</v>
      </c>
      <c r="H494" s="247" t="s">
        <v>2620</v>
      </c>
      <c r="I494" s="29" t="s">
        <v>2621</v>
      </c>
      <c r="J494" s="24" t="s">
        <v>487</v>
      </c>
      <c r="K494" s="2" t="s">
        <v>430</v>
      </c>
      <c r="L494" s="2">
        <v>12</v>
      </c>
      <c r="M494" s="2" t="s">
        <v>631</v>
      </c>
      <c r="N494" s="2" t="s">
        <v>431</v>
      </c>
      <c r="O494" s="11"/>
      <c r="P494" s="2" t="s">
        <v>2609</v>
      </c>
      <c r="Q494" s="11" t="s">
        <v>2584</v>
      </c>
      <c r="R494" s="11"/>
      <c r="S494" s="11"/>
      <c r="T494" s="42"/>
      <c r="U494" s="42"/>
      <c r="V494" s="64" t="s">
        <v>2426</v>
      </c>
      <c r="W494" s="42" t="s">
        <v>1530</v>
      </c>
      <c r="X494" s="42" t="s">
        <v>2294</v>
      </c>
      <c r="Y494" s="42"/>
      <c r="Z494" s="29" t="s">
        <v>2455</v>
      </c>
      <c r="AA494" s="1" t="s">
        <v>2166</v>
      </c>
      <c r="AC494" s="115">
        <v>18026</v>
      </c>
      <c r="AD494" s="115">
        <v>216000</v>
      </c>
      <c r="AG494" s="11" t="s">
        <v>465</v>
      </c>
      <c r="AH494" s="115">
        <v>10000</v>
      </c>
      <c r="AJ494" s="11"/>
      <c r="AM494" s="11"/>
      <c r="AO494" s="116"/>
      <c r="AP494" s="117"/>
      <c r="AQ494" s="118"/>
      <c r="AR494" s="119">
        <f>AO494+AP494+AQ494</f>
        <v>0</v>
      </c>
      <c r="AS494" s="120" t="e">
        <f>AO494/AP494</f>
        <v>#DIV/0!</v>
      </c>
      <c r="AT494" s="121" t="e">
        <f>AO494/AP494*AQ494</f>
        <v>#DIV/0!</v>
      </c>
      <c r="AU494" s="122" t="e">
        <f>AO494/(AP494+AQ494)</f>
        <v>#DIV/0!</v>
      </c>
      <c r="AV494" s="19" t="e">
        <f>AW494*AO494/100</f>
        <v>#DIV/0!</v>
      </c>
      <c r="AW494" s="19" t="e">
        <f>98-AY494</f>
        <v>#DIV/0!</v>
      </c>
      <c r="AX494" s="123"/>
      <c r="AY494" s="19" t="e">
        <f>AX494*100/AO494</f>
        <v>#DIV/0!</v>
      </c>
      <c r="AZ494" s="1" t="s">
        <v>432</v>
      </c>
      <c r="BA494" s="58"/>
      <c r="BB494" s="1" t="s">
        <v>432</v>
      </c>
      <c r="BC494" s="6"/>
      <c r="BD494" s="6"/>
      <c r="BE494" s="19"/>
      <c r="BF494" s="19"/>
      <c r="BG494" s="67"/>
      <c r="BH494" s="67"/>
      <c r="BI494" s="19"/>
      <c r="BJ494" s="19"/>
      <c r="BK494" s="19">
        <f>100-BJ494</f>
        <v>100</v>
      </c>
      <c r="BL494" s="124">
        <f>BJ494/BK494</f>
        <v>0</v>
      </c>
      <c r="BM494" s="125"/>
      <c r="BN494" s="6" t="e">
        <f>BM494*100/AO494</f>
        <v>#DIV/0!</v>
      </c>
      <c r="BO494" s="1" t="s">
        <v>432</v>
      </c>
      <c r="BP494" s="19"/>
      <c r="BQ494" s="19"/>
      <c r="BR494" s="43"/>
      <c r="BS494" s="6">
        <f>BX494+BZ494</f>
        <v>0</v>
      </c>
      <c r="BU494" s="43"/>
      <c r="BV494" s="6">
        <f>100-BT494</f>
        <v>100</v>
      </c>
      <c r="BW494" s="6">
        <f>BY494+CA494+CC494</f>
        <v>0</v>
      </c>
      <c r="BX494" s="22"/>
      <c r="BY494" s="22">
        <f>BX494*AP494/100</f>
        <v>0</v>
      </c>
      <c r="BZ494" s="6"/>
      <c r="CA494" s="22">
        <f>BZ494*AP494/100</f>
        <v>0</v>
      </c>
      <c r="CB494" s="6"/>
      <c r="CC494" s="22">
        <f>CB494*AP494/100</f>
        <v>0</v>
      </c>
      <c r="CD494" s="22" t="s">
        <v>432</v>
      </c>
      <c r="CE494" s="126"/>
      <c r="CF494" s="127"/>
      <c r="CG494" s="126"/>
      <c r="CH494" s="127"/>
      <c r="CI494" s="126"/>
      <c r="CJ494" s="126"/>
      <c r="CK494" s="127"/>
      <c r="CL494" s="19" t="e">
        <f>BX494/BZ494</f>
        <v>#DIV/0!</v>
      </c>
      <c r="CM494" s="19"/>
      <c r="CN494" s="19"/>
      <c r="CO494" s="19"/>
      <c r="CP494" s="6"/>
      <c r="CQ494" s="19"/>
      <c r="CR494" s="19"/>
      <c r="CS494" s="20"/>
      <c r="CZ494" s="22"/>
      <c r="DA494" s="16"/>
      <c r="DC494" s="130"/>
      <c r="DD494" s="131"/>
      <c r="DI494" s="1"/>
      <c r="DJ494" s="245" t="s">
        <v>465</v>
      </c>
      <c r="DN494" s="16"/>
      <c r="DR494" s="58"/>
      <c r="DS494" s="22"/>
      <c r="DT494" s="22"/>
      <c r="DU494" s="22"/>
      <c r="DV494" s="22"/>
      <c r="DW494" s="22"/>
      <c r="DX494" s="22"/>
      <c r="DY494" s="22"/>
      <c r="DZ494" s="22"/>
      <c r="EB494" s="2"/>
      <c r="EC494" s="36"/>
      <c r="ED494" s="36"/>
      <c r="EE494" s="4">
        <f>L494</f>
        <v>12</v>
      </c>
      <c r="EF494" s="4"/>
      <c r="EG494" s="4"/>
      <c r="EH494" s="4"/>
      <c r="EI494" s="4"/>
      <c r="EJ494" s="4"/>
      <c r="EK494" s="4"/>
      <c r="EL494" s="6" t="e">
        <f>EK494/(EJ494*EJ494*0.01*0.01)</f>
        <v>#DIV/0!</v>
      </c>
      <c r="EM494" s="4"/>
      <c r="EN494" s="4"/>
      <c r="EO494" s="4"/>
      <c r="EP494" s="4"/>
      <c r="EQ494" s="31"/>
      <c r="ER494" s="14"/>
      <c r="ES494" s="132">
        <f>C494</f>
        <v>18018</v>
      </c>
      <c r="ET494" s="133">
        <v>75</v>
      </c>
      <c r="EU494" s="133"/>
      <c r="EV494" s="133">
        <v>4000</v>
      </c>
      <c r="EW494" s="133">
        <v>40560</v>
      </c>
      <c r="EX494" s="133"/>
      <c r="EY494" s="134">
        <f>EX494/EV494*EW494/ET494</f>
        <v>0</v>
      </c>
      <c r="EZ494" s="39">
        <f>L494*EY494</f>
        <v>0</v>
      </c>
      <c r="FA494" s="9"/>
      <c r="FE494" s="135"/>
      <c r="FF494" s="135"/>
      <c r="FH494" s="136"/>
      <c r="FK494" s="138"/>
      <c r="FL494" s="139"/>
      <c r="FM494" s="9"/>
      <c r="FN494" s="1"/>
      <c r="FO494" s="41" t="e">
        <f>#REF!/1000</f>
        <v>#REF!</v>
      </c>
      <c r="FQ494" s="121" t="e">
        <f>EX494*100/EU494</f>
        <v>#DIV/0!</v>
      </c>
      <c r="FR494" s="140">
        <f>EY494/1000</f>
        <v>0</v>
      </c>
      <c r="FS494" s="9"/>
      <c r="GI494" s="8"/>
      <c r="GO494" s="10"/>
      <c r="GP494" s="10"/>
      <c r="GQ494" s="20"/>
      <c r="KB494" s="22"/>
      <c r="KC494" s="22"/>
      <c r="KD494" s="22"/>
      <c r="KE494" s="20">
        <f>FR494*AO494/100*1000</f>
        <v>0</v>
      </c>
      <c r="KF494" s="20">
        <f>FR494*AP494/100*1000</f>
        <v>0</v>
      </c>
      <c r="KG494" s="20">
        <f>FR494*AQ494/100*1000</f>
        <v>0</v>
      </c>
      <c r="KH494" s="20">
        <f>FR494*AX494/100*1000</f>
        <v>0</v>
      </c>
      <c r="KI494" s="20">
        <f>FR494*BM494/100*1000</f>
        <v>0</v>
      </c>
      <c r="KJ494" s="20">
        <f>FR494*BY494/100*1000</f>
        <v>0</v>
      </c>
      <c r="KK494" s="20">
        <f>FR494*CA494/100*1000</f>
        <v>0</v>
      </c>
      <c r="KL494" s="20">
        <f>FR494*CC494/100*1000</f>
        <v>0</v>
      </c>
      <c r="KM494" s="1"/>
      <c r="KN494" s="1"/>
      <c r="KP494" s="22"/>
      <c r="KQ494" s="22"/>
      <c r="KR494" s="22"/>
      <c r="KS494" s="19"/>
      <c r="KY494" s="11"/>
      <c r="KZ494" s="11"/>
      <c r="LA494" s="11"/>
    </row>
    <row r="495" spans="1:313">
      <c r="A495" s="1">
        <v>174</v>
      </c>
      <c r="B495" s="1">
        <f>COUNTIFS($D$3:D495,D495,$F$3:F495,F495)</f>
        <v>1</v>
      </c>
      <c r="C495" s="34">
        <v>17802</v>
      </c>
      <c r="D495" s="21" t="s">
        <v>2574</v>
      </c>
      <c r="E495" s="2" t="s">
        <v>537</v>
      </c>
      <c r="F495" s="2">
        <v>460913454</v>
      </c>
      <c r="G495" s="1">
        <v>76</v>
      </c>
      <c r="H495" s="247" t="s">
        <v>2575</v>
      </c>
      <c r="I495" s="29" t="s">
        <v>2576</v>
      </c>
      <c r="J495" s="24" t="s">
        <v>487</v>
      </c>
      <c r="K495" s="2" t="s">
        <v>430</v>
      </c>
      <c r="L495" s="2">
        <v>5</v>
      </c>
      <c r="M495" s="2">
        <v>2</v>
      </c>
      <c r="N495" s="2" t="s">
        <v>646</v>
      </c>
      <c r="O495" s="11"/>
      <c r="P495" s="2" t="s">
        <v>2571</v>
      </c>
      <c r="Q495" s="11"/>
      <c r="R495" s="11"/>
      <c r="S495" s="11"/>
      <c r="T495" s="42"/>
      <c r="U495" s="42"/>
      <c r="V495" s="64" t="s">
        <v>2426</v>
      </c>
      <c r="W495" s="42"/>
      <c r="X495" s="42"/>
      <c r="Y495" s="42"/>
      <c r="Z495" s="29"/>
      <c r="AA495" s="1" t="s">
        <v>2166</v>
      </c>
      <c r="AC495" s="115">
        <v>56</v>
      </c>
      <c r="AD495" s="115">
        <v>200</v>
      </c>
      <c r="AE495" s="11"/>
      <c r="AF495" s="11"/>
      <c r="AG495" s="11" t="s">
        <v>491</v>
      </c>
      <c r="AH495" s="115">
        <v>50</v>
      </c>
      <c r="AJ495" s="11"/>
      <c r="AM495" s="11"/>
      <c r="AO495" s="116">
        <v>13.2</v>
      </c>
      <c r="AP495" s="117">
        <v>81.2</v>
      </c>
      <c r="AQ495" s="118">
        <v>4.51</v>
      </c>
      <c r="AR495" s="119">
        <f>AO495+AP495+AQ495</f>
        <v>98.910000000000011</v>
      </c>
      <c r="AS495" s="120">
        <f>AO495/AP495</f>
        <v>0.1625615763546798</v>
      </c>
      <c r="AT495" s="121">
        <f>AO495/AP495*AQ495</f>
        <v>0.73315270935960586</v>
      </c>
      <c r="AU495" s="122">
        <f>AO495/(AP495+AQ495)</f>
        <v>0.15400770038501924</v>
      </c>
      <c r="AV495" s="19">
        <f>AW495*AO495/100</f>
        <v>11.975999999999999</v>
      </c>
      <c r="AW495" s="19">
        <f>98-AY495</f>
        <v>90.72727272727272</v>
      </c>
      <c r="AX495" s="123">
        <v>0.96</v>
      </c>
      <c r="AY495" s="19">
        <f>AX495*100/AO495</f>
        <v>7.2727272727272734</v>
      </c>
      <c r="AZ495" s="1" t="s">
        <v>432</v>
      </c>
      <c r="BA495" s="58">
        <v>27.8</v>
      </c>
      <c r="BB495" s="1" t="s">
        <v>432</v>
      </c>
      <c r="BC495" s="6">
        <v>0</v>
      </c>
      <c r="BD495" s="6"/>
      <c r="BE495" s="19"/>
      <c r="BF495" s="19"/>
      <c r="BG495" s="67" t="s">
        <v>432</v>
      </c>
      <c r="BH495" s="67" t="s">
        <v>432</v>
      </c>
      <c r="BI495" s="19">
        <v>0</v>
      </c>
      <c r="BJ495" s="19">
        <v>39.9</v>
      </c>
      <c r="BK495" s="19">
        <f>100-BJ495</f>
        <v>60.1</v>
      </c>
      <c r="BL495" s="124">
        <f>BJ495/BK495</f>
        <v>0.66389351081530779</v>
      </c>
      <c r="BM495" s="125">
        <v>0.25</v>
      </c>
      <c r="BN495" s="6">
        <f>BM495*100/AO495</f>
        <v>1.893939393939394</v>
      </c>
      <c r="BO495" s="1" t="s">
        <v>432</v>
      </c>
      <c r="BP495" s="19">
        <v>46.440677966101696</v>
      </c>
      <c r="BQ495" s="19">
        <v>53.4</v>
      </c>
      <c r="BR495" s="43">
        <v>65946.880000000005</v>
      </c>
      <c r="BS495" s="6">
        <f>BX495+BZ495</f>
        <v>58.3</v>
      </c>
      <c r="BT495" s="4">
        <v>94.5</v>
      </c>
      <c r="BU495" s="43">
        <v>7053.9682539682535</v>
      </c>
      <c r="BV495" s="6">
        <f>100-BT495</f>
        <v>5.5</v>
      </c>
      <c r="BW495" s="6">
        <f>BY495+CA495+CC495</f>
        <v>81.118800000000007</v>
      </c>
      <c r="BX495" s="22">
        <v>27.3</v>
      </c>
      <c r="BY495" s="22">
        <f>BX495*AP495/100</f>
        <v>22.167600000000004</v>
      </c>
      <c r="BZ495" s="6">
        <v>31</v>
      </c>
      <c r="CA495" s="22">
        <f>BZ495*AP495/100</f>
        <v>25.172000000000004</v>
      </c>
      <c r="CB495" s="6">
        <v>41.6</v>
      </c>
      <c r="CC495" s="22">
        <f>CB495*AP495/100</f>
        <v>33.779200000000003</v>
      </c>
      <c r="CD495" s="22" t="s">
        <v>432</v>
      </c>
      <c r="CE495" s="126">
        <v>88.5</v>
      </c>
      <c r="CF495" s="127">
        <v>6614</v>
      </c>
      <c r="CG495" s="126">
        <v>81.2</v>
      </c>
      <c r="CH495" s="127">
        <v>5560</v>
      </c>
      <c r="CI495" s="126">
        <v>49.2</v>
      </c>
      <c r="CJ495" s="126">
        <v>69.900000000000006</v>
      </c>
      <c r="CK495" s="127">
        <v>5344</v>
      </c>
      <c r="CL495" s="19">
        <f>BX495/BZ495</f>
        <v>0.88064516129032255</v>
      </c>
      <c r="CM495" s="19"/>
      <c r="CN495" s="19"/>
      <c r="CO495" s="19"/>
      <c r="CP495" s="6"/>
      <c r="CQ495" s="19"/>
      <c r="CR495" s="19"/>
      <c r="CS495" s="20"/>
      <c r="CZ495" s="22"/>
      <c r="DA495" s="16"/>
      <c r="DC495" s="130"/>
      <c r="DD495" s="131"/>
      <c r="DI495" s="1" t="s">
        <v>434</v>
      </c>
      <c r="DJ495" s="210" t="s">
        <v>491</v>
      </c>
      <c r="DK495" s="4">
        <v>2</v>
      </c>
      <c r="DN495" s="16">
        <v>0</v>
      </c>
      <c r="DR495" s="58" t="s">
        <v>431</v>
      </c>
      <c r="DS495" s="22" t="s">
        <v>431</v>
      </c>
      <c r="DT495" s="22">
        <v>68</v>
      </c>
      <c r="DU495" s="22">
        <v>22</v>
      </c>
      <c r="DV495" s="22">
        <v>78</v>
      </c>
      <c r="DW495" s="22" t="s">
        <v>431</v>
      </c>
      <c r="DX495" s="22" t="s">
        <v>431</v>
      </c>
      <c r="DY495" s="22" t="s">
        <v>431</v>
      </c>
      <c r="DZ495" s="22" t="s">
        <v>431</v>
      </c>
      <c r="EA495" s="2">
        <v>0</v>
      </c>
      <c r="EB495" s="2"/>
      <c r="EC495" s="36"/>
      <c r="ED495" s="36"/>
      <c r="EE495" s="4">
        <f>L495</f>
        <v>5</v>
      </c>
      <c r="EF495" s="4"/>
      <c r="EG495" s="4"/>
      <c r="EH495" s="4"/>
      <c r="EI495" s="4"/>
      <c r="EJ495" s="4"/>
      <c r="EK495" s="4"/>
      <c r="EL495" s="6" t="e">
        <f>EK495/(EJ495*EJ495*0.01*0.01)</f>
        <v>#DIV/0!</v>
      </c>
      <c r="EM495" s="4"/>
      <c r="EN495" s="4"/>
      <c r="EO495" s="4"/>
      <c r="EP495" s="4"/>
      <c r="EQ495" s="31"/>
      <c r="ER495" s="14"/>
      <c r="ES495" s="132">
        <f>C495</f>
        <v>17802</v>
      </c>
      <c r="ET495" s="133">
        <v>75</v>
      </c>
      <c r="EU495" s="133">
        <v>14584</v>
      </c>
      <c r="EV495" s="133">
        <v>20000</v>
      </c>
      <c r="EW495" s="133">
        <v>40560</v>
      </c>
      <c r="EX495" s="133">
        <v>2188</v>
      </c>
      <c r="EY495" s="134">
        <f>EX495/EV495*EW495/ET495</f>
        <v>59.163519999999998</v>
      </c>
      <c r="EZ495" s="39">
        <f>L495*EY495</f>
        <v>295.81759999999997</v>
      </c>
      <c r="FA495" s="9"/>
      <c r="FE495" s="135"/>
      <c r="FF495" s="135"/>
      <c r="FH495" s="136"/>
      <c r="FK495" s="138"/>
      <c r="FL495" s="139"/>
      <c r="FM495" s="9"/>
      <c r="FN495" s="1"/>
      <c r="FO495" s="41">
        <f>AC495/1000</f>
        <v>5.6000000000000001E-2</v>
      </c>
      <c r="FQ495" s="121">
        <f>EX495*100/EU495</f>
        <v>15.002742731760835</v>
      </c>
      <c r="FR495" s="140">
        <f>EY495/1000</f>
        <v>5.9163519999999997E-2</v>
      </c>
      <c r="FS495" s="9"/>
      <c r="FU495" s="214"/>
      <c r="FW495" s="214"/>
      <c r="GI495" s="8"/>
      <c r="GO495" s="10">
        <v>44770</v>
      </c>
      <c r="GP495" s="10"/>
      <c r="GQ495" s="20"/>
      <c r="KB495" s="22"/>
      <c r="KC495" s="22"/>
      <c r="KD495" s="22"/>
      <c r="KE495" s="20">
        <f>FR495*AO495/100*1000</f>
        <v>7.8095846399999989</v>
      </c>
      <c r="KF495" s="20">
        <f>FR495*AP495/100*1000</f>
        <v>48.040778240000002</v>
      </c>
      <c r="KG495" s="20">
        <f>FR495*AQ495/100*1000</f>
        <v>2.6682747519999999</v>
      </c>
      <c r="KH495" s="20">
        <f>FR495*AX495/100*1000</f>
        <v>0.56796979199999997</v>
      </c>
      <c r="KI495" s="20">
        <f>FR495*BM495/100*1000</f>
        <v>0.14790879999999998</v>
      </c>
      <c r="KJ495" s="20">
        <f>FR495*BY495/100*1000</f>
        <v>13.115132459520002</v>
      </c>
      <c r="KK495" s="20">
        <f>FR495*CA495/100*1000</f>
        <v>14.892641254400001</v>
      </c>
      <c r="KL495" s="20">
        <f>FR495*CC495/100*1000</f>
        <v>19.984963747839998</v>
      </c>
      <c r="KM495" s="1">
        <v>88.5</v>
      </c>
      <c r="KN495" s="1">
        <v>95.7</v>
      </c>
      <c r="KP495" s="22"/>
      <c r="KQ495" s="22"/>
      <c r="KR495" s="22"/>
      <c r="KS495" s="19"/>
      <c r="KY495" s="11"/>
      <c r="KZ495" s="11"/>
      <c r="LA495" s="11"/>
    </row>
    <row r="496" spans="1:313">
      <c r="A496" s="1">
        <v>207</v>
      </c>
      <c r="B496" s="219">
        <f>COUNTIFS($D$3:D496,D496,$F$3:F496,F496)</f>
        <v>1</v>
      </c>
      <c r="C496" s="34">
        <v>13288</v>
      </c>
      <c r="D496" s="21" t="s">
        <v>463</v>
      </c>
      <c r="E496" s="2" t="s">
        <v>506</v>
      </c>
      <c r="F496" s="12">
        <v>6859091338</v>
      </c>
      <c r="G496" s="1">
        <f>LEFT(H496,4)-CONCATENATE(IF(LEFT(F496, 2)&lt;MID(H496, 3, 4), 20, 19),LEFT(F496,2))</f>
        <v>52</v>
      </c>
      <c r="H496" s="247" t="s">
        <v>1476</v>
      </c>
      <c r="I496" s="29" t="s">
        <v>442</v>
      </c>
      <c r="J496" s="24" t="s">
        <v>487</v>
      </c>
      <c r="K496" s="2" t="s">
        <v>430</v>
      </c>
      <c r="L496" s="1">
        <v>8</v>
      </c>
      <c r="M496" s="2">
        <v>1</v>
      </c>
      <c r="N496" s="2" t="s">
        <v>647</v>
      </c>
      <c r="P496" s="1" t="s">
        <v>1452</v>
      </c>
      <c r="S496" s="2"/>
      <c r="T496" s="42"/>
      <c r="U496" s="42"/>
      <c r="V496" s="57" t="s">
        <v>1245</v>
      </c>
      <c r="X496" s="59"/>
      <c r="Y496" s="59"/>
      <c r="Z496" s="29"/>
      <c r="AA496" s="1" t="s">
        <v>812</v>
      </c>
      <c r="AC496" s="115">
        <v>429</v>
      </c>
      <c r="AD496" s="115">
        <v>3400</v>
      </c>
      <c r="AE496" s="11"/>
      <c r="AF496" s="11"/>
      <c r="AG496" s="11" t="s">
        <v>491</v>
      </c>
      <c r="AH496" s="115">
        <v>250</v>
      </c>
      <c r="AI496" s="11"/>
      <c r="AJ496" s="11"/>
      <c r="AM496" s="11"/>
      <c r="AO496" s="116">
        <v>42.9</v>
      </c>
      <c r="AP496" s="117">
        <v>55</v>
      </c>
      <c r="AQ496" s="118">
        <v>1.2</v>
      </c>
      <c r="AR496" s="119">
        <f>AO496+AP496+AQ496</f>
        <v>99.100000000000009</v>
      </c>
      <c r="AS496" s="120">
        <f>AO496/AP496</f>
        <v>0.78</v>
      </c>
      <c r="AT496" s="121">
        <f>AO496/AP496*AQ496</f>
        <v>0.93599999999999994</v>
      </c>
      <c r="AU496" s="122">
        <f>AO496/(AP496+AQ496)</f>
        <v>0.7633451957295373</v>
      </c>
      <c r="AV496" s="19">
        <f>AW496*AO496/100</f>
        <v>34.632000000000005</v>
      </c>
      <c r="AW496" s="19">
        <f>98-AY496-(CD496*100/AO496)</f>
        <v>80.727272727272734</v>
      </c>
      <c r="AX496" s="123">
        <v>5.76</v>
      </c>
      <c r="AY496" s="19">
        <f>AX496*100/AO496</f>
        <v>13.426573426573427</v>
      </c>
      <c r="AZ496" s="1" t="s">
        <v>432</v>
      </c>
      <c r="BA496" s="58">
        <v>19.3</v>
      </c>
      <c r="BB496" s="1" t="s">
        <v>432</v>
      </c>
      <c r="BC496" s="6">
        <v>3.5000000000000003E-2</v>
      </c>
      <c r="BD496" s="6"/>
      <c r="BE496" s="19"/>
      <c r="BF496" s="19"/>
      <c r="BG496" s="2">
        <v>6903</v>
      </c>
      <c r="BH496" s="2">
        <v>430</v>
      </c>
      <c r="BI496" s="19">
        <v>4.3499999999999996</v>
      </c>
      <c r="BJ496" s="19">
        <v>36.200000000000003</v>
      </c>
      <c r="BK496" s="19">
        <v>63.7</v>
      </c>
      <c r="BL496" s="124">
        <f>BJ496/BK496</f>
        <v>0.56828885400313978</v>
      </c>
      <c r="BM496" s="125">
        <v>0.24</v>
      </c>
      <c r="BN496" s="6">
        <f>BM496*100/AO496</f>
        <v>0.55944055944055948</v>
      </c>
      <c r="BO496" s="1" t="s">
        <v>432</v>
      </c>
      <c r="BP496" s="19">
        <v>25.2</v>
      </c>
      <c r="BQ496" s="19">
        <v>62.79</v>
      </c>
      <c r="BR496" s="43">
        <v>53858.200000000004</v>
      </c>
      <c r="BS496" s="6">
        <f>BX496+BZ496</f>
        <v>51.7</v>
      </c>
      <c r="BT496" s="4">
        <v>84.8</v>
      </c>
      <c r="BU496" s="43">
        <v>10277.118644067798</v>
      </c>
      <c r="BV496" s="6">
        <f>100-BT496</f>
        <v>15.200000000000003</v>
      </c>
      <c r="BW496" s="6">
        <f>BY496+CA496+CC496</f>
        <v>54.834999999999994</v>
      </c>
      <c r="BX496" s="2">
        <v>22.5</v>
      </c>
      <c r="BY496" s="22">
        <f>BX496*AP496/100</f>
        <v>12.375</v>
      </c>
      <c r="BZ496" s="4">
        <v>29.2</v>
      </c>
      <c r="CA496" s="22">
        <f>BZ496*AP496/100</f>
        <v>16.059999999999999</v>
      </c>
      <c r="CB496" s="4">
        <v>48</v>
      </c>
      <c r="CC496" s="22">
        <f>CB496*AP496/100</f>
        <v>26.4</v>
      </c>
      <c r="CD496" s="22">
        <v>1.65</v>
      </c>
      <c r="CE496" s="126">
        <v>100</v>
      </c>
      <c r="CF496" s="126">
        <v>10606</v>
      </c>
      <c r="CG496" s="126">
        <v>99.5</v>
      </c>
      <c r="CH496" s="126">
        <v>8014</v>
      </c>
      <c r="CI496" s="126">
        <v>92.8</v>
      </c>
      <c r="CJ496" s="126">
        <v>96.4</v>
      </c>
      <c r="CK496" s="126">
        <v>6000</v>
      </c>
      <c r="CL496" s="19">
        <f>BX496/BZ496</f>
        <v>0.77054794520547942</v>
      </c>
      <c r="CM496" s="22"/>
      <c r="CN496" s="22"/>
      <c r="CO496" s="22"/>
      <c r="CP496" s="6">
        <v>1.25</v>
      </c>
      <c r="CQ496" s="19"/>
      <c r="CR496" s="19"/>
      <c r="CS496" s="19"/>
      <c r="CT496" s="22"/>
      <c r="CU496" s="142"/>
      <c r="CV496" s="142"/>
      <c r="CW496" s="22"/>
      <c r="CX496" s="22"/>
      <c r="CZ496" s="22"/>
      <c r="DA496" s="16"/>
      <c r="DB496" s="129" t="s">
        <v>257</v>
      </c>
      <c r="DC496" s="130"/>
      <c r="DD496" s="131" t="s">
        <v>1478</v>
      </c>
      <c r="DI496" s="1" t="s">
        <v>436</v>
      </c>
      <c r="DJ496" s="210" t="s">
        <v>491</v>
      </c>
      <c r="DK496" s="4">
        <v>2</v>
      </c>
      <c r="DN496" s="16">
        <v>0</v>
      </c>
      <c r="DR496" s="1" t="s">
        <v>431</v>
      </c>
      <c r="DS496" s="1" t="s">
        <v>431</v>
      </c>
      <c r="DT496" s="1">
        <v>235</v>
      </c>
      <c r="DU496" s="1">
        <v>36.6</v>
      </c>
      <c r="DV496" s="1">
        <v>63.4</v>
      </c>
      <c r="DW496" s="1" t="s">
        <v>431</v>
      </c>
      <c r="DX496" s="1" t="s">
        <v>431</v>
      </c>
      <c r="DY496" s="1" t="s">
        <v>431</v>
      </c>
      <c r="DZ496" s="1" t="s">
        <v>431</v>
      </c>
      <c r="EA496" s="1">
        <v>0</v>
      </c>
      <c r="EC496" s="36"/>
      <c r="ED496" s="36"/>
      <c r="EE496" s="4">
        <v>8</v>
      </c>
      <c r="EF496" s="4"/>
      <c r="EG496" s="4"/>
      <c r="EH496" s="4"/>
      <c r="EI496" s="4"/>
      <c r="EJ496" s="4"/>
      <c r="EK496" s="4"/>
      <c r="EL496" s="6" t="e">
        <f>EK496/(EJ496*EJ496*0.01*0.01)</f>
        <v>#DIV/0!</v>
      </c>
      <c r="EM496" s="4"/>
      <c r="EN496" s="4"/>
      <c r="EO496" s="4"/>
      <c r="EP496" s="4"/>
      <c r="EQ496" s="31"/>
      <c r="ER496" s="14"/>
      <c r="ES496" s="132">
        <v>13288</v>
      </c>
      <c r="ET496" s="133">
        <v>75</v>
      </c>
      <c r="EU496" s="133">
        <v>12211</v>
      </c>
      <c r="EV496" s="133">
        <v>4000</v>
      </c>
      <c r="EW496" s="133">
        <v>39780</v>
      </c>
      <c r="EX496" s="133">
        <v>3296</v>
      </c>
      <c r="EY496" s="134">
        <f>EX496/EV496*EW496/ET496</f>
        <v>437.0496</v>
      </c>
      <c r="EZ496" s="39">
        <f>L496*EY496</f>
        <v>3496.3968</v>
      </c>
      <c r="FA496" s="9"/>
      <c r="FE496" s="135"/>
      <c r="FF496" s="135"/>
      <c r="FH496" s="136"/>
      <c r="FI496" s="143"/>
      <c r="FK496" s="138"/>
      <c r="FL496" s="139"/>
      <c r="FM496" s="9"/>
      <c r="FN496" s="1"/>
      <c r="FO496" s="41">
        <f>AC496/1000</f>
        <v>0.42899999999999999</v>
      </c>
      <c r="FQ496" s="121">
        <f>EX496*100/EU496</f>
        <v>26.992056342641881</v>
      </c>
      <c r="FR496" s="140">
        <f>EY496/1000</f>
        <v>0.43704959999999998</v>
      </c>
      <c r="FS496" s="9"/>
      <c r="FU496" s="214"/>
      <c r="FW496" s="214"/>
      <c r="GI496" s="8"/>
      <c r="GO496" s="10">
        <v>44062</v>
      </c>
      <c r="GP496" s="10"/>
      <c r="GQ496" s="20"/>
      <c r="KE496" s="20">
        <f>FR496*AO496/100*1000</f>
        <v>187.49427839999998</v>
      </c>
      <c r="KF496" s="20">
        <f>FR496*AP496/100*1000</f>
        <v>240.37727999999998</v>
      </c>
      <c r="KG496" s="20">
        <f>FR496*AQ496/100*1000</f>
        <v>5.2445951999999991</v>
      </c>
      <c r="KH496" s="20">
        <f>FR496*AX496/100*1000</f>
        <v>25.174056960000001</v>
      </c>
      <c r="KI496" s="20">
        <f>FR496*BM496/100*1000</f>
        <v>1.0489190399999999</v>
      </c>
      <c r="KJ496" s="20">
        <f>FR496*BY496/100*1000</f>
        <v>54.084887999999999</v>
      </c>
      <c r="KK496" s="20">
        <f>FR496*CA496/100*1000</f>
        <v>70.190165759999999</v>
      </c>
      <c r="KL496" s="20">
        <f>FR496*CC496/100*1000</f>
        <v>115.38109439999999</v>
      </c>
    </row>
    <row r="497" spans="1:313">
      <c r="A497" s="1">
        <v>154</v>
      </c>
      <c r="B497" s="219">
        <f>COUNTIFS($D$3:D497,D497,$F$3:F497,F497)</f>
        <v>1</v>
      </c>
      <c r="C497" s="21">
        <v>10711</v>
      </c>
      <c r="D497" s="21" t="s">
        <v>2882</v>
      </c>
      <c r="E497" s="1" t="s">
        <v>559</v>
      </c>
      <c r="F497" s="12">
        <v>6502251811</v>
      </c>
      <c r="G497" s="1">
        <v>54</v>
      </c>
      <c r="H497" s="247" t="s">
        <v>2883</v>
      </c>
      <c r="DJ497" s="209" t="s">
        <v>483</v>
      </c>
      <c r="EL497" s="6" t="e">
        <f>EK497/((EJ497/100)*(EJ497/100))</f>
        <v>#DIV/0!</v>
      </c>
      <c r="FV497" s="212" t="s">
        <v>785</v>
      </c>
      <c r="FX497" s="212" t="s">
        <v>785</v>
      </c>
      <c r="GI497" s="8"/>
    </row>
    <row r="498" spans="1:313">
      <c r="A498" s="1">
        <v>287</v>
      </c>
      <c r="B498" s="1">
        <f>COUNTIFS($D$3:D498,D498,$F$3:F498,F498)</f>
        <v>1</v>
      </c>
      <c r="C498" s="34">
        <v>16225</v>
      </c>
      <c r="D498" s="21" t="s">
        <v>2235</v>
      </c>
      <c r="E498" s="2" t="s">
        <v>521</v>
      </c>
      <c r="F498" s="2">
        <v>6504162588</v>
      </c>
      <c r="G498" s="1">
        <f>LEFT(H498,4)-CONCATENATE(IF(LEFT(F498, 2)&lt;MID(H498, 3, 4), 20, 19),LEFT(F498,2))</f>
        <v>56</v>
      </c>
      <c r="H498" s="247" t="s">
        <v>2232</v>
      </c>
      <c r="I498" s="29" t="s">
        <v>2236</v>
      </c>
      <c r="J498" s="24" t="s">
        <v>487</v>
      </c>
      <c r="K498" s="2" t="s">
        <v>430</v>
      </c>
      <c r="L498" s="2">
        <v>12</v>
      </c>
      <c r="M498" s="2">
        <v>1</v>
      </c>
      <c r="N498" s="2" t="s">
        <v>431</v>
      </c>
      <c r="O498" s="11"/>
      <c r="P498" s="2" t="s">
        <v>2200</v>
      </c>
      <c r="Q498" s="11"/>
      <c r="R498" s="11"/>
      <c r="S498" s="11"/>
      <c r="T498" s="42"/>
      <c r="U498" s="42"/>
      <c r="V498" s="64" t="s">
        <v>1609</v>
      </c>
      <c r="W498" s="42"/>
      <c r="X498" s="42"/>
      <c r="Y498" s="66"/>
      <c r="Z498" s="11"/>
      <c r="AA498" s="1" t="s">
        <v>2172</v>
      </c>
      <c r="AC498" s="115">
        <v>260</v>
      </c>
      <c r="AD498" s="115">
        <v>3100</v>
      </c>
      <c r="AE498" s="11"/>
      <c r="AF498" s="11"/>
      <c r="AG498" s="11" t="s">
        <v>491</v>
      </c>
      <c r="AH498" s="115">
        <v>250</v>
      </c>
      <c r="AI498" s="11"/>
      <c r="AJ498" s="11"/>
      <c r="AM498" s="11"/>
      <c r="AO498" s="116">
        <v>32.9</v>
      </c>
      <c r="AP498" s="117">
        <v>42.6</v>
      </c>
      <c r="AQ498" s="118">
        <v>23.3</v>
      </c>
      <c r="AR498" s="119">
        <f>AO498+AP498+AQ498</f>
        <v>98.8</v>
      </c>
      <c r="AS498" s="120">
        <f>AO498/AP498</f>
        <v>0.77230046948356801</v>
      </c>
      <c r="AT498" s="121">
        <f>AO498/AP498*AQ498</f>
        <v>17.994600938967135</v>
      </c>
      <c r="AU498" s="122">
        <f>AO498/(AP498+AQ498)</f>
        <v>0.49924127465857354</v>
      </c>
      <c r="AV498" s="19">
        <f>AW498*AO498/100</f>
        <v>27.931999999999999</v>
      </c>
      <c r="AW498" s="19">
        <f>98-AY498-(CD498*100/AO498)</f>
        <v>84.899696048632222</v>
      </c>
      <c r="AX498" s="123">
        <v>3.04</v>
      </c>
      <c r="AY498" s="19">
        <f>AX498*100/AO498</f>
        <v>9.2401215805471129</v>
      </c>
      <c r="AZ498" s="1" t="s">
        <v>432</v>
      </c>
      <c r="BA498" s="58">
        <v>11.063000000000001</v>
      </c>
      <c r="BB498" s="1" t="s">
        <v>432</v>
      </c>
      <c r="BC498" s="6">
        <v>0.15</v>
      </c>
      <c r="BD498" s="6"/>
      <c r="BE498" s="19"/>
      <c r="BF498" s="19"/>
      <c r="BG498" s="67">
        <v>4776.666666666667</v>
      </c>
      <c r="BH498" s="67">
        <v>338.8</v>
      </c>
      <c r="BI498" s="19">
        <v>0.59</v>
      </c>
      <c r="BJ498" s="19">
        <v>52.7</v>
      </c>
      <c r="BK498" s="19">
        <f>100-BJ498</f>
        <v>47.3</v>
      </c>
      <c r="BL498" s="124">
        <f>BJ498/BK498</f>
        <v>1.1141649048625795</v>
      </c>
      <c r="BM498" s="125">
        <v>0.39</v>
      </c>
      <c r="BN498" s="6">
        <f>BM498*100/AO498</f>
        <v>1.1854103343465046</v>
      </c>
      <c r="BO498" s="1" t="s">
        <v>432</v>
      </c>
      <c r="BP498" s="19">
        <v>19.420000000000002</v>
      </c>
      <c r="BQ498" s="19">
        <v>28.86</v>
      </c>
      <c r="BR498" s="43">
        <v>38439.360000000001</v>
      </c>
      <c r="BS498" s="6">
        <f>BX498+BZ498</f>
        <v>49.5</v>
      </c>
      <c r="BT498" s="4">
        <v>88.1</v>
      </c>
      <c r="BU498" s="43">
        <v>9100.25</v>
      </c>
      <c r="BV498" s="6">
        <f>100-BT498</f>
        <v>11.900000000000006</v>
      </c>
      <c r="BW498" s="6">
        <f>BY498+CA498+CC498</f>
        <v>42.514799999999994</v>
      </c>
      <c r="BX498" s="22">
        <v>17.7</v>
      </c>
      <c r="BY498" s="22">
        <f>BX498*AP498/100</f>
        <v>7.5401999999999996</v>
      </c>
      <c r="BZ498" s="6">
        <v>31.8</v>
      </c>
      <c r="CA498" s="22">
        <f>BZ498*AP498/100</f>
        <v>13.546800000000001</v>
      </c>
      <c r="CB498" s="6">
        <v>50.3</v>
      </c>
      <c r="CC498" s="22">
        <f>CB498*AP498/100</f>
        <v>21.427799999999998</v>
      </c>
      <c r="CD498" s="22">
        <v>1.27</v>
      </c>
      <c r="CE498" s="126">
        <v>98.1</v>
      </c>
      <c r="CF498" s="127">
        <v>8388</v>
      </c>
      <c r="CG498" s="126">
        <v>88.8</v>
      </c>
      <c r="CH498" s="127">
        <v>5715</v>
      </c>
      <c r="CI498" s="126">
        <v>65.5</v>
      </c>
      <c r="CJ498" s="126">
        <v>78.599999999999994</v>
      </c>
      <c r="CK498" s="127">
        <v>5232</v>
      </c>
      <c r="CL498" s="19">
        <f>BX498/BZ498</f>
        <v>0.55660377358490565</v>
      </c>
      <c r="CM498" s="19"/>
      <c r="CN498" s="19"/>
      <c r="CO498" s="19"/>
      <c r="CP498" s="6"/>
      <c r="CQ498" s="19"/>
      <c r="CR498" s="19"/>
      <c r="CS498" s="20"/>
      <c r="CZ498" s="22"/>
      <c r="DA498" s="16"/>
      <c r="DB498" s="129" t="s">
        <v>441</v>
      </c>
      <c r="DC498" s="130"/>
      <c r="DD498" s="131" t="s">
        <v>2237</v>
      </c>
      <c r="DI498" s="1" t="s">
        <v>434</v>
      </c>
      <c r="DJ498" s="210" t="s">
        <v>491</v>
      </c>
      <c r="DK498" s="4">
        <v>2</v>
      </c>
      <c r="DN498" s="16">
        <v>0</v>
      </c>
      <c r="DR498" s="22" t="s">
        <v>431</v>
      </c>
      <c r="DS498" s="22" t="s">
        <v>431</v>
      </c>
      <c r="DT498" s="22">
        <v>84</v>
      </c>
      <c r="DU498" s="22">
        <v>16.7</v>
      </c>
      <c r="DV498" s="22">
        <v>83.3</v>
      </c>
      <c r="DW498" s="40" t="s">
        <v>431</v>
      </c>
      <c r="DX498" s="40" t="s">
        <v>431</v>
      </c>
      <c r="DY498" s="40" t="s">
        <v>431</v>
      </c>
      <c r="DZ498" s="40" t="s">
        <v>431</v>
      </c>
      <c r="EA498" s="2">
        <v>0</v>
      </c>
      <c r="EB498" s="2"/>
      <c r="EC498" s="36"/>
      <c r="ED498" s="36"/>
      <c r="EE498" s="4">
        <f>L498</f>
        <v>12</v>
      </c>
      <c r="EF498" s="4"/>
      <c r="EG498" s="4"/>
      <c r="EH498" s="4"/>
      <c r="EI498" s="4"/>
      <c r="EJ498" s="4"/>
      <c r="EK498" s="4"/>
      <c r="EL498" s="6" t="e">
        <f>EK498/(EJ498*EJ498*0.01*0.01)</f>
        <v>#DIV/0!</v>
      </c>
      <c r="EM498" s="4"/>
      <c r="EN498" s="4"/>
      <c r="EO498" s="4"/>
      <c r="EP498" s="4"/>
      <c r="EQ498" s="31"/>
      <c r="ER498" s="14"/>
      <c r="ES498" s="132">
        <f>C498</f>
        <v>16225</v>
      </c>
      <c r="ET498" s="133">
        <v>75</v>
      </c>
      <c r="EU498" s="133">
        <v>38229</v>
      </c>
      <c r="EV498" s="133">
        <v>4104</v>
      </c>
      <c r="EW498" s="133">
        <v>37440</v>
      </c>
      <c r="EX498" s="133">
        <v>2268</v>
      </c>
      <c r="EY498" s="134">
        <f>EX498/EV498*EW498/ET498</f>
        <v>275.87368421052633</v>
      </c>
      <c r="EZ498" s="39">
        <f>L498*EY498</f>
        <v>3310.484210526316</v>
      </c>
      <c r="FA498" s="9"/>
      <c r="FE498" s="135"/>
      <c r="FF498" s="135"/>
      <c r="FH498" s="136"/>
      <c r="FK498" s="138"/>
      <c r="FL498" s="139"/>
      <c r="FM498" s="9"/>
      <c r="FN498" s="1"/>
      <c r="FO498" s="41">
        <f>AC498/1000</f>
        <v>0.26</v>
      </c>
      <c r="FQ498" s="121">
        <f>EX498*100/EU498</f>
        <v>5.9326689162677546</v>
      </c>
      <c r="FR498" s="140">
        <f>EY498/1000</f>
        <v>0.27587368421052633</v>
      </c>
      <c r="FS498" s="9"/>
      <c r="FU498" s="214"/>
      <c r="FW498" s="214"/>
      <c r="GI498" s="8"/>
      <c r="GO498" s="10"/>
      <c r="GP498" s="10"/>
      <c r="GQ498" s="20"/>
      <c r="KB498" s="22">
        <v>74.900000000000006</v>
      </c>
      <c r="KC498" s="22">
        <v>11</v>
      </c>
      <c r="KD498" s="22">
        <v>21.3</v>
      </c>
      <c r="KE498" s="20">
        <f>FR498*AO498/100*1000</f>
        <v>90.762442105263162</v>
      </c>
      <c r="KF498" s="20">
        <f>FR498*AP498/100*1000</f>
        <v>117.52218947368422</v>
      </c>
      <c r="KG498" s="20">
        <f>FR498*AQ498/100*1000</f>
        <v>64.27856842105264</v>
      </c>
      <c r="KH498" s="20">
        <f>FR498*AX498/100*1000</f>
        <v>8.3865600000000011</v>
      </c>
      <c r="KI498" s="20">
        <f>FR498*BM498/100*1000</f>
        <v>1.0759073684210527</v>
      </c>
      <c r="KJ498" s="20">
        <f>FR498*BY498/100*1000</f>
        <v>20.801427536842105</v>
      </c>
      <c r="KK498" s="20">
        <f>FR498*CA498/100*1000</f>
        <v>37.37205625263158</v>
      </c>
      <c r="KL498" s="20">
        <f>FR498*CC498/100*1000</f>
        <v>59.11366130526315</v>
      </c>
    </row>
    <row r="499" spans="1:313">
      <c r="A499" s="1">
        <v>92</v>
      </c>
      <c r="B499" s="219">
        <f>COUNTIFS($D$3:D499,D499,$F$3:F499,F499)</f>
        <v>1</v>
      </c>
      <c r="C499" s="34">
        <v>14947</v>
      </c>
      <c r="D499" s="21" t="s">
        <v>1879</v>
      </c>
      <c r="E499" s="2" t="s">
        <v>469</v>
      </c>
      <c r="F499" s="12">
        <v>5558071365</v>
      </c>
      <c r="G499" s="1">
        <f>LEFT(H499,4)-CONCATENATE(IF(LEFT(F499, 2)&lt;MID(H499, 3, 4), 20, 19),LEFT(F499,2))</f>
        <v>66</v>
      </c>
      <c r="H499" s="247" t="s">
        <v>1871</v>
      </c>
      <c r="I499" s="29" t="s">
        <v>442</v>
      </c>
      <c r="J499" s="24" t="s">
        <v>487</v>
      </c>
      <c r="K499" s="2" t="s">
        <v>430</v>
      </c>
      <c r="L499" s="2">
        <v>18</v>
      </c>
      <c r="M499" s="2">
        <v>1</v>
      </c>
      <c r="N499" s="2" t="s">
        <v>647</v>
      </c>
      <c r="O499" s="11"/>
      <c r="P499" s="2" t="s">
        <v>1852</v>
      </c>
      <c r="Q499" s="11"/>
      <c r="R499" s="11"/>
      <c r="S499" s="11"/>
      <c r="T499" s="42"/>
      <c r="U499" s="42"/>
      <c r="V499" s="64" t="s">
        <v>1609</v>
      </c>
      <c r="W499" s="62" t="s">
        <v>1530</v>
      </c>
      <c r="X499" s="44" t="s">
        <v>1872</v>
      </c>
      <c r="Y499" s="71"/>
      <c r="Z499" s="11"/>
      <c r="AA499" s="1" t="s">
        <v>812</v>
      </c>
      <c r="AC499" s="115">
        <v>1742</v>
      </c>
      <c r="AD499" s="115">
        <v>31000</v>
      </c>
      <c r="AE499" s="11"/>
      <c r="AF499" s="11"/>
      <c r="AG499" s="11" t="s">
        <v>483</v>
      </c>
      <c r="AH499" s="115">
        <v>4000</v>
      </c>
      <c r="AI499" s="11"/>
      <c r="AJ499" s="11"/>
      <c r="AM499" s="11"/>
      <c r="AO499" s="116">
        <v>5.19</v>
      </c>
      <c r="AP499" s="117">
        <v>35.299999999999997</v>
      </c>
      <c r="AQ499" s="118">
        <v>58.7</v>
      </c>
      <c r="AR499" s="119">
        <f>AO499+AP499+AQ499</f>
        <v>99.19</v>
      </c>
      <c r="AS499" s="120">
        <f>AO499/AP499</f>
        <v>0.14702549575070825</v>
      </c>
      <c r="AT499" s="121">
        <f>AO499/AP499*AQ499</f>
        <v>8.6303966005665753</v>
      </c>
      <c r="AU499" s="122">
        <f>AO499/(AP499+AQ499)</f>
        <v>5.5212765957446813E-2</v>
      </c>
      <c r="AV499" s="19">
        <f>AW499*AO499/100</f>
        <v>4.0762</v>
      </c>
      <c r="AW499" s="19">
        <f>98-AY499-(CD499*100/AO499)</f>
        <v>78.539499036608859</v>
      </c>
      <c r="AX499" s="123">
        <v>0.32</v>
      </c>
      <c r="AY499" s="19">
        <f>AX499*100/AO499</f>
        <v>6.1657032755298644</v>
      </c>
      <c r="AZ499" s="1" t="s">
        <v>432</v>
      </c>
      <c r="BA499" s="58">
        <v>13.1</v>
      </c>
      <c r="BB499" s="1" t="s">
        <v>432</v>
      </c>
      <c r="BC499" s="6">
        <v>6.16</v>
      </c>
      <c r="BD499" s="6"/>
      <c r="BE499" s="19"/>
      <c r="BF499" s="19"/>
      <c r="BG499" s="67">
        <v>6733.0188679245284</v>
      </c>
      <c r="BH499" s="67">
        <v>369.12521440823326</v>
      </c>
      <c r="BI499" s="19">
        <v>3.12</v>
      </c>
      <c r="BJ499" s="19">
        <v>44.2</v>
      </c>
      <c r="BK499" s="19">
        <v>55.8</v>
      </c>
      <c r="BL499" s="124">
        <f>BJ499/BK499</f>
        <v>0.79211469534050183</v>
      </c>
      <c r="BM499" s="125">
        <v>0.57999999999999996</v>
      </c>
      <c r="BN499" s="6">
        <f>BM499*100/AO499</f>
        <v>11.175337186897877</v>
      </c>
      <c r="BO499" s="1" t="s">
        <v>432</v>
      </c>
      <c r="BP499" s="19">
        <v>38.170000000000009</v>
      </c>
      <c r="BQ499" s="19">
        <v>34.700000000000003</v>
      </c>
      <c r="BR499" s="4">
        <v>42960</v>
      </c>
      <c r="BS499" s="6">
        <f>BX499+BZ499</f>
        <v>60.9</v>
      </c>
      <c r="BT499" s="4">
        <v>90</v>
      </c>
      <c r="BU499" s="43">
        <v>12992</v>
      </c>
      <c r="BV499" s="6">
        <f>100-BT499</f>
        <v>10</v>
      </c>
      <c r="BW499" s="6">
        <f>BY499+CA499+CC499</f>
        <v>34.911699999999996</v>
      </c>
      <c r="BX499" s="22">
        <v>19.5</v>
      </c>
      <c r="BY499" s="22">
        <f>BX499*AP499/100</f>
        <v>6.8834999999999988</v>
      </c>
      <c r="BZ499" s="6">
        <v>41.4</v>
      </c>
      <c r="CA499" s="22">
        <f>BZ499*AP499/100</f>
        <v>14.614199999999999</v>
      </c>
      <c r="CB499" s="6">
        <v>38</v>
      </c>
      <c r="CC499" s="22">
        <f>CB499*AP499/100</f>
        <v>13.413999999999998</v>
      </c>
      <c r="CD499" s="22">
        <v>0.69</v>
      </c>
      <c r="CE499" s="126">
        <v>98.5</v>
      </c>
      <c r="CF499" s="127">
        <v>8754.1999999999989</v>
      </c>
      <c r="CG499" s="126">
        <v>89.7</v>
      </c>
      <c r="CH499" s="127">
        <v>6312.5999999999995</v>
      </c>
      <c r="CI499" s="126">
        <v>46.6</v>
      </c>
      <c r="CJ499" s="126">
        <v>67.599999999999994</v>
      </c>
      <c r="CK499" s="127">
        <v>6419</v>
      </c>
      <c r="CL499" s="19">
        <f>BX499/BZ499</f>
        <v>0.47101449275362323</v>
      </c>
      <c r="CM499" s="19" t="s">
        <v>432</v>
      </c>
      <c r="CN499" s="19" t="s">
        <v>432</v>
      </c>
      <c r="CO499" s="19" t="s">
        <v>432</v>
      </c>
      <c r="CP499" s="6"/>
      <c r="CQ499" s="19"/>
      <c r="CR499" s="19"/>
      <c r="CS499" s="20"/>
      <c r="CZ499" s="22"/>
      <c r="DA499" s="16"/>
      <c r="DB499" s="129" t="s">
        <v>464</v>
      </c>
      <c r="DC499" s="130"/>
      <c r="DD499" s="131" t="s">
        <v>1880</v>
      </c>
      <c r="DI499" s="108" t="s">
        <v>436</v>
      </c>
      <c r="DJ499" s="209" t="s">
        <v>483</v>
      </c>
      <c r="DK499" s="4">
        <v>2</v>
      </c>
      <c r="DN499" s="16" t="s">
        <v>532</v>
      </c>
      <c r="DR499" s="22" t="s">
        <v>431</v>
      </c>
      <c r="DS499" s="22" t="s">
        <v>431</v>
      </c>
      <c r="DT499" s="67">
        <v>2863</v>
      </c>
      <c r="DU499" s="22">
        <v>75.400000000000006</v>
      </c>
      <c r="DV499" s="22">
        <v>24.6</v>
      </c>
      <c r="DW499" s="22" t="s">
        <v>431</v>
      </c>
      <c r="DX499" s="22" t="s">
        <v>431</v>
      </c>
      <c r="DY499" s="22" t="s">
        <v>431</v>
      </c>
      <c r="DZ499" s="22" t="s">
        <v>431</v>
      </c>
      <c r="EA499" s="2">
        <v>0</v>
      </c>
      <c r="EB499" s="68"/>
      <c r="EC499" s="36"/>
      <c r="ED499" s="36"/>
      <c r="EE499" s="4">
        <f>L499</f>
        <v>18</v>
      </c>
      <c r="EF499" s="4"/>
      <c r="EG499" s="4"/>
      <c r="EH499" s="4"/>
      <c r="EI499" s="4"/>
      <c r="EJ499" s="4"/>
      <c r="EK499" s="4"/>
      <c r="EL499" s="6" t="e">
        <f>EK499/(EJ499*EJ499*0.01*0.01)</f>
        <v>#DIV/0!</v>
      </c>
      <c r="EM499" s="4"/>
      <c r="EN499" s="4"/>
      <c r="EO499" s="4"/>
      <c r="EP499" s="4"/>
      <c r="EQ499" s="31"/>
      <c r="ER499" s="14"/>
      <c r="ES499" s="132">
        <v>14947</v>
      </c>
      <c r="ET499" s="133">
        <v>75</v>
      </c>
      <c r="EU499" s="133">
        <v>18916</v>
      </c>
      <c r="EV499" s="133">
        <v>4000</v>
      </c>
      <c r="EW499" s="133">
        <v>39780</v>
      </c>
      <c r="EX499" s="133">
        <v>13189</v>
      </c>
      <c r="EY499" s="134">
        <f>EX499/EV499*EW499/ET499</f>
        <v>1748.8614000000002</v>
      </c>
      <c r="EZ499" s="39">
        <f>L499*EY499</f>
        <v>31479.505200000003</v>
      </c>
      <c r="FA499" s="9"/>
      <c r="FE499" s="135"/>
      <c r="FF499" s="135"/>
      <c r="FH499" s="136"/>
      <c r="FK499" s="138"/>
      <c r="FL499" s="139"/>
      <c r="FM499" s="9"/>
      <c r="FN499" s="1"/>
      <c r="FO499" s="41">
        <f>AC499/1000</f>
        <v>1.742</v>
      </c>
      <c r="FQ499" s="121">
        <f>EX499*100/EU499</f>
        <v>69.724043138084156</v>
      </c>
      <c r="FR499" s="140">
        <f>EY499/1000</f>
        <v>1.7488614000000002</v>
      </c>
      <c r="FS499" s="9"/>
      <c r="FV499" s="212"/>
      <c r="FX499" s="212"/>
      <c r="GI499" s="8"/>
      <c r="GO499" s="10">
        <v>44286</v>
      </c>
      <c r="GP499" s="10"/>
      <c r="GQ499" s="20"/>
      <c r="KE499" s="20">
        <f>FR499*AO499/100*1000</f>
        <v>90.765906660000013</v>
      </c>
      <c r="KF499" s="20">
        <f>FR499*AP499/100*1000</f>
        <v>617.34807420000004</v>
      </c>
      <c r="KG499" s="20">
        <f>FR499*AQ499/100*1000</f>
        <v>1026.5816418000002</v>
      </c>
      <c r="KH499" s="20">
        <f>FR499*AX499/100*1000</f>
        <v>5.5963564800000007</v>
      </c>
      <c r="KI499" s="20">
        <f>FR499*BM499/100*1000</f>
        <v>10.143396120000002</v>
      </c>
      <c r="KJ499" s="20">
        <f>FR499*BY499/100*1000</f>
        <v>120.382874469</v>
      </c>
      <c r="KK499" s="20">
        <f>FR499*CA499/100*1000</f>
        <v>255.5821027188</v>
      </c>
      <c r="KL499" s="20">
        <f>FR499*CC499/100*1000</f>
        <v>234.59226819599999</v>
      </c>
    </row>
    <row r="500" spans="1:313">
      <c r="A500" s="1">
        <v>167</v>
      </c>
      <c r="B500" s="219">
        <f>COUNTIFS($D$3:D500,D500,$F$3:F500,F500)</f>
        <v>1</v>
      </c>
      <c r="C500" s="21">
        <v>15469</v>
      </c>
      <c r="D500" s="21" t="s">
        <v>2938</v>
      </c>
      <c r="E500" s="1" t="s">
        <v>2939</v>
      </c>
      <c r="F500" s="12">
        <v>9511215725</v>
      </c>
      <c r="G500" s="1">
        <v>26</v>
      </c>
      <c r="H500" s="247" t="s">
        <v>1991</v>
      </c>
      <c r="DJ500" s="210" t="s">
        <v>491</v>
      </c>
      <c r="EL500" s="6" t="e">
        <f>EK500/(EJ500*EJ500*0.01*0.01)</f>
        <v>#DIV/0!</v>
      </c>
      <c r="FU500" s="214" t="s">
        <v>785</v>
      </c>
      <c r="FW500" s="214" t="s">
        <v>785</v>
      </c>
      <c r="GI500" s="8"/>
    </row>
    <row r="501" spans="1:313">
      <c r="A501" s="1">
        <v>92</v>
      </c>
      <c r="B501" s="1">
        <f>COUNTIFS($D$3:D501,D501,$F$3:F501,F501)</f>
        <v>1</v>
      </c>
      <c r="C501" s="34">
        <v>17271</v>
      </c>
      <c r="D501" s="21" t="s">
        <v>2447</v>
      </c>
      <c r="E501" s="2" t="s">
        <v>502</v>
      </c>
      <c r="F501" s="2">
        <v>6907314458</v>
      </c>
      <c r="G501" s="1">
        <v>53</v>
      </c>
      <c r="H501" s="247" t="s">
        <v>2443</v>
      </c>
      <c r="I501" s="29" t="s">
        <v>2448</v>
      </c>
      <c r="J501" s="24" t="s">
        <v>487</v>
      </c>
      <c r="K501" s="2" t="s">
        <v>430</v>
      </c>
      <c r="L501" s="2">
        <v>11</v>
      </c>
      <c r="M501" s="2">
        <v>2</v>
      </c>
      <c r="N501" s="2" t="s">
        <v>647</v>
      </c>
      <c r="O501" s="11"/>
      <c r="P501" s="2" t="s">
        <v>2442</v>
      </c>
      <c r="Q501" s="11"/>
      <c r="R501" s="11"/>
      <c r="S501" s="11"/>
      <c r="T501" s="42"/>
      <c r="U501" s="42"/>
      <c r="V501" s="64" t="s">
        <v>2426</v>
      </c>
      <c r="W501" s="42"/>
      <c r="X501" s="42"/>
      <c r="Y501" s="42"/>
      <c r="Z501" s="29"/>
      <c r="AA501" s="1" t="s">
        <v>2166</v>
      </c>
      <c r="AC501" s="115">
        <v>30</v>
      </c>
      <c r="AD501" s="115">
        <v>300</v>
      </c>
      <c r="AE501" s="11"/>
      <c r="AF501" s="11"/>
      <c r="AG501" s="11" t="s">
        <v>491</v>
      </c>
      <c r="AH501" s="115">
        <v>50</v>
      </c>
      <c r="AI501" s="11"/>
      <c r="AJ501" s="11"/>
      <c r="AM501" s="11"/>
      <c r="AO501" s="116">
        <v>28</v>
      </c>
      <c r="AP501" s="117">
        <v>67.5</v>
      </c>
      <c r="AQ501" s="118">
        <v>3.41</v>
      </c>
      <c r="AR501" s="119">
        <f>AO501+AP501+AQ501</f>
        <v>98.91</v>
      </c>
      <c r="AS501" s="120">
        <f>AO501/AP501</f>
        <v>0.4148148148148148</v>
      </c>
      <c r="AT501" s="121">
        <f>AO501/AP501*AQ501</f>
        <v>1.4145185185185185</v>
      </c>
      <c r="AU501" s="122">
        <f>AO501/(AP501+AQ501)</f>
        <v>0.39486673247778875</v>
      </c>
      <c r="AV501" s="19">
        <f>AW501*AO501/100</f>
        <v>24.83</v>
      </c>
      <c r="AW501" s="19">
        <f>98-AY501</f>
        <v>88.678571428571431</v>
      </c>
      <c r="AX501" s="123">
        <v>2.61</v>
      </c>
      <c r="AY501" s="19">
        <f>AX501*100/AO501</f>
        <v>9.3214285714285712</v>
      </c>
      <c r="AZ501" s="1" t="s">
        <v>432</v>
      </c>
      <c r="BA501" s="58">
        <v>7.7666666666666675</v>
      </c>
      <c r="BB501" s="1" t="s">
        <v>432</v>
      </c>
      <c r="BC501" s="6">
        <v>0</v>
      </c>
      <c r="BD501" s="6"/>
      <c r="BE501" s="19"/>
      <c r="BF501" s="19"/>
      <c r="BG501" s="67">
        <v>8137</v>
      </c>
      <c r="BH501" s="67">
        <v>236.6</v>
      </c>
      <c r="BI501" s="19">
        <v>0.65</v>
      </c>
      <c r="BJ501" s="19">
        <v>33.5</v>
      </c>
      <c r="BK501" s="19">
        <f>100-BJ501</f>
        <v>66.5</v>
      </c>
      <c r="BL501" s="124">
        <f>BJ501/BK501</f>
        <v>0.50375939849624063</v>
      </c>
      <c r="BM501" s="125">
        <v>0.21</v>
      </c>
      <c r="BN501" s="6">
        <f>BM501*100/AO501</f>
        <v>0.75</v>
      </c>
      <c r="BO501" s="1" t="s">
        <v>432</v>
      </c>
      <c r="BP501" s="19">
        <v>28.1</v>
      </c>
      <c r="BQ501" s="19">
        <v>39.599999999999994</v>
      </c>
      <c r="BR501" s="43">
        <v>86041.25</v>
      </c>
      <c r="BS501" s="6">
        <f>BX501+BZ501</f>
        <v>40.730000000000004</v>
      </c>
      <c r="BT501" s="4">
        <v>96.6</v>
      </c>
      <c r="BU501" s="43">
        <v>9052</v>
      </c>
      <c r="BV501" s="6">
        <f>100-BT501</f>
        <v>3.4000000000000057</v>
      </c>
      <c r="BW501" s="6">
        <f>BY501+CA501+CC501</f>
        <v>67.115250000000003</v>
      </c>
      <c r="BX501" s="22">
        <v>8.6300000000000008</v>
      </c>
      <c r="BY501" s="22">
        <f>BX501*AP501/100</f>
        <v>5.8252500000000005</v>
      </c>
      <c r="BZ501" s="6">
        <v>32.1</v>
      </c>
      <c r="CA501" s="22">
        <f>BZ501*AP501/100</f>
        <v>21.6675</v>
      </c>
      <c r="CB501" s="6">
        <v>58.7</v>
      </c>
      <c r="CC501" s="22">
        <f>CB501*AP501/100</f>
        <v>39.622500000000002</v>
      </c>
      <c r="CD501" s="22" t="s">
        <v>432</v>
      </c>
      <c r="CE501" s="126">
        <v>88.5</v>
      </c>
      <c r="CF501" s="127">
        <v>6111</v>
      </c>
      <c r="CG501" s="126">
        <v>77.400000000000006</v>
      </c>
      <c r="CH501" s="127">
        <v>5090</v>
      </c>
      <c r="CI501" s="126">
        <v>51.7</v>
      </c>
      <c r="CJ501" s="126">
        <v>63.4</v>
      </c>
      <c r="CK501" s="127">
        <v>4425</v>
      </c>
      <c r="CL501" s="19">
        <f>BX501/BZ501</f>
        <v>0.2688473520249221</v>
      </c>
      <c r="CM501" s="19"/>
      <c r="CN501" s="19"/>
      <c r="CO501" s="19"/>
      <c r="CP501" s="6"/>
      <c r="CQ501" s="19"/>
      <c r="CR501" s="19"/>
      <c r="CS501" s="20"/>
      <c r="CZ501" s="22"/>
      <c r="DA501" s="16"/>
      <c r="DC501" s="130"/>
      <c r="DD501" s="131"/>
      <c r="DI501" s="1" t="s">
        <v>434</v>
      </c>
      <c r="DJ501" s="210" t="s">
        <v>491</v>
      </c>
      <c r="DK501" s="4">
        <v>2</v>
      </c>
      <c r="DN501" s="16">
        <v>0</v>
      </c>
      <c r="DR501" s="58" t="s">
        <v>431</v>
      </c>
      <c r="DS501" s="22" t="s">
        <v>431</v>
      </c>
      <c r="DT501" s="22">
        <v>59</v>
      </c>
      <c r="DU501" s="22">
        <v>18.600000000000001</v>
      </c>
      <c r="DV501" s="22">
        <v>81.400000000000006</v>
      </c>
      <c r="DW501" s="22" t="s">
        <v>431</v>
      </c>
      <c r="DX501" s="22" t="s">
        <v>431</v>
      </c>
      <c r="DY501" s="22" t="s">
        <v>431</v>
      </c>
      <c r="DZ501" s="22" t="s">
        <v>431</v>
      </c>
      <c r="EA501" s="2">
        <v>0</v>
      </c>
      <c r="EB501" s="2"/>
      <c r="EC501" s="36"/>
      <c r="ED501" s="36"/>
      <c r="EE501" s="4">
        <f>L501</f>
        <v>11</v>
      </c>
      <c r="EF501" s="4"/>
      <c r="EG501" s="4"/>
      <c r="EH501" s="4"/>
      <c r="EI501" s="4"/>
      <c r="EJ501" s="4"/>
      <c r="EK501" s="4"/>
      <c r="EL501" s="6" t="e">
        <f>EK501/(EJ501*EJ501*0.01*0.01)</f>
        <v>#DIV/0!</v>
      </c>
      <c r="EM501" s="4"/>
      <c r="EN501" s="4"/>
      <c r="EO501" s="4"/>
      <c r="EP501" s="4"/>
      <c r="EQ501" s="31"/>
      <c r="ER501" s="14"/>
      <c r="ES501" s="132">
        <f>C501</f>
        <v>17271</v>
      </c>
      <c r="ET501" s="133">
        <v>75</v>
      </c>
      <c r="EU501" s="133">
        <v>10480</v>
      </c>
      <c r="EV501" s="133">
        <v>13053</v>
      </c>
      <c r="EW501" s="133">
        <v>37440</v>
      </c>
      <c r="EX501" s="133">
        <v>2038</v>
      </c>
      <c r="EY501" s="134">
        <f>EX501/EV501*EW501/ET501</f>
        <v>77.941438749712717</v>
      </c>
      <c r="EZ501" s="39">
        <f>L501*EY501</f>
        <v>857.35582624683991</v>
      </c>
      <c r="FA501" s="9"/>
      <c r="FE501" s="135"/>
      <c r="FF501" s="135"/>
      <c r="FH501" s="136"/>
      <c r="FK501" s="138"/>
      <c r="FL501" s="139"/>
      <c r="FM501" s="9"/>
      <c r="FN501" s="1"/>
      <c r="FO501" s="41">
        <f>AC501/1000</f>
        <v>0.03</v>
      </c>
      <c r="FQ501" s="121">
        <f>EX501*100/EU501</f>
        <v>19.446564885496183</v>
      </c>
      <c r="FR501" s="140">
        <f>EY501/1000</f>
        <v>7.794143874971271E-2</v>
      </c>
      <c r="FS501" s="9"/>
      <c r="FU501" s="214"/>
      <c r="FW501" s="214"/>
      <c r="GI501" s="8"/>
      <c r="GO501" s="10">
        <v>44665</v>
      </c>
      <c r="GP501" s="10"/>
      <c r="GQ501" s="20"/>
      <c r="KB501" s="22"/>
      <c r="KC501" s="22"/>
      <c r="KD501" s="22"/>
      <c r="KE501" s="20">
        <f>FR501*AO501/100*1000</f>
        <v>21.82360284991956</v>
      </c>
      <c r="KF501" s="20">
        <f>FR501*AP501/100*1000</f>
        <v>52.610471156056086</v>
      </c>
      <c r="KG501" s="20">
        <f>FR501*AQ501/100*1000</f>
        <v>2.6578030613652035</v>
      </c>
      <c r="KH501" s="20">
        <f>FR501*AX501/100*1000</f>
        <v>2.0342715513675018</v>
      </c>
      <c r="KI501" s="20">
        <f>FR501*BM501/100*1000</f>
        <v>0.16367702137439669</v>
      </c>
      <c r="KJ501" s="20">
        <f>FR501*BY501/100*1000</f>
        <v>4.5402836607676402</v>
      </c>
      <c r="KK501" s="20">
        <f>FR501*CA501/100*1000</f>
        <v>16.887961241094004</v>
      </c>
      <c r="KL501" s="20">
        <f>FR501*CC501/100*1000</f>
        <v>30.882346568604923</v>
      </c>
      <c r="KM501" s="1">
        <v>82.6</v>
      </c>
      <c r="KN501" s="1">
        <v>95.3</v>
      </c>
      <c r="KP501" s="2"/>
      <c r="KQ501" s="2"/>
      <c r="KR501" s="2"/>
      <c r="KY501" s="11"/>
      <c r="KZ501" s="11"/>
      <c r="LA501" s="11"/>
    </row>
    <row r="502" spans="1:313">
      <c r="A502" s="1">
        <v>93</v>
      </c>
      <c r="B502" s="1">
        <f>COUNTIFS($D$3:D502,D502,$F$3:F502,F502)</f>
        <v>1</v>
      </c>
      <c r="C502" s="34">
        <v>14948</v>
      </c>
      <c r="D502" s="21" t="s">
        <v>1881</v>
      </c>
      <c r="E502" s="2" t="s">
        <v>499</v>
      </c>
      <c r="F502" s="12">
        <v>7957305719</v>
      </c>
      <c r="G502" s="1">
        <f>LEFT(H502,4)-CONCATENATE(IF(LEFT(F502, 2)&lt;MID(H502, 3, 4), 20, 19),LEFT(F502,2))</f>
        <v>42</v>
      </c>
      <c r="H502" s="247" t="s">
        <v>1871</v>
      </c>
      <c r="I502" s="29" t="s">
        <v>1882</v>
      </c>
      <c r="J502" s="24" t="s">
        <v>487</v>
      </c>
      <c r="K502" s="2" t="s">
        <v>430</v>
      </c>
      <c r="L502" s="2">
        <v>37</v>
      </c>
      <c r="M502" s="2" t="s">
        <v>699</v>
      </c>
      <c r="N502" s="2" t="s">
        <v>647</v>
      </c>
      <c r="O502" s="11"/>
      <c r="P502" s="2" t="s">
        <v>1852</v>
      </c>
      <c r="Q502" s="11"/>
      <c r="R502" s="11"/>
      <c r="S502" s="11"/>
      <c r="T502" s="42"/>
      <c r="U502" s="42"/>
      <c r="V502" s="64" t="s">
        <v>1609</v>
      </c>
      <c r="W502" s="42"/>
      <c r="X502" s="44" t="s">
        <v>1872</v>
      </c>
      <c r="Y502" s="71"/>
      <c r="Z502" s="11"/>
      <c r="AA502" s="1" t="s">
        <v>812</v>
      </c>
      <c r="AC502" s="115">
        <v>338</v>
      </c>
      <c r="AD502" s="115">
        <v>12000</v>
      </c>
      <c r="AE502" s="11"/>
      <c r="AF502" s="11"/>
      <c r="AG502" s="11" t="s">
        <v>491</v>
      </c>
      <c r="AH502" s="115">
        <v>1000</v>
      </c>
      <c r="AI502" s="11"/>
      <c r="AJ502" s="11"/>
      <c r="AM502" s="11"/>
      <c r="AO502" s="116">
        <v>77.400000000000006</v>
      </c>
      <c r="AP502" s="117">
        <v>20</v>
      </c>
      <c r="AQ502" s="118">
        <v>1.92</v>
      </c>
      <c r="AR502" s="119">
        <f>AO502+AP502+AQ502</f>
        <v>99.320000000000007</v>
      </c>
      <c r="AS502" s="120">
        <f>AO502/AP502</f>
        <v>3.87</v>
      </c>
      <c r="AT502" s="121">
        <f>AO502/AP502*AQ502</f>
        <v>7.4303999999999997</v>
      </c>
      <c r="AU502" s="122">
        <f>AO502/(AP502+AQ502)</f>
        <v>3.531021897810219</v>
      </c>
      <c r="AV502" s="19">
        <f>AW502*AO502/100</f>
        <v>72.492000000000004</v>
      </c>
      <c r="AW502" s="19">
        <f>98-AY502-(CD502*100/AO502)</f>
        <v>93.658914728682177</v>
      </c>
      <c r="AX502" s="123">
        <v>1.36</v>
      </c>
      <c r="AY502" s="19">
        <f>AX502*100/AO502</f>
        <v>1.7571059431524547</v>
      </c>
      <c r="AZ502" s="1" t="s">
        <v>432</v>
      </c>
      <c r="BA502" s="58">
        <v>6.32</v>
      </c>
      <c r="BB502" s="1" t="s">
        <v>432</v>
      </c>
      <c r="BC502" s="6">
        <v>8.4000000000000005E-2</v>
      </c>
      <c r="BD502" s="6"/>
      <c r="BE502" s="19"/>
      <c r="BF502" s="19"/>
      <c r="BG502" s="67">
        <v>5942.4528301886803</v>
      </c>
      <c r="BH502" s="67">
        <v>314.92281303602056</v>
      </c>
      <c r="BI502" s="19">
        <v>1.1599999999999999</v>
      </c>
      <c r="BJ502" s="19">
        <v>36.200000000000003</v>
      </c>
      <c r="BK502" s="19">
        <v>63.8</v>
      </c>
      <c r="BL502" s="124">
        <f>BJ502/BK502</f>
        <v>0.56739811912225713</v>
      </c>
      <c r="BM502" s="125">
        <v>1.68</v>
      </c>
      <c r="BN502" s="6">
        <f>BM502*100/AO502</f>
        <v>2.1705426356589146</v>
      </c>
      <c r="BO502" s="1" t="s">
        <v>432</v>
      </c>
      <c r="BP502" s="19">
        <v>41.58</v>
      </c>
      <c r="BQ502" s="19">
        <v>37.799999999999997</v>
      </c>
      <c r="BR502" s="4">
        <v>25277</v>
      </c>
      <c r="BS502" s="6">
        <f>BX502+BZ502</f>
        <v>12.71</v>
      </c>
      <c r="BT502" s="4">
        <v>97.3</v>
      </c>
      <c r="BU502" s="43">
        <v>7144.2</v>
      </c>
      <c r="BV502" s="6">
        <f>100-BT502</f>
        <v>2.7000000000000028</v>
      </c>
      <c r="BW502" s="6">
        <f>BY502+CA502+CC502</f>
        <v>19.981999999999999</v>
      </c>
      <c r="BX502" s="22">
        <v>5.33</v>
      </c>
      <c r="BY502" s="22">
        <f>BX502*AP502/100</f>
        <v>1.0659999999999998</v>
      </c>
      <c r="BZ502" s="6">
        <v>7.38</v>
      </c>
      <c r="CA502" s="22">
        <f>BZ502*AP502/100</f>
        <v>1.476</v>
      </c>
      <c r="CB502" s="6">
        <v>87.2</v>
      </c>
      <c r="CC502" s="22">
        <f>CB502*AP502/100</f>
        <v>17.440000000000001</v>
      </c>
      <c r="CD502" s="22">
        <v>2</v>
      </c>
      <c r="CE502" s="126">
        <v>99.8</v>
      </c>
      <c r="CF502" s="127">
        <v>9343.5999999999985</v>
      </c>
      <c r="CG502" s="126">
        <v>97.2</v>
      </c>
      <c r="CH502" s="127">
        <v>7533.4</v>
      </c>
      <c r="CI502" s="126">
        <v>31.8</v>
      </c>
      <c r="CJ502" s="126">
        <v>29.7</v>
      </c>
      <c r="CK502" s="127">
        <v>5118.3999999999996</v>
      </c>
      <c r="CL502" s="19">
        <f>BX502/BZ502</f>
        <v>0.72222222222222221</v>
      </c>
      <c r="CM502" s="19">
        <v>0.22</v>
      </c>
      <c r="CN502" s="19" t="s">
        <v>432</v>
      </c>
      <c r="CO502" s="19" t="s">
        <v>432</v>
      </c>
      <c r="CP502" s="6"/>
      <c r="CQ502" s="19"/>
      <c r="CR502" s="19"/>
      <c r="CS502" s="20"/>
      <c r="CZ502" s="22"/>
      <c r="DA502" s="16"/>
      <c r="DB502" s="129" t="s">
        <v>258</v>
      </c>
      <c r="DC502" s="130"/>
      <c r="DD502" s="131" t="s">
        <v>1876</v>
      </c>
      <c r="DI502" s="1" t="s">
        <v>436</v>
      </c>
      <c r="DJ502" s="210" t="s">
        <v>491</v>
      </c>
      <c r="DK502" s="4">
        <v>2</v>
      </c>
      <c r="DN502" s="16">
        <v>0</v>
      </c>
      <c r="DR502" s="22" t="s">
        <v>431</v>
      </c>
      <c r="DS502" s="22" t="s">
        <v>431</v>
      </c>
      <c r="DT502" s="67">
        <v>920</v>
      </c>
      <c r="DU502" s="22">
        <v>5.0999999999999996</v>
      </c>
      <c r="DV502" s="22">
        <v>94.9</v>
      </c>
      <c r="DW502" s="22" t="s">
        <v>431</v>
      </c>
      <c r="DX502" s="22" t="s">
        <v>431</v>
      </c>
      <c r="DY502" s="22" t="s">
        <v>431</v>
      </c>
      <c r="DZ502" s="22" t="s">
        <v>431</v>
      </c>
      <c r="EA502" s="2">
        <v>0</v>
      </c>
      <c r="EB502" s="68"/>
      <c r="EC502" s="36"/>
      <c r="ED502" s="36"/>
      <c r="EE502" s="4">
        <f>L502</f>
        <v>37</v>
      </c>
      <c r="EF502" s="4"/>
      <c r="EG502" s="4">
        <v>3</v>
      </c>
      <c r="EH502" s="4"/>
      <c r="EI502" s="4"/>
      <c r="EJ502" s="4"/>
      <c r="EK502" s="4"/>
      <c r="EL502" s="6" t="e">
        <f>EK502/(EJ502*EJ502*0.01*0.01)</f>
        <v>#DIV/0!</v>
      </c>
      <c r="EM502" s="4"/>
      <c r="EN502" s="4"/>
      <c r="EO502" s="4"/>
      <c r="EP502" s="4"/>
      <c r="EQ502" s="31"/>
      <c r="ER502" s="14"/>
      <c r="ES502" s="132">
        <v>14948</v>
      </c>
      <c r="ET502" s="133">
        <v>75</v>
      </c>
      <c r="EU502" s="133">
        <v>116575</v>
      </c>
      <c r="EV502" s="133">
        <v>4000</v>
      </c>
      <c r="EW502" s="133">
        <v>39780</v>
      </c>
      <c r="EX502" s="133">
        <v>2499</v>
      </c>
      <c r="EY502" s="134">
        <f>EX502/EV502*EW502/ET502</f>
        <v>331.36740000000003</v>
      </c>
      <c r="EZ502" s="39">
        <f>L502*EY502</f>
        <v>12260.593800000001</v>
      </c>
      <c r="FA502" s="9"/>
      <c r="FE502" s="135"/>
      <c r="FF502" s="135"/>
      <c r="FH502" s="136"/>
      <c r="FK502" s="138"/>
      <c r="FL502" s="139"/>
      <c r="FM502" s="9"/>
      <c r="FN502" s="1"/>
      <c r="FO502" s="41">
        <f>AC502/1000</f>
        <v>0.33800000000000002</v>
      </c>
      <c r="FQ502" s="121">
        <f>EX502*100/EU502</f>
        <v>2.1436843233969549</v>
      </c>
      <c r="FR502" s="140">
        <f>EY502/1000</f>
        <v>0.33136740000000003</v>
      </c>
      <c r="FS502" s="9"/>
      <c r="FU502" s="214"/>
      <c r="FW502" s="214"/>
      <c r="GI502" s="8"/>
      <c r="GO502" s="10">
        <v>44286</v>
      </c>
      <c r="GP502" s="10"/>
      <c r="GQ502" s="20"/>
      <c r="KE502" s="20">
        <f>FR502*AO502/100*1000</f>
        <v>256.47836760000001</v>
      </c>
      <c r="KF502" s="20">
        <f>FR502*AP502/100*1000</f>
        <v>66.273480000000006</v>
      </c>
      <c r="KG502" s="20">
        <f>FR502*AQ502/100*1000</f>
        <v>6.3622540800000005</v>
      </c>
      <c r="KH502" s="20">
        <f>FR502*AX502/100*1000</f>
        <v>4.5065966400000006</v>
      </c>
      <c r="KI502" s="20">
        <f>FR502*BM502/100*1000</f>
        <v>5.5669723199999996</v>
      </c>
      <c r="KJ502" s="20">
        <f>FR502*BY502/100*1000</f>
        <v>3.5323764840000003</v>
      </c>
      <c r="KK502" s="20">
        <f>FR502*CA502/100*1000</f>
        <v>4.8909828240000008</v>
      </c>
      <c r="KL502" s="20">
        <f>FR502*CC502/100*1000</f>
        <v>57.790474560000007</v>
      </c>
    </row>
    <row r="503" spans="1:313">
      <c r="A503" s="1">
        <v>35</v>
      </c>
      <c r="B503" s="1">
        <f>COUNTIFS($D$3:D503,D503,$F$3:F503,F503)</f>
        <v>1</v>
      </c>
      <c r="C503" s="34">
        <v>16979</v>
      </c>
      <c r="D503" s="21" t="s">
        <v>2376</v>
      </c>
      <c r="E503" s="2" t="s">
        <v>492</v>
      </c>
      <c r="F503" s="2">
        <v>451022422</v>
      </c>
      <c r="G503" s="1">
        <v>77</v>
      </c>
      <c r="H503" s="247" t="s">
        <v>2377</v>
      </c>
      <c r="I503" s="29" t="s">
        <v>860</v>
      </c>
      <c r="J503" s="24" t="s">
        <v>487</v>
      </c>
      <c r="K503" s="2" t="s">
        <v>430</v>
      </c>
      <c r="L503" s="2">
        <v>5</v>
      </c>
      <c r="M503" s="2">
        <v>2</v>
      </c>
      <c r="N503" s="2" t="s">
        <v>431</v>
      </c>
      <c r="O503" s="11"/>
      <c r="P503" s="2" t="s">
        <v>2368</v>
      </c>
      <c r="Q503" s="11"/>
      <c r="R503" s="11"/>
      <c r="S503" s="11"/>
      <c r="T503" s="42"/>
      <c r="U503" s="42"/>
      <c r="V503" s="64" t="s">
        <v>1609</v>
      </c>
      <c r="W503" s="42"/>
      <c r="X503" s="42"/>
      <c r="Y503" s="66"/>
      <c r="Z503" s="11"/>
      <c r="AA503" s="1" t="s">
        <v>2166</v>
      </c>
      <c r="AC503" s="115">
        <v>66</v>
      </c>
      <c r="AD503" s="115">
        <v>300</v>
      </c>
      <c r="AE503" s="11"/>
      <c r="AF503" s="11"/>
      <c r="AG503" s="11" t="s">
        <v>483</v>
      </c>
      <c r="AH503" s="115">
        <v>50</v>
      </c>
      <c r="AI503" s="11"/>
      <c r="AJ503" s="11"/>
      <c r="AM503" s="11"/>
      <c r="AO503" s="116">
        <v>43.5</v>
      </c>
      <c r="AP503" s="117">
        <v>45.7</v>
      </c>
      <c r="AQ503" s="118">
        <v>9.3800000000000008</v>
      </c>
      <c r="AR503" s="119">
        <f>AO503+AP503+AQ503</f>
        <v>98.58</v>
      </c>
      <c r="AS503" s="120">
        <f>AO503/AP503</f>
        <v>0.9518599562363238</v>
      </c>
      <c r="AT503" s="121">
        <f>AO503/AP503*AQ503</f>
        <v>8.9284463894967185</v>
      </c>
      <c r="AU503" s="122">
        <f>AO503/(AP503+AQ503)</f>
        <v>0.78976034858387789</v>
      </c>
      <c r="AV503" s="19">
        <f>AW503*AO503/100</f>
        <v>30.58</v>
      </c>
      <c r="AW503" s="19">
        <f>98-AY503-(CD503*100/AO503)</f>
        <v>70.298850574712645</v>
      </c>
      <c r="AX503" s="123">
        <v>11.4</v>
      </c>
      <c r="AY503" s="19">
        <f>AX503*100/AO503</f>
        <v>26.206896551724139</v>
      </c>
      <c r="AZ503" s="1" t="s">
        <v>432</v>
      </c>
      <c r="BA503" s="58">
        <v>14.597999999999999</v>
      </c>
      <c r="BB503" s="1" t="s">
        <v>432</v>
      </c>
      <c r="BC503" s="6">
        <v>7.8E-2</v>
      </c>
      <c r="BD503" s="6"/>
      <c r="BE503" s="19"/>
      <c r="BF503" s="19"/>
      <c r="BG503" s="67">
        <v>4879.130434782609</v>
      </c>
      <c r="BH503" s="67">
        <v>297</v>
      </c>
      <c r="BI503" s="19">
        <v>0.36</v>
      </c>
      <c r="BJ503" s="19">
        <v>42.4</v>
      </c>
      <c r="BK503" s="19">
        <f>100-BJ503</f>
        <v>57.6</v>
      </c>
      <c r="BL503" s="124">
        <f>BJ503/BK503</f>
        <v>0.73611111111111105</v>
      </c>
      <c r="BM503" s="125">
        <v>0.66</v>
      </c>
      <c r="BN503" s="6">
        <f>BM503*100/AO503</f>
        <v>1.5172413793103448</v>
      </c>
      <c r="BO503" s="1" t="s">
        <v>432</v>
      </c>
      <c r="BP503" s="19">
        <v>41.580000000000005</v>
      </c>
      <c r="BQ503" s="19">
        <v>40.4</v>
      </c>
      <c r="BR503" s="43">
        <v>56756</v>
      </c>
      <c r="BS503" s="6">
        <f>BX503+BZ503</f>
        <v>29.5</v>
      </c>
      <c r="BT503" s="4">
        <v>84.2</v>
      </c>
      <c r="BU503" s="43">
        <v>8569</v>
      </c>
      <c r="BV503" s="6">
        <f>100-BT503</f>
        <v>15.799999999999997</v>
      </c>
      <c r="BW503" s="6">
        <f>BY503+CA503+CC503</f>
        <v>45.105900000000005</v>
      </c>
      <c r="BX503" s="22">
        <v>15.6</v>
      </c>
      <c r="BY503" s="22">
        <f>BX503*AP503/100</f>
        <v>7.1292000000000009</v>
      </c>
      <c r="BZ503" s="6">
        <v>13.9</v>
      </c>
      <c r="CA503" s="22">
        <f>BZ503*AP503/100</f>
        <v>6.3523000000000005</v>
      </c>
      <c r="CB503" s="6">
        <v>69.2</v>
      </c>
      <c r="CC503" s="22">
        <f>CB503*AP503/100</f>
        <v>31.624400000000005</v>
      </c>
      <c r="CD503" s="22">
        <v>0.65</v>
      </c>
      <c r="CE503" s="126">
        <v>89.6</v>
      </c>
      <c r="CF503" s="127">
        <v>6358</v>
      </c>
      <c r="CG503" s="126">
        <v>86</v>
      </c>
      <c r="CH503" s="127">
        <v>5802</v>
      </c>
      <c r="CI503" s="126">
        <v>59.5</v>
      </c>
      <c r="CJ503" s="126">
        <v>67.900000000000006</v>
      </c>
      <c r="CK503" s="127">
        <v>4506</v>
      </c>
      <c r="CL503" s="19">
        <f>BX503/BZ503</f>
        <v>1.1223021582733812</v>
      </c>
      <c r="CM503" s="19"/>
      <c r="CN503" s="19"/>
      <c r="CO503" s="19"/>
      <c r="CP503" s="6"/>
      <c r="CQ503" s="19"/>
      <c r="CR503" s="19"/>
      <c r="CS503" s="20"/>
      <c r="CZ503" s="22"/>
      <c r="DA503" s="16"/>
      <c r="DB503" s="129" t="s">
        <v>441</v>
      </c>
      <c r="DC503" s="130"/>
      <c r="DD503" s="131" t="s">
        <v>2378</v>
      </c>
      <c r="DI503" s="1" t="s">
        <v>434</v>
      </c>
      <c r="DJ503" s="209" t="s">
        <v>483</v>
      </c>
      <c r="DK503" s="4">
        <v>2</v>
      </c>
      <c r="DN503" s="16">
        <v>0</v>
      </c>
      <c r="DR503" s="58" t="s">
        <v>431</v>
      </c>
      <c r="DS503" s="22" t="s">
        <v>431</v>
      </c>
      <c r="DT503" s="22">
        <v>52</v>
      </c>
      <c r="DU503" s="22">
        <v>13.4</v>
      </c>
      <c r="DV503" s="22">
        <v>86.6</v>
      </c>
      <c r="DW503" s="22" t="s">
        <v>431</v>
      </c>
      <c r="DX503" s="22" t="s">
        <v>431</v>
      </c>
      <c r="DY503" s="22" t="s">
        <v>431</v>
      </c>
      <c r="DZ503" s="22" t="s">
        <v>431</v>
      </c>
      <c r="EA503" s="2">
        <v>0</v>
      </c>
      <c r="EB503" s="2"/>
      <c r="EC503" s="36"/>
      <c r="ED503" s="36"/>
      <c r="EE503" s="4">
        <f>L503</f>
        <v>5</v>
      </c>
      <c r="EF503" s="4"/>
      <c r="EG503" s="4"/>
      <c r="EH503" s="4"/>
      <c r="EI503" s="4"/>
      <c r="EJ503" s="4"/>
      <c r="EK503" s="4"/>
      <c r="EL503" s="6" t="e">
        <f>EK503/(EJ503*EJ503*0.01*0.01)</f>
        <v>#DIV/0!</v>
      </c>
      <c r="EM503" s="4"/>
      <c r="EN503" s="4"/>
      <c r="EO503" s="4"/>
      <c r="EP503" s="4"/>
      <c r="EQ503" s="31"/>
      <c r="ER503" s="14"/>
      <c r="ES503" s="132">
        <f>C503</f>
        <v>16979</v>
      </c>
      <c r="ET503" s="133">
        <v>75</v>
      </c>
      <c r="EU503" s="133">
        <v>15523</v>
      </c>
      <c r="EV503" s="133">
        <v>16522</v>
      </c>
      <c r="EW503" s="133">
        <v>37440</v>
      </c>
      <c r="EX503" s="133">
        <v>2318</v>
      </c>
      <c r="EY503" s="134">
        <f>EX503/EV503*EW503/ET503</f>
        <v>70.036654158092247</v>
      </c>
      <c r="EZ503" s="39">
        <f>L503*EY503</f>
        <v>350.18327079046122</v>
      </c>
      <c r="FA503" s="9"/>
      <c r="FE503" s="135"/>
      <c r="FF503" s="135"/>
      <c r="FH503" s="136"/>
      <c r="FK503" s="138"/>
      <c r="FL503" s="139"/>
      <c r="FM503" s="9"/>
      <c r="FN503" s="1"/>
      <c r="FO503" s="41">
        <f>AC503/1000</f>
        <v>6.6000000000000003E-2</v>
      </c>
      <c r="FQ503" s="121">
        <f>EX503*100/EU503</f>
        <v>14.932680538555692</v>
      </c>
      <c r="FR503" s="140">
        <f>EY503/1000</f>
        <v>7.0036654158092251E-2</v>
      </c>
      <c r="FS503" s="9"/>
      <c r="FV503" s="212"/>
      <c r="FX503" s="212"/>
      <c r="GI503" s="8"/>
      <c r="GO503" s="10"/>
      <c r="GP503" s="10"/>
      <c r="GQ503" s="20"/>
      <c r="KB503" s="22">
        <v>76.7</v>
      </c>
      <c r="KC503" s="22">
        <v>25</v>
      </c>
      <c r="KD503" s="22">
        <v>17.5</v>
      </c>
      <c r="KE503" s="20">
        <f>FR503*AO503/100*1000</f>
        <v>30.465944558770129</v>
      </c>
      <c r="KF503" s="20">
        <f>FR503*AP503/100*1000</f>
        <v>32.006750950248161</v>
      </c>
      <c r="KG503" s="20">
        <f>FR503*AQ503/100*1000</f>
        <v>6.5694381600290539</v>
      </c>
      <c r="KH503" s="20">
        <f>FR503*AX503/100*1000</f>
        <v>7.9841785740225166</v>
      </c>
      <c r="KI503" s="20">
        <f>FR503*BM503/100*1000</f>
        <v>0.46224191744340887</v>
      </c>
      <c r="KJ503" s="20">
        <f>FR503*BY503/100*1000</f>
        <v>4.9930531482387135</v>
      </c>
      <c r="KK503" s="20">
        <f>FR503*CA503/100*1000</f>
        <v>4.4489383820844948</v>
      </c>
      <c r="KL503" s="20">
        <f>FR503*CC503/100*1000</f>
        <v>22.148671657571729</v>
      </c>
    </row>
    <row r="504" spans="1:313">
      <c r="A504" s="1">
        <v>303</v>
      </c>
      <c r="B504" s="1">
        <f>COUNTIFS($D$3:D504,D504,$F$3:F504,F504)</f>
        <v>1</v>
      </c>
      <c r="C504" s="34">
        <v>11796</v>
      </c>
      <c r="D504" s="21" t="s">
        <v>884</v>
      </c>
      <c r="E504" s="2" t="s">
        <v>509</v>
      </c>
      <c r="F504" s="2">
        <v>5902281407</v>
      </c>
      <c r="G504" s="1">
        <f>LEFT(H504,4)-CONCATENATE(IF(LEFT(F504, 2)&lt;MID(H504, 3, 4), 20, 19),LEFT(F504,2))</f>
        <v>60</v>
      </c>
      <c r="H504" s="247" t="s">
        <v>880</v>
      </c>
      <c r="I504" s="29" t="s">
        <v>437</v>
      </c>
      <c r="J504" s="24" t="s">
        <v>487</v>
      </c>
      <c r="K504" s="2" t="s">
        <v>430</v>
      </c>
      <c r="L504" s="1">
        <v>7</v>
      </c>
      <c r="M504" s="2" t="s">
        <v>652</v>
      </c>
      <c r="N504" s="2" t="s">
        <v>646</v>
      </c>
      <c r="P504" s="1" t="s">
        <v>869</v>
      </c>
      <c r="S504" s="2"/>
      <c r="T504" s="46" t="s">
        <v>797</v>
      </c>
      <c r="U504" s="46"/>
      <c r="V504" s="47" t="s">
        <v>824</v>
      </c>
      <c r="X504" s="59"/>
      <c r="Y504" s="59"/>
      <c r="Z504" s="29"/>
      <c r="AA504" s="1" t="s">
        <v>817</v>
      </c>
      <c r="AC504" s="115">
        <v>159</v>
      </c>
      <c r="AD504" s="115">
        <v>1100</v>
      </c>
      <c r="AE504" s="11"/>
      <c r="AF504" s="11"/>
      <c r="AG504" s="11" t="s">
        <v>483</v>
      </c>
      <c r="AH504" s="115">
        <v>150</v>
      </c>
      <c r="AI504" s="11"/>
      <c r="AO504" s="116">
        <v>54.7</v>
      </c>
      <c r="AP504" s="117">
        <v>29.1</v>
      </c>
      <c r="AQ504" s="118">
        <v>15.5</v>
      </c>
      <c r="AR504" s="119">
        <f>AO504+AP504+AQ504</f>
        <v>99.300000000000011</v>
      </c>
      <c r="AS504" s="120">
        <f>AO504/AP504</f>
        <v>1.8797250859106529</v>
      </c>
      <c r="AT504" s="121">
        <f>AO504/AP504*AQ504</f>
        <v>29.135738831615122</v>
      </c>
      <c r="AU504" s="122">
        <f>AO504/(AP504+AQ504)</f>
        <v>1.2264573991031391</v>
      </c>
      <c r="AV504" s="19">
        <v>49.722300000000004</v>
      </c>
      <c r="AW504" s="19">
        <f>95-AY504</f>
        <v>90.9</v>
      </c>
      <c r="AX504" s="123">
        <v>2.2426999999999997</v>
      </c>
      <c r="AY504" s="19">
        <v>4.0999999999999996</v>
      </c>
      <c r="AZ504" s="1" t="s">
        <v>432</v>
      </c>
      <c r="BA504" s="145">
        <v>30.290000000000003</v>
      </c>
      <c r="BB504" s="1" t="s">
        <v>432</v>
      </c>
      <c r="BC504" s="6">
        <v>0.1</v>
      </c>
      <c r="BD504" s="6"/>
      <c r="BE504" s="19">
        <v>46.3</v>
      </c>
      <c r="BF504" s="19">
        <v>39.4</v>
      </c>
      <c r="BG504" s="2">
        <v>6281</v>
      </c>
      <c r="BH504" s="20">
        <v>484.5</v>
      </c>
      <c r="BI504" s="22">
        <v>0.36</v>
      </c>
      <c r="BJ504" s="19">
        <v>39.700000000000003</v>
      </c>
      <c r="BK504" s="1">
        <v>60.1</v>
      </c>
      <c r="BL504" s="124">
        <f>BJ504/BK504</f>
        <v>0.66056572379367728</v>
      </c>
      <c r="BM504" s="125">
        <v>0.3</v>
      </c>
      <c r="BN504" s="6">
        <f>BM504*100/AO504</f>
        <v>0.54844606946983543</v>
      </c>
      <c r="BO504" s="1" t="s">
        <v>432</v>
      </c>
      <c r="BP504" s="1">
        <v>27</v>
      </c>
      <c r="BQ504" s="19">
        <v>39.67199999999999</v>
      </c>
      <c r="BR504" s="43">
        <v>56155.357142857138</v>
      </c>
      <c r="BS504" s="6">
        <f>BX504+BZ504</f>
        <v>59.1</v>
      </c>
      <c r="BT504" s="4">
        <v>89</v>
      </c>
      <c r="BU504" s="43">
        <v>7850.0800000000008</v>
      </c>
      <c r="BV504" s="6">
        <f>100-BT504</f>
        <v>11</v>
      </c>
      <c r="BW504" s="6">
        <f>BY504+CA504+CC504</f>
        <v>28.488900000000001</v>
      </c>
      <c r="BX504" s="4">
        <v>30.5</v>
      </c>
      <c r="BY504" s="22">
        <f>BX504*AP504/100</f>
        <v>8.8755000000000006</v>
      </c>
      <c r="BZ504" s="4">
        <v>28.6</v>
      </c>
      <c r="CA504" s="22">
        <f>BZ504*AP504/100</f>
        <v>8.3226000000000013</v>
      </c>
      <c r="CB504" s="4">
        <v>38.799999999999997</v>
      </c>
      <c r="CC504" s="22">
        <f>CB504*AP504/100</f>
        <v>11.290799999999999</v>
      </c>
      <c r="CD504" s="6">
        <v>0.2</v>
      </c>
      <c r="CE504" s="126">
        <v>99.5</v>
      </c>
      <c r="CF504" s="127">
        <v>9945.1999999999989</v>
      </c>
      <c r="CG504" s="126">
        <v>98.1</v>
      </c>
      <c r="CH504" s="126">
        <v>5838</v>
      </c>
      <c r="CI504" s="126">
        <v>93.6</v>
      </c>
      <c r="CJ504" s="126">
        <v>96.6</v>
      </c>
      <c r="CK504" s="127">
        <v>6571.2</v>
      </c>
      <c r="CL504" s="19">
        <f>BX504/BZ504</f>
        <v>1.0664335664335665</v>
      </c>
      <c r="CM504" s="22"/>
      <c r="CN504" s="22"/>
      <c r="CO504" s="22"/>
      <c r="CP504" s="6"/>
      <c r="CQ504" s="19"/>
      <c r="CR504" s="19"/>
      <c r="CS504" s="19"/>
      <c r="CT504" s="6">
        <v>31.3</v>
      </c>
      <c r="CU504" s="6">
        <v>10.4</v>
      </c>
      <c r="CV504" s="6">
        <v>86.4</v>
      </c>
      <c r="CW504" s="22">
        <v>65.3</v>
      </c>
      <c r="CX504" s="22">
        <v>69.8</v>
      </c>
      <c r="CY504" s="2">
        <v>56.2</v>
      </c>
      <c r="CZ504" s="22">
        <v>0.3</v>
      </c>
      <c r="DB504" s="129" t="s">
        <v>447</v>
      </c>
      <c r="DC504" s="130"/>
      <c r="DD504" s="131" t="s">
        <v>732</v>
      </c>
      <c r="DI504" s="1" t="s">
        <v>434</v>
      </c>
      <c r="DJ504" s="209" t="s">
        <v>483</v>
      </c>
      <c r="DK504" s="4">
        <v>2</v>
      </c>
      <c r="DN504" s="16">
        <v>0</v>
      </c>
      <c r="DR504" s="1" t="s">
        <v>431</v>
      </c>
      <c r="DS504" s="1" t="s">
        <v>431</v>
      </c>
      <c r="DT504" s="1">
        <v>116</v>
      </c>
      <c r="DU504" s="1">
        <v>26.7</v>
      </c>
      <c r="DV504" s="1">
        <v>73.3</v>
      </c>
      <c r="DW504" s="1" t="s">
        <v>431</v>
      </c>
      <c r="DX504" s="1" t="s">
        <v>431</v>
      </c>
      <c r="DY504" s="1" t="s">
        <v>431</v>
      </c>
      <c r="DZ504" s="1" t="s">
        <v>431</v>
      </c>
      <c r="EA504" s="1">
        <v>0</v>
      </c>
      <c r="EC504" s="36"/>
      <c r="ED504" s="36"/>
      <c r="EE504" s="4">
        <v>7</v>
      </c>
      <c r="EF504" s="4"/>
      <c r="EG504" s="4"/>
      <c r="EH504" s="4"/>
      <c r="EI504" s="4"/>
      <c r="EJ504" s="4"/>
      <c r="EK504" s="4"/>
      <c r="EL504" s="6" t="e">
        <f>EK504/(EJ504*EJ504*0.01*0.01)</f>
        <v>#DIV/0!</v>
      </c>
      <c r="EM504" s="4"/>
      <c r="EN504" s="4"/>
      <c r="EO504" s="4"/>
      <c r="EP504" s="4"/>
      <c r="EQ504" s="31"/>
      <c r="ER504" s="14"/>
      <c r="ES504" s="132">
        <v>11796</v>
      </c>
      <c r="ET504" s="133">
        <v>75</v>
      </c>
      <c r="EU504" s="133">
        <v>109700</v>
      </c>
      <c r="EV504" s="133">
        <v>8000</v>
      </c>
      <c r="EW504" s="133">
        <v>42120</v>
      </c>
      <c r="EX504" s="133">
        <v>1215</v>
      </c>
      <c r="EY504" s="134">
        <f>EX504/EV504*EW504/ET504</f>
        <v>85.293000000000006</v>
      </c>
      <c r="EZ504" s="39">
        <f>L504*EY504</f>
        <v>597.05100000000004</v>
      </c>
      <c r="FA504" s="9"/>
      <c r="FE504" s="135"/>
      <c r="FF504" s="135"/>
      <c r="FH504" s="136"/>
      <c r="FK504" s="138"/>
      <c r="FL504" s="139"/>
      <c r="FM504" s="9"/>
      <c r="FN504" s="1"/>
      <c r="FO504" s="41">
        <f>AC504/1000</f>
        <v>0.159</v>
      </c>
      <c r="FQ504" s="121">
        <f>EX504*100/EU504</f>
        <v>1.1075660893345487</v>
      </c>
      <c r="FR504" s="140">
        <f>EY504/1000</f>
        <v>8.5293000000000008E-2</v>
      </c>
      <c r="FS504" s="9"/>
      <c r="FV504" s="212"/>
      <c r="FX504" s="212"/>
      <c r="GI504" s="8"/>
      <c r="GO504" s="10">
        <v>43763</v>
      </c>
      <c r="GP504" s="10"/>
      <c r="GQ504" s="20"/>
      <c r="KE504" s="20">
        <f>FR504*AO504/100*1000</f>
        <v>46.655271000000006</v>
      </c>
      <c r="KF504" s="20">
        <f>FR504*AP504/100*1000</f>
        <v>24.820263000000001</v>
      </c>
      <c r="KG504" s="20">
        <f>FR504*AQ504/100*1000</f>
        <v>13.220415000000001</v>
      </c>
      <c r="KH504" s="20">
        <f>FR504*AX504/100*1000</f>
        <v>1.912866111</v>
      </c>
      <c r="KI504" s="20">
        <f>FR504*BM504/100*1000</f>
        <v>0.25587899999999997</v>
      </c>
      <c r="KJ504" s="20">
        <f>FR504*BY504/100*1000</f>
        <v>7.5701802150000006</v>
      </c>
      <c r="KK504" s="20">
        <f>FR504*CA504/100*1000</f>
        <v>7.0985952180000025</v>
      </c>
      <c r="KL504" s="20">
        <f>FR504*CC504/100*1000</f>
        <v>9.6302620440000002</v>
      </c>
    </row>
    <row r="505" spans="1:313">
      <c r="A505" s="1">
        <v>357</v>
      </c>
      <c r="B505" s="1">
        <f>COUNTIFS($D$3:D505,D505,$F$3:F505,F505)</f>
        <v>1</v>
      </c>
      <c r="C505" s="34">
        <v>11943</v>
      </c>
      <c r="D505" s="21" t="s">
        <v>970</v>
      </c>
      <c r="E505" s="2" t="s">
        <v>509</v>
      </c>
      <c r="F505" s="2">
        <v>7505302882</v>
      </c>
      <c r="G505" s="1">
        <f>LEFT(H505,4)-CONCATENATE(IF(LEFT(F505, 2)&lt;MID(H505, 3, 4), 20, 19),LEFT(F505,2))</f>
        <v>44</v>
      </c>
      <c r="H505" s="247" t="s">
        <v>971</v>
      </c>
      <c r="I505" s="29" t="s">
        <v>660</v>
      </c>
      <c r="J505" s="24" t="s">
        <v>487</v>
      </c>
      <c r="K505" s="2" t="s">
        <v>430</v>
      </c>
      <c r="L505" s="1">
        <v>37</v>
      </c>
      <c r="M505" s="2" t="s">
        <v>600</v>
      </c>
      <c r="N505" s="2" t="s">
        <v>431</v>
      </c>
      <c r="P505" s="1" t="s">
        <v>943</v>
      </c>
      <c r="S505" s="2"/>
      <c r="T505" s="46" t="s">
        <v>797</v>
      </c>
      <c r="U505" s="46"/>
      <c r="V505" s="50" t="s">
        <v>902</v>
      </c>
      <c r="X505" s="59"/>
      <c r="Y505" s="59"/>
      <c r="Z505" s="29"/>
      <c r="AA505" s="1" t="s">
        <v>817</v>
      </c>
      <c r="AC505" s="115">
        <v>192</v>
      </c>
      <c r="AD505" s="115">
        <v>7100</v>
      </c>
      <c r="AE505" s="11"/>
      <c r="AF505" s="11"/>
      <c r="AG505" s="11" t="s">
        <v>491</v>
      </c>
      <c r="AH505" s="115">
        <v>550</v>
      </c>
      <c r="AI505" s="11"/>
      <c r="AO505" s="116">
        <v>20.100000000000001</v>
      </c>
      <c r="AP505" s="117">
        <v>59.8</v>
      </c>
      <c r="AQ505" s="118">
        <v>19.399999999999999</v>
      </c>
      <c r="AR505" s="119">
        <f>AO505+AP505+AQ505</f>
        <v>99.300000000000011</v>
      </c>
      <c r="AS505" s="120">
        <f>AO505/AP505</f>
        <v>0.3361204013377927</v>
      </c>
      <c r="AT505" s="121">
        <f>AO505/AP505*AQ505</f>
        <v>6.5207357859531774</v>
      </c>
      <c r="AU505" s="122">
        <f>AO505/(AP505+AQ505)</f>
        <v>0.25378787878787884</v>
      </c>
      <c r="AV505" s="19">
        <v>18.773400000000002</v>
      </c>
      <c r="AW505" s="19">
        <f>95-AY505</f>
        <v>93.4</v>
      </c>
      <c r="AX505" s="123">
        <v>0.32160000000000005</v>
      </c>
      <c r="AY505" s="19">
        <v>1.6</v>
      </c>
      <c r="AZ505" s="1" t="s">
        <v>432</v>
      </c>
      <c r="BA505" s="58">
        <v>35.75</v>
      </c>
      <c r="BB505" s="1" t="s">
        <v>432</v>
      </c>
      <c r="BC505" s="6">
        <v>1</v>
      </c>
      <c r="BD505" s="6">
        <v>89.6</v>
      </c>
      <c r="BE505" s="19">
        <v>44.9</v>
      </c>
      <c r="BF505" s="19">
        <v>46.4</v>
      </c>
      <c r="BG505" s="2">
        <v>5982</v>
      </c>
      <c r="BH505" s="20">
        <v>769.6</v>
      </c>
      <c r="BI505" s="19">
        <v>1.7</v>
      </c>
      <c r="BJ505" s="19">
        <v>57.3</v>
      </c>
      <c r="BK505" s="1">
        <v>42.7</v>
      </c>
      <c r="BL505" s="124">
        <f>BJ505/BK505</f>
        <v>1.3419203747072599</v>
      </c>
      <c r="BM505" s="125">
        <v>1</v>
      </c>
      <c r="BN505" s="6">
        <f>BM505*100/AO505</f>
        <v>4.9751243781094523</v>
      </c>
      <c r="BO505" s="1" t="s">
        <v>432</v>
      </c>
      <c r="BP505" s="1">
        <v>20.2</v>
      </c>
      <c r="BQ505" s="19">
        <v>31.577999999999996</v>
      </c>
      <c r="BR505" s="43">
        <v>33701.899999999994</v>
      </c>
      <c r="BS505" s="6">
        <f>BX505+BZ505</f>
        <v>31.3</v>
      </c>
      <c r="BT505" s="4">
        <v>93.2</v>
      </c>
      <c r="BU505" s="43">
        <v>9113.44</v>
      </c>
      <c r="BV505" s="6">
        <f>100-BT505</f>
        <v>6.7999999999999972</v>
      </c>
      <c r="BW505" s="6">
        <f>BY505+CA505+CC505</f>
        <v>59.560799999999993</v>
      </c>
      <c r="BX505" s="4">
        <v>9.5</v>
      </c>
      <c r="BY505" s="22">
        <f>BX505*AP505/100</f>
        <v>5.681</v>
      </c>
      <c r="BZ505" s="4">
        <v>21.8</v>
      </c>
      <c r="CA505" s="22">
        <f>BZ505*AP505/100</f>
        <v>13.036399999999999</v>
      </c>
      <c r="CB505" s="4">
        <v>68.3</v>
      </c>
      <c r="CC505" s="22">
        <f>CB505*AP505/100</f>
        <v>40.843399999999995</v>
      </c>
      <c r="CD505" s="22">
        <v>1.2</v>
      </c>
      <c r="CE505" s="126">
        <v>100</v>
      </c>
      <c r="CF505" s="127">
        <v>13081.249999999998</v>
      </c>
      <c r="CG505" s="126">
        <v>99.9</v>
      </c>
      <c r="CH505" s="126">
        <v>9275</v>
      </c>
      <c r="CI505" s="126">
        <v>92.8</v>
      </c>
      <c r="CJ505" s="126">
        <v>94.9</v>
      </c>
      <c r="CK505" s="127">
        <v>6942</v>
      </c>
      <c r="CL505" s="19">
        <f>BX505/BZ505</f>
        <v>0.43577981651376146</v>
      </c>
      <c r="CM505" s="22"/>
      <c r="CN505" s="22"/>
      <c r="CO505" s="22"/>
      <c r="CP505" s="6"/>
      <c r="CQ505" s="19"/>
      <c r="CR505" s="19"/>
      <c r="CS505" s="19"/>
      <c r="CT505" s="22"/>
      <c r="CU505" s="142"/>
      <c r="CV505" s="142"/>
      <c r="CW505" s="22"/>
      <c r="CX505" s="22"/>
      <c r="CZ505" s="22"/>
      <c r="DB505" s="129" t="s">
        <v>441</v>
      </c>
      <c r="DC505" s="130"/>
      <c r="DD505" s="131" t="s">
        <v>748</v>
      </c>
      <c r="DI505" s="1" t="s">
        <v>434</v>
      </c>
      <c r="DJ505" s="210" t="s">
        <v>491</v>
      </c>
      <c r="DK505" s="4">
        <v>2</v>
      </c>
      <c r="DN505" s="16">
        <v>0</v>
      </c>
      <c r="DR505" s="1" t="s">
        <v>431</v>
      </c>
      <c r="DS505" s="1" t="s">
        <v>431</v>
      </c>
      <c r="DT505" s="1">
        <v>589</v>
      </c>
      <c r="DU505" s="1">
        <v>9.6999999999999993</v>
      </c>
      <c r="DV505" s="1">
        <v>90.3</v>
      </c>
      <c r="DW505" s="1" t="s">
        <v>431</v>
      </c>
      <c r="DX505" s="1" t="s">
        <v>431</v>
      </c>
      <c r="DY505" s="1" t="s">
        <v>431</v>
      </c>
      <c r="DZ505" s="1" t="s">
        <v>431</v>
      </c>
      <c r="EA505" s="1">
        <v>0</v>
      </c>
      <c r="EC505" s="36"/>
      <c r="ED505" s="36"/>
      <c r="EE505" s="4">
        <v>37</v>
      </c>
      <c r="EF505" s="4"/>
      <c r="EG505" s="5">
        <v>3</v>
      </c>
      <c r="EH505" s="4"/>
      <c r="EI505" s="4"/>
      <c r="EJ505" s="4"/>
      <c r="EK505" s="4"/>
      <c r="EL505" s="6" t="e">
        <f>EK505/(EJ505*EJ505*0.01*0.01)</f>
        <v>#DIV/0!</v>
      </c>
      <c r="EM505" s="4"/>
      <c r="EN505" s="4"/>
      <c r="EO505" s="4"/>
      <c r="EP505" s="4"/>
      <c r="EQ505" s="31"/>
      <c r="ER505" s="14"/>
      <c r="ES505" s="132">
        <v>11943</v>
      </c>
      <c r="ET505" s="133">
        <v>75</v>
      </c>
      <c r="EU505" s="133">
        <v>6075</v>
      </c>
      <c r="EV505" s="133">
        <v>8000</v>
      </c>
      <c r="EW505" s="133">
        <v>40560</v>
      </c>
      <c r="EX505" s="133">
        <v>2687</v>
      </c>
      <c r="EY505" s="134">
        <f>EX505/EV505*EW505/ET505</f>
        <v>181.64119999999997</v>
      </c>
      <c r="EZ505" s="39">
        <f>L505*EY505</f>
        <v>6720.7243999999992</v>
      </c>
      <c r="FA505" s="9"/>
      <c r="FE505" s="135"/>
      <c r="FF505" s="135"/>
      <c r="FH505" s="136"/>
      <c r="FK505" s="138"/>
      <c r="FL505" s="139"/>
      <c r="FM505" s="9"/>
      <c r="FN505" s="1"/>
      <c r="FO505" s="41">
        <f>AC505/1000</f>
        <v>0.192</v>
      </c>
      <c r="FQ505" s="121">
        <f>EX505*100/EU505</f>
        <v>44.230452674897123</v>
      </c>
      <c r="FR505" s="140">
        <f>EY505/1000</f>
        <v>0.18164119999999997</v>
      </c>
      <c r="FS505" s="9"/>
      <c r="FU505" s="214"/>
      <c r="FW505" s="214"/>
      <c r="GI505" s="8"/>
      <c r="GO505" s="10">
        <v>43795</v>
      </c>
      <c r="GP505" s="10"/>
      <c r="GQ505" s="20"/>
      <c r="KE505" s="20">
        <f>FR505*AO505/100*1000</f>
        <v>36.509881199999995</v>
      </c>
      <c r="KF505" s="20">
        <f>FR505*AP505/100*1000</f>
        <v>108.62143759999998</v>
      </c>
      <c r="KG505" s="20">
        <f>FR505*AQ505/100*1000</f>
        <v>35.238392799999993</v>
      </c>
      <c r="KH505" s="20">
        <f>FR505*AX505/100*1000</f>
        <v>0.58415809919999995</v>
      </c>
      <c r="KI505" s="20">
        <f>FR505*BM505/100*1000</f>
        <v>1.8164119999999997</v>
      </c>
      <c r="KJ505" s="20">
        <f>FR505*BY505/100*1000</f>
        <v>10.319036571999998</v>
      </c>
      <c r="KK505" s="20">
        <f>FR505*CA505/100*1000</f>
        <v>23.679473396799992</v>
      </c>
      <c r="KL505" s="20">
        <f>FR505*CC505/100*1000</f>
        <v>74.188441880799985</v>
      </c>
    </row>
    <row r="506" spans="1:313">
      <c r="A506" s="1">
        <v>327</v>
      </c>
      <c r="B506" s="219">
        <f>COUNTIFS($D$3:D506,D506,$F$3:F506,F506)</f>
        <v>1</v>
      </c>
      <c r="C506" s="21">
        <v>11847</v>
      </c>
      <c r="D506" s="21" t="s">
        <v>2911</v>
      </c>
      <c r="E506" s="1" t="s">
        <v>616</v>
      </c>
      <c r="F506" s="12">
        <v>9107136082</v>
      </c>
      <c r="G506" s="1">
        <v>28</v>
      </c>
      <c r="H506" s="247" t="s">
        <v>913</v>
      </c>
      <c r="DJ506" s="210" t="s">
        <v>491</v>
      </c>
      <c r="EL506" s="6" t="e">
        <f>EK506/(EJ506*EJ506*0.01*0.01)</f>
        <v>#DIV/0!</v>
      </c>
      <c r="FU506" s="214" t="s">
        <v>785</v>
      </c>
      <c r="FW506" s="214" t="s">
        <v>785</v>
      </c>
      <c r="GI506" s="8"/>
    </row>
    <row r="507" spans="1:313">
      <c r="A507" s="1">
        <v>279</v>
      </c>
      <c r="B507" s="1">
        <f>COUNTIFS($D$3:D507,D507,$F$3:F507,F507)</f>
        <v>1</v>
      </c>
      <c r="C507" s="34">
        <v>14151</v>
      </c>
      <c r="D507" s="75" t="s">
        <v>1662</v>
      </c>
      <c r="E507" s="76" t="s">
        <v>452</v>
      </c>
      <c r="F507" s="78">
        <v>6504171421</v>
      </c>
      <c r="G507" s="77">
        <f>LEFT(H507,4)-CONCATENATE(IF(LEFT(F507, 2)&lt;MID(H507, 3, 4), 20, 19),LEFT(F507,2))</f>
        <v>55</v>
      </c>
      <c r="H507" s="248" t="s">
        <v>1654</v>
      </c>
      <c r="I507" s="29" t="s">
        <v>1281</v>
      </c>
      <c r="J507" s="24" t="s">
        <v>487</v>
      </c>
      <c r="K507" s="2" t="s">
        <v>430</v>
      </c>
      <c r="L507" s="2">
        <v>9</v>
      </c>
      <c r="M507" s="2" t="s">
        <v>664</v>
      </c>
      <c r="N507" s="2" t="s">
        <v>647</v>
      </c>
      <c r="O507" s="11"/>
      <c r="P507" s="2" t="s">
        <v>1651</v>
      </c>
      <c r="Q507" s="11"/>
      <c r="R507" s="11"/>
      <c r="S507" s="11"/>
      <c r="T507" s="42"/>
      <c r="U507" s="42"/>
      <c r="V507" s="64" t="s">
        <v>1609</v>
      </c>
      <c r="W507" s="62" t="s">
        <v>1530</v>
      </c>
      <c r="X507" s="63"/>
      <c r="Y507" s="63"/>
      <c r="Z507" s="11"/>
      <c r="AA507" s="1" t="s">
        <v>812</v>
      </c>
      <c r="AC507" s="115">
        <v>316</v>
      </c>
      <c r="AD507" s="115">
        <v>5000</v>
      </c>
      <c r="AE507" s="11"/>
      <c r="AF507" s="11"/>
      <c r="AG507" s="11" t="s">
        <v>483</v>
      </c>
      <c r="AH507" s="115">
        <v>350</v>
      </c>
      <c r="AI507" s="11"/>
      <c r="AJ507" s="11"/>
      <c r="AM507" s="11"/>
      <c r="AO507" s="116">
        <v>25</v>
      </c>
      <c r="AP507" s="117">
        <v>70.900000000000006</v>
      </c>
      <c r="AQ507" s="118">
        <v>2.8</v>
      </c>
      <c r="AR507" s="119">
        <f>AO507+AP507+AQ507</f>
        <v>98.7</v>
      </c>
      <c r="AS507" s="120">
        <f>AO507/AP507</f>
        <v>0.35260930888575454</v>
      </c>
      <c r="AT507" s="121">
        <f>AO507/AP507*AQ507</f>
        <v>0.98730606488011263</v>
      </c>
      <c r="AU507" s="122">
        <f>AO507/(AP507+AQ507)</f>
        <v>0.33921302578018997</v>
      </c>
      <c r="AV507" s="19">
        <f>AW507*AO507/100</f>
        <v>17.18</v>
      </c>
      <c r="AW507" s="19">
        <f>98-AY507-(CD507*100/AO507)</f>
        <v>68.72</v>
      </c>
      <c r="AX507" s="123">
        <v>6.64</v>
      </c>
      <c r="AY507" s="19">
        <f>AX507*100/AO507</f>
        <v>26.56</v>
      </c>
      <c r="AZ507" s="1" t="s">
        <v>432</v>
      </c>
      <c r="BA507" s="58">
        <v>7.98</v>
      </c>
      <c r="BB507" s="1" t="s">
        <v>432</v>
      </c>
      <c r="BC507" s="6">
        <v>3.5999999999999997E-2</v>
      </c>
      <c r="BD507" s="6"/>
      <c r="BE507" s="19"/>
      <c r="BF507" s="19"/>
      <c r="BG507" s="67">
        <v>4724.2857142857147</v>
      </c>
      <c r="BH507" s="67">
        <v>174.74285714285716</v>
      </c>
      <c r="BI507" s="19">
        <v>5.04</v>
      </c>
      <c r="BJ507" s="19">
        <v>37.9</v>
      </c>
      <c r="BK507" s="1">
        <v>62.1</v>
      </c>
      <c r="BL507" s="124">
        <f>BJ507/BK507</f>
        <v>0.61030595813204502</v>
      </c>
      <c r="BM507" s="125">
        <v>0.21</v>
      </c>
      <c r="BN507" s="6">
        <f>BM507*100/AO507</f>
        <v>0.84</v>
      </c>
      <c r="BO507" s="1" t="s">
        <v>432</v>
      </c>
      <c r="BP507" s="19">
        <v>24.1</v>
      </c>
      <c r="BQ507" s="19">
        <v>25.704000000000001</v>
      </c>
      <c r="BR507" s="43">
        <v>47256.000000000007</v>
      </c>
      <c r="BS507" s="6">
        <f>BX507+BZ507</f>
        <v>75.8</v>
      </c>
      <c r="BT507" s="4">
        <v>87.4</v>
      </c>
      <c r="BU507" s="43">
        <v>10669.523809523809</v>
      </c>
      <c r="BV507" s="6">
        <f>100-BT507</f>
        <v>12.599999999999994</v>
      </c>
      <c r="BW507" s="6">
        <f>BY507+CA507+CC507</f>
        <v>70.900000000000006</v>
      </c>
      <c r="BX507" s="22">
        <v>48.8</v>
      </c>
      <c r="BY507" s="22">
        <f>BX507*AP507/100</f>
        <v>34.599200000000003</v>
      </c>
      <c r="BZ507" s="4">
        <v>27</v>
      </c>
      <c r="CA507" s="22">
        <f>BZ507*AP507/100</f>
        <v>19.143000000000001</v>
      </c>
      <c r="CB507" s="4">
        <v>24.2</v>
      </c>
      <c r="CC507" s="22">
        <f>CB507*AP507/100</f>
        <v>17.157800000000002</v>
      </c>
      <c r="CD507" s="22">
        <v>0.68</v>
      </c>
      <c r="CE507" s="126">
        <v>94.6</v>
      </c>
      <c r="CF507" s="126">
        <v>4534</v>
      </c>
      <c r="CG507" s="126">
        <v>79.3</v>
      </c>
      <c r="CH507" s="126">
        <v>3051</v>
      </c>
      <c r="CI507" s="126">
        <v>28.3</v>
      </c>
      <c r="CJ507" s="126">
        <v>74.400000000000006</v>
      </c>
      <c r="CK507" s="126">
        <v>3719</v>
      </c>
      <c r="CL507" s="19">
        <f>BX507/BZ507</f>
        <v>1.8074074074074074</v>
      </c>
      <c r="CM507" s="22">
        <v>0.12</v>
      </c>
      <c r="CN507" s="22">
        <v>6.38</v>
      </c>
      <c r="CO507" s="22">
        <v>11.8</v>
      </c>
      <c r="CP507" s="6"/>
      <c r="CQ507" s="19"/>
      <c r="CR507" s="19"/>
      <c r="CS507" s="20"/>
      <c r="CT507" s="22"/>
      <c r="CU507" s="142"/>
      <c r="CV507" s="142"/>
      <c r="CW507" s="22"/>
      <c r="CX507" s="22"/>
      <c r="CZ507" s="22"/>
      <c r="DA507" s="16"/>
      <c r="DB507" s="129" t="s">
        <v>441</v>
      </c>
      <c r="DC507" s="130"/>
      <c r="DD507" s="131" t="s">
        <v>1324</v>
      </c>
      <c r="DI507" s="1" t="s">
        <v>434</v>
      </c>
      <c r="DJ507" s="210" t="s">
        <v>491</v>
      </c>
      <c r="DK507" s="4">
        <v>2</v>
      </c>
      <c r="DL507" s="4" t="s">
        <v>457</v>
      </c>
      <c r="DM507" s="4" t="s">
        <v>457</v>
      </c>
      <c r="DN507" s="16">
        <v>0</v>
      </c>
      <c r="DO507" s="4">
        <v>0</v>
      </c>
      <c r="DP507" s="4">
        <v>0</v>
      </c>
      <c r="DQ507" s="4" t="s">
        <v>431</v>
      </c>
      <c r="DR507" s="1" t="s">
        <v>431</v>
      </c>
      <c r="DS507" s="1" t="s">
        <v>431</v>
      </c>
      <c r="DT507" s="1">
        <v>292</v>
      </c>
      <c r="DU507" s="1">
        <v>20.5</v>
      </c>
      <c r="DV507" s="1">
        <v>79.5</v>
      </c>
      <c r="DW507" s="1" t="s">
        <v>431</v>
      </c>
      <c r="DX507" s="1" t="s">
        <v>431</v>
      </c>
      <c r="DY507" s="1" t="s">
        <v>431</v>
      </c>
      <c r="DZ507" s="1" t="s">
        <v>431</v>
      </c>
      <c r="EA507" s="1">
        <v>0</v>
      </c>
      <c r="EC507" s="36"/>
      <c r="ED507" s="36"/>
      <c r="EE507" s="4">
        <v>9</v>
      </c>
      <c r="EF507" s="4">
        <v>20</v>
      </c>
      <c r="EG507" s="4">
        <v>2</v>
      </c>
      <c r="EH507" s="4"/>
      <c r="EI507" s="4"/>
      <c r="EJ507" s="4" t="s">
        <v>431</v>
      </c>
      <c r="EK507" s="4" t="s">
        <v>431</v>
      </c>
      <c r="EL507" s="6" t="s">
        <v>431</v>
      </c>
      <c r="EM507" s="4">
        <v>2</v>
      </c>
      <c r="EN507" s="1">
        <v>1</v>
      </c>
      <c r="EO507" s="4">
        <v>2</v>
      </c>
      <c r="EP507" s="4">
        <v>2</v>
      </c>
      <c r="EQ507" s="31">
        <v>0</v>
      </c>
      <c r="ER507" s="14"/>
      <c r="ES507" s="132">
        <v>14151</v>
      </c>
      <c r="ET507" s="133">
        <v>75</v>
      </c>
      <c r="EU507" s="133">
        <v>49472</v>
      </c>
      <c r="EV507" s="133">
        <v>4000</v>
      </c>
      <c r="EW507" s="133">
        <v>39780</v>
      </c>
      <c r="EX507" s="133">
        <v>2442</v>
      </c>
      <c r="EY507" s="134">
        <f>EX507/EV507*EW507/ET507</f>
        <v>323.80920000000003</v>
      </c>
      <c r="EZ507" s="39">
        <f>L507*EY507</f>
        <v>2914.2828000000004</v>
      </c>
      <c r="FA507" s="9"/>
      <c r="FE507" s="135"/>
      <c r="FF507" s="135"/>
      <c r="FH507" s="136"/>
      <c r="FK507" s="138"/>
      <c r="FL507" s="139"/>
      <c r="FM507" s="9"/>
      <c r="FN507" s="1"/>
      <c r="FO507" s="41">
        <f>AC507/1000</f>
        <v>0.316</v>
      </c>
      <c r="FQ507" s="121">
        <f>EX507*100/EU507</f>
        <v>4.9361254851228979</v>
      </c>
      <c r="FR507" s="140">
        <f>EY507/1000</f>
        <v>0.32380920000000002</v>
      </c>
      <c r="FS507" s="143"/>
      <c r="FT507" s="1">
        <v>12</v>
      </c>
      <c r="FU507" s="214"/>
      <c r="FV507" s="130" t="s">
        <v>675</v>
      </c>
      <c r="FW507" s="214"/>
      <c r="FY507" s="9" t="s">
        <v>1663</v>
      </c>
      <c r="FZ507" s="1">
        <v>0</v>
      </c>
      <c r="GA507" s="1">
        <v>2</v>
      </c>
      <c r="GB507" s="9" t="s">
        <v>1664</v>
      </c>
      <c r="GD507" s="1">
        <v>0</v>
      </c>
      <c r="GE507" s="1" t="s">
        <v>431</v>
      </c>
      <c r="GF507" s="1">
        <v>0</v>
      </c>
      <c r="GG507" s="1">
        <v>1</v>
      </c>
      <c r="GI507" s="8"/>
      <c r="GJ507" s="8" t="s">
        <v>1665</v>
      </c>
      <c r="GK507" s="1">
        <v>0</v>
      </c>
      <c r="GL507" s="8">
        <v>0</v>
      </c>
      <c r="GM507" s="9" t="s">
        <v>1666</v>
      </c>
      <c r="GO507" s="10">
        <v>44181</v>
      </c>
      <c r="GP507" s="10"/>
      <c r="GQ507" s="20"/>
      <c r="KE507" s="20">
        <f>FR507*AO507/100*1000</f>
        <v>80.952300000000008</v>
      </c>
      <c r="KF507" s="20">
        <f>FR507*AP507/100*1000</f>
        <v>229.58072280000002</v>
      </c>
      <c r="KG507" s="20">
        <f>FR507*AQ507/100*1000</f>
        <v>9.0666575999999992</v>
      </c>
      <c r="KH507" s="20">
        <f>FR507*AX507/100*1000</f>
        <v>21.500930880000002</v>
      </c>
      <c r="KI507" s="20">
        <f>FR507*BM507/100*1000</f>
        <v>0.67999931999999996</v>
      </c>
      <c r="KJ507" s="20">
        <f>FR507*BY507/100*1000</f>
        <v>112.03539272640002</v>
      </c>
      <c r="KK507" s="20">
        <f>FR507*CA507/100*1000</f>
        <v>61.986795155999999</v>
      </c>
      <c r="KL507" s="20">
        <f>FR507*CC507/100*1000</f>
        <v>55.558534917600007</v>
      </c>
      <c r="KV507" s="9" t="s">
        <v>1666</v>
      </c>
    </row>
    <row r="508" spans="1:313">
      <c r="A508" s="1">
        <v>60</v>
      </c>
      <c r="B508" s="1">
        <f>COUNTIFS($D$3:D508,D508,$F$3:F508,F508)</f>
        <v>2</v>
      </c>
      <c r="C508" s="34">
        <v>14748</v>
      </c>
      <c r="D508" s="75" t="s">
        <v>1662</v>
      </c>
      <c r="E508" s="76" t="s">
        <v>452</v>
      </c>
      <c r="F508" s="78">
        <v>6504171421</v>
      </c>
      <c r="G508" s="77">
        <f>LEFT(H508,4)-CONCATENATE(IF(LEFT(F508, 2)&lt;MID(H508, 3, 4), 20, 19),LEFT(F508,2))</f>
        <v>56</v>
      </c>
      <c r="H508" s="248" t="s">
        <v>1807</v>
      </c>
      <c r="I508" s="29" t="s">
        <v>1281</v>
      </c>
      <c r="J508" s="24" t="s">
        <v>487</v>
      </c>
      <c r="K508" s="2" t="s">
        <v>430</v>
      </c>
      <c r="L508" s="2">
        <v>13</v>
      </c>
      <c r="M508" s="2" t="s">
        <v>664</v>
      </c>
      <c r="N508" s="2" t="s">
        <v>431</v>
      </c>
      <c r="O508" s="11"/>
      <c r="P508" s="2" t="s">
        <v>1794</v>
      </c>
      <c r="Q508" s="11"/>
      <c r="R508" s="11"/>
      <c r="S508" s="11"/>
      <c r="T508" s="42"/>
      <c r="U508" s="42"/>
      <c r="V508" s="64" t="s">
        <v>1609</v>
      </c>
      <c r="W508" s="42"/>
      <c r="X508" s="66"/>
      <c r="Y508" s="66"/>
      <c r="Z508" s="11"/>
      <c r="AA508" s="1" t="s">
        <v>812</v>
      </c>
      <c r="AC508" s="115">
        <v>997</v>
      </c>
      <c r="AD508" s="115">
        <v>12900</v>
      </c>
      <c r="AE508" s="11"/>
      <c r="AF508" s="11"/>
      <c r="AG508" s="11" t="s">
        <v>491</v>
      </c>
      <c r="AH508" s="115">
        <v>1000</v>
      </c>
      <c r="AI508" s="11"/>
      <c r="AJ508" s="11"/>
      <c r="AM508" s="11"/>
      <c r="AO508" s="116">
        <v>39</v>
      </c>
      <c r="AP508" s="117">
        <v>54.5</v>
      </c>
      <c r="AQ508" s="118">
        <v>5.67</v>
      </c>
      <c r="AR508" s="119">
        <f>AO508+AP508+AQ508</f>
        <v>99.17</v>
      </c>
      <c r="AS508" s="120">
        <f>AO508/AP508</f>
        <v>0.7155963302752294</v>
      </c>
      <c r="AT508" s="121">
        <f>AO508/AP508*AQ508</f>
        <v>4.0574311926605509</v>
      </c>
      <c r="AU508" s="122">
        <f>AO508/(AP508+AQ508)</f>
        <v>0.64816353664616921</v>
      </c>
      <c r="AV508" s="19">
        <f>AW508*AO508/100</f>
        <v>30.630000000000006</v>
      </c>
      <c r="AW508" s="19">
        <f>98-AY508-(CD508*100/AO508)</f>
        <v>78.538461538461547</v>
      </c>
      <c r="AX508" s="123">
        <v>5.58</v>
      </c>
      <c r="AY508" s="19">
        <f>AX508*100/AO508</f>
        <v>14.307692307692308</v>
      </c>
      <c r="AZ508" s="1" t="s">
        <v>432</v>
      </c>
      <c r="BA508" s="58">
        <v>32.1</v>
      </c>
      <c r="BB508" s="1" t="s">
        <v>432</v>
      </c>
      <c r="BC508" s="6">
        <v>3.7999999999999999E-2</v>
      </c>
      <c r="BD508" s="6"/>
      <c r="BE508" s="19"/>
      <c r="BF508" s="19"/>
      <c r="BG508" s="2">
        <v>7292</v>
      </c>
      <c r="BH508" s="2">
        <v>287.27272727272725</v>
      </c>
      <c r="BI508" s="19">
        <v>0.96</v>
      </c>
      <c r="BJ508" s="19">
        <v>41.4</v>
      </c>
      <c r="BK508" s="1">
        <v>58.6</v>
      </c>
      <c r="BL508" s="124">
        <f>BJ508/BK508</f>
        <v>0.70648464163822522</v>
      </c>
      <c r="BM508" s="125">
        <v>0.56999999999999995</v>
      </c>
      <c r="BN508" s="6">
        <f>BM508*100/AO508</f>
        <v>1.4615384615384615</v>
      </c>
      <c r="BO508" s="1" t="s">
        <v>432</v>
      </c>
      <c r="BP508" s="19">
        <v>60.3</v>
      </c>
      <c r="BQ508" s="19">
        <v>34.9</v>
      </c>
      <c r="BR508" s="6">
        <v>53315.850000000006</v>
      </c>
      <c r="BS508" s="6">
        <f>BX508+BZ508</f>
        <v>59.9</v>
      </c>
      <c r="BT508" s="4">
        <v>81.8</v>
      </c>
      <c r="BU508" s="4">
        <v>13491</v>
      </c>
      <c r="BV508" s="6">
        <f>100-BT508</f>
        <v>18.200000000000003</v>
      </c>
      <c r="BW508" s="6">
        <f>BY508+CA508+CC508</f>
        <v>54.281999999999996</v>
      </c>
      <c r="BX508" s="22">
        <v>21.9</v>
      </c>
      <c r="BY508" s="22">
        <f>BX508*AP508/100</f>
        <v>11.935499999999999</v>
      </c>
      <c r="BZ508" s="4">
        <v>38</v>
      </c>
      <c r="CA508" s="22">
        <f>BZ508*AP508/100</f>
        <v>20.71</v>
      </c>
      <c r="CB508" s="4">
        <v>39.700000000000003</v>
      </c>
      <c r="CC508" s="22">
        <f>CB508*AP508/100</f>
        <v>21.636500000000002</v>
      </c>
      <c r="CD508" s="19">
        <v>2.0099999999999998</v>
      </c>
      <c r="CE508" s="126">
        <v>98.6</v>
      </c>
      <c r="CF508" s="126">
        <v>9918</v>
      </c>
      <c r="CG508" s="126">
        <v>94.9</v>
      </c>
      <c r="CH508" s="126">
        <v>7138</v>
      </c>
      <c r="CI508" s="126">
        <v>42.8</v>
      </c>
      <c r="CJ508" s="126">
        <v>74.900000000000006</v>
      </c>
      <c r="CK508" s="126">
        <v>7073</v>
      </c>
      <c r="CL508" s="19">
        <f>BX508/BZ508</f>
        <v>0.57631578947368423</v>
      </c>
      <c r="CM508" s="19">
        <v>1.85</v>
      </c>
      <c r="CN508" s="19">
        <v>5.8</v>
      </c>
      <c r="CO508" s="19">
        <v>9.84</v>
      </c>
      <c r="CP508" s="6"/>
      <c r="CQ508" s="19"/>
      <c r="CR508" s="19"/>
      <c r="CS508" s="20"/>
      <c r="CZ508" s="22"/>
      <c r="DA508" s="16"/>
      <c r="DB508" s="129" t="s">
        <v>441</v>
      </c>
      <c r="DC508" s="130"/>
      <c r="DD508" s="131" t="s">
        <v>1811</v>
      </c>
      <c r="DI508" s="1" t="s">
        <v>434</v>
      </c>
      <c r="DJ508" s="210" t="s">
        <v>491</v>
      </c>
      <c r="DK508" s="4">
        <v>2</v>
      </c>
      <c r="DN508" s="16">
        <v>0</v>
      </c>
      <c r="DR508" s="1" t="s">
        <v>431</v>
      </c>
      <c r="DS508" s="1" t="s">
        <v>431</v>
      </c>
      <c r="DT508" s="1">
        <v>218</v>
      </c>
      <c r="DU508" s="1">
        <v>18.3</v>
      </c>
      <c r="DV508" s="1">
        <v>81.7</v>
      </c>
      <c r="DW508" s="1" t="s">
        <v>431</v>
      </c>
      <c r="DX508" s="1" t="s">
        <v>431</v>
      </c>
      <c r="DY508" s="1" t="s">
        <v>431</v>
      </c>
      <c r="DZ508" s="1" t="s">
        <v>431</v>
      </c>
      <c r="EA508" s="1">
        <v>0</v>
      </c>
      <c r="EC508" s="36"/>
      <c r="ED508" s="36"/>
      <c r="EE508" s="4">
        <f>L508</f>
        <v>13</v>
      </c>
      <c r="EF508" s="4"/>
      <c r="EG508" s="4"/>
      <c r="EH508" s="4"/>
      <c r="EI508" s="4"/>
      <c r="EJ508" s="4"/>
      <c r="EK508" s="4"/>
      <c r="EL508" s="6" t="e">
        <f>EK508/(EJ508*EJ508*0.01*0.01)</f>
        <v>#DIV/0!</v>
      </c>
      <c r="EM508" s="4">
        <v>1</v>
      </c>
      <c r="EN508" s="1">
        <v>1</v>
      </c>
      <c r="EO508" s="4">
        <v>2</v>
      </c>
      <c r="EP508" s="4"/>
      <c r="EQ508" s="31"/>
      <c r="ER508" s="14"/>
      <c r="ES508" s="132">
        <v>14748</v>
      </c>
      <c r="ET508" s="133">
        <v>75</v>
      </c>
      <c r="EU508" s="133">
        <v>52319</v>
      </c>
      <c r="EV508" s="133">
        <v>4000</v>
      </c>
      <c r="EW508" s="133">
        <v>39780</v>
      </c>
      <c r="EX508" s="133">
        <v>7163</v>
      </c>
      <c r="EY508" s="134">
        <f>EX508/EV508*EW508/ET508</f>
        <v>949.81380000000001</v>
      </c>
      <c r="EZ508" s="39">
        <f>L508*EY508</f>
        <v>12347.579400000001</v>
      </c>
      <c r="FA508" s="9"/>
      <c r="FE508" s="135"/>
      <c r="FF508" s="135"/>
      <c r="FH508" s="136"/>
      <c r="FK508" s="138"/>
      <c r="FL508" s="139"/>
      <c r="FM508" s="9"/>
      <c r="FN508" s="1"/>
      <c r="FO508" s="41">
        <f>AC508/1000</f>
        <v>0.997</v>
      </c>
      <c r="FQ508" s="121">
        <f>EX508*100/EU508</f>
        <v>13.691010913817161</v>
      </c>
      <c r="FR508" s="140">
        <f>EY508/1000</f>
        <v>0.94981380000000004</v>
      </c>
      <c r="FS508" s="9"/>
      <c r="FU508" s="214"/>
      <c r="FW508" s="214"/>
      <c r="GI508" s="8"/>
      <c r="GO508" s="10">
        <v>44265</v>
      </c>
      <c r="GP508" s="10"/>
      <c r="GQ508" s="20"/>
      <c r="GT508" s="19">
        <v>3.5091935830800001</v>
      </c>
      <c r="GV508" s="148">
        <v>1.0428745447999999</v>
      </c>
      <c r="HA508" s="32">
        <v>0.81</v>
      </c>
      <c r="HB508" s="32">
        <v>23.64</v>
      </c>
      <c r="HC508" s="33">
        <v>3005.85</v>
      </c>
      <c r="HD508" s="32">
        <v>61.15</v>
      </c>
      <c r="HE508" s="32">
        <v>2.67</v>
      </c>
      <c r="HF508" s="32">
        <v>3.09</v>
      </c>
      <c r="HG508" s="33">
        <v>8188.07</v>
      </c>
      <c r="HH508" s="32">
        <v>63.77</v>
      </c>
      <c r="HI508" s="33">
        <v>173.04</v>
      </c>
      <c r="HJ508" s="32">
        <v>455.6</v>
      </c>
      <c r="HK508" s="32">
        <v>5.8</v>
      </c>
      <c r="HL508" s="32">
        <v>10.97</v>
      </c>
      <c r="HM508" s="32">
        <v>115.21</v>
      </c>
      <c r="HN508" s="32">
        <v>110.9</v>
      </c>
      <c r="HO508" s="32">
        <v>629.54999999999995</v>
      </c>
      <c r="HP508" s="33">
        <v>2924.97</v>
      </c>
      <c r="HQ508" s="32">
        <v>36.65</v>
      </c>
      <c r="HR508" s="32">
        <v>18.38</v>
      </c>
      <c r="HS508" s="32">
        <v>920.85</v>
      </c>
      <c r="HT508" s="32">
        <v>1892.11</v>
      </c>
      <c r="HU508" s="32">
        <v>1675.46</v>
      </c>
      <c r="HV508" s="32">
        <v>19.97</v>
      </c>
      <c r="HW508" s="32">
        <v>148.72999999999999</v>
      </c>
      <c r="HX508" s="32">
        <v>21.94</v>
      </c>
      <c r="HY508" s="32">
        <v>55.54</v>
      </c>
      <c r="HZ508" s="32">
        <v>464.47</v>
      </c>
      <c r="IA508" s="22">
        <f>HU508/HP508</f>
        <v>0.57281271260901823</v>
      </c>
      <c r="KE508" s="20">
        <f>FR508*AO508/100*1000</f>
        <v>370.42738200000002</v>
      </c>
      <c r="KF508" s="20">
        <f>FR508*AP508/100*1000</f>
        <v>517.64852100000007</v>
      </c>
      <c r="KG508" s="20">
        <f>FR508*AQ508/100*1000</f>
        <v>53.854442460000008</v>
      </c>
      <c r="KH508" s="20">
        <f>FR508*AX508/100*1000</f>
        <v>52.99961004</v>
      </c>
      <c r="KI508" s="20">
        <f>FR508*BM508/100*1000</f>
        <v>5.4139386599999995</v>
      </c>
      <c r="KJ508" s="20">
        <f>FR508*BY508/100*1000</f>
        <v>113.36502609899999</v>
      </c>
      <c r="KK508" s="20">
        <f>FR508*CA508/100*1000</f>
        <v>196.70643798</v>
      </c>
      <c r="KL508" s="20">
        <f>FR508*CC508/100*1000</f>
        <v>205.50646283699999</v>
      </c>
      <c r="KS508" s="23">
        <v>44293</v>
      </c>
      <c r="KT508" s="1">
        <v>2</v>
      </c>
    </row>
    <row r="509" spans="1:313">
      <c r="A509" s="1">
        <v>152</v>
      </c>
      <c r="B509" s="1">
        <f>COUNTIFS($D$3:D509,D509,$F$3:F509,F509)</f>
        <v>1</v>
      </c>
      <c r="C509" s="34">
        <v>15396</v>
      </c>
      <c r="D509" s="21" t="s">
        <v>1975</v>
      </c>
      <c r="E509" s="2" t="s">
        <v>509</v>
      </c>
      <c r="F509" s="12">
        <v>6506250960</v>
      </c>
      <c r="G509" s="1">
        <f>LEFT(H509,4)-CONCATENATE(IF(LEFT(F509, 2)&lt;MID(H509, 3, 4), 20, 19),LEFT(F509,2))</f>
        <v>56</v>
      </c>
      <c r="H509" s="247" t="s">
        <v>1969</v>
      </c>
      <c r="I509" s="29" t="s">
        <v>457</v>
      </c>
      <c r="J509" s="24" t="s">
        <v>487</v>
      </c>
      <c r="K509" s="2" t="s">
        <v>430</v>
      </c>
      <c r="L509" s="2">
        <v>5</v>
      </c>
      <c r="M509" s="2" t="s">
        <v>600</v>
      </c>
      <c r="N509" s="2" t="s">
        <v>431</v>
      </c>
      <c r="O509" s="11"/>
      <c r="P509" s="2" t="s">
        <v>1955</v>
      </c>
      <c r="Q509" s="11"/>
      <c r="R509" s="11"/>
      <c r="S509" s="11"/>
      <c r="T509" s="42"/>
      <c r="U509" s="42"/>
      <c r="V509" s="64" t="s">
        <v>1609</v>
      </c>
      <c r="W509" s="42"/>
      <c r="X509" s="42"/>
      <c r="Y509" s="66"/>
      <c r="Z509" s="11"/>
      <c r="AA509" s="1" t="s">
        <v>812</v>
      </c>
      <c r="AC509" s="115">
        <v>46</v>
      </c>
      <c r="AD509" s="115">
        <v>200</v>
      </c>
      <c r="AE509" s="11"/>
      <c r="AF509" s="11"/>
      <c r="AG509" s="11" t="s">
        <v>491</v>
      </c>
      <c r="AH509" s="115">
        <v>50</v>
      </c>
      <c r="AI509" s="11"/>
      <c r="AJ509" s="11"/>
      <c r="AM509" s="11"/>
      <c r="AO509" s="116">
        <v>36</v>
      </c>
      <c r="AP509" s="117">
        <v>55.7</v>
      </c>
      <c r="AQ509" s="118">
        <v>7.09</v>
      </c>
      <c r="AR509" s="119">
        <f>AO509+AP509+AQ509</f>
        <v>98.79</v>
      </c>
      <c r="AS509" s="120">
        <f>AO509/AP509</f>
        <v>0.64631956912028721</v>
      </c>
      <c r="AT509" s="121">
        <f>AO509/AP509*AQ509</f>
        <v>4.5824057450628359</v>
      </c>
      <c r="AU509" s="122">
        <f>AO509/(AP509+AQ509)</f>
        <v>0.57333970377448629</v>
      </c>
      <c r="AV509" s="19">
        <f>AW509*AO509/100</f>
        <v>32.540000000000006</v>
      </c>
      <c r="AW509" s="19">
        <f>98-AY509-(CD509*100/AO509)</f>
        <v>90.3888888888889</v>
      </c>
      <c r="AX509" s="123">
        <v>2.0099999999999998</v>
      </c>
      <c r="AY509" s="19">
        <f>AX509*100/AO509</f>
        <v>5.5833333333333321</v>
      </c>
      <c r="AZ509" s="1" t="s">
        <v>432</v>
      </c>
      <c r="BA509" s="58">
        <v>40.9</v>
      </c>
      <c r="BB509" s="1" t="s">
        <v>432</v>
      </c>
      <c r="BC509" s="6">
        <v>1.4999999999999999E-2</v>
      </c>
      <c r="BD509" s="6"/>
      <c r="BE509" s="19"/>
      <c r="BF509" s="19"/>
      <c r="BG509" s="67">
        <v>9381.892443839346</v>
      </c>
      <c r="BH509" s="67">
        <v>287.02</v>
      </c>
      <c r="BI509" s="19">
        <v>1.9</v>
      </c>
      <c r="BJ509" s="19">
        <v>41.2</v>
      </c>
      <c r="BK509" s="19">
        <f>100-BJ509</f>
        <v>58.8</v>
      </c>
      <c r="BL509" s="124">
        <f>BJ509/BK509</f>
        <v>0.70068027210884365</v>
      </c>
      <c r="BM509" s="125">
        <v>0.32</v>
      </c>
      <c r="BN509" s="6">
        <f>BM509*100/AO509</f>
        <v>0.88888888888888884</v>
      </c>
      <c r="BO509" s="1" t="s">
        <v>432</v>
      </c>
      <c r="BP509" s="19">
        <v>54.57</v>
      </c>
      <c r="BQ509" s="19">
        <v>49.59</v>
      </c>
      <c r="BR509" s="43">
        <v>110687</v>
      </c>
      <c r="BS509" s="6">
        <f>BX509+BZ509</f>
        <v>51.66</v>
      </c>
      <c r="BT509" s="4">
        <v>61.2</v>
      </c>
      <c r="BU509" s="43">
        <v>13511.68</v>
      </c>
      <c r="BV509" s="6">
        <f>100-BT509</f>
        <v>38.799999999999997</v>
      </c>
      <c r="BW509" s="6">
        <f>BY509+CA509+CC509</f>
        <v>55.120719999999999</v>
      </c>
      <c r="BX509" s="22">
        <v>7.36</v>
      </c>
      <c r="BY509" s="22">
        <f>BX509*AP509/100</f>
        <v>4.0995200000000009</v>
      </c>
      <c r="BZ509" s="6">
        <v>44.3</v>
      </c>
      <c r="CA509" s="22">
        <f>BZ509*AP509/100</f>
        <v>24.675099999999997</v>
      </c>
      <c r="CB509" s="6">
        <v>47.3</v>
      </c>
      <c r="CC509" s="22">
        <f>CB509*AP509/100</f>
        <v>26.3461</v>
      </c>
      <c r="CD509" s="22">
        <v>0.73</v>
      </c>
      <c r="CE509" s="126">
        <v>96.4</v>
      </c>
      <c r="CF509" s="127">
        <v>8236</v>
      </c>
      <c r="CG509" s="126">
        <v>93.6</v>
      </c>
      <c r="CH509" s="127">
        <v>6475</v>
      </c>
      <c r="CI509" s="126">
        <v>88.1</v>
      </c>
      <c r="CJ509" s="126">
        <v>90.9</v>
      </c>
      <c r="CK509" s="127">
        <v>5232</v>
      </c>
      <c r="CL509" s="19">
        <f>BX509/BZ509</f>
        <v>0.16613995485327315</v>
      </c>
      <c r="CM509" s="19">
        <v>6.06</v>
      </c>
      <c r="CN509" s="19">
        <v>16.8</v>
      </c>
      <c r="CO509" s="19" t="s">
        <v>432</v>
      </c>
      <c r="CP509" s="6"/>
      <c r="CQ509" s="19"/>
      <c r="CR509" s="19"/>
      <c r="CS509" s="20"/>
      <c r="CZ509" s="22"/>
      <c r="DA509" s="16"/>
      <c r="DB509" s="129" t="s">
        <v>441</v>
      </c>
      <c r="DC509" s="130"/>
      <c r="DD509" s="131" t="s">
        <v>1976</v>
      </c>
      <c r="DI509" s="1" t="s">
        <v>434</v>
      </c>
      <c r="DJ509" s="210" t="s">
        <v>491</v>
      </c>
      <c r="DK509" s="4">
        <v>2</v>
      </c>
      <c r="DN509" s="16">
        <v>0</v>
      </c>
      <c r="DR509" s="22" t="s">
        <v>431</v>
      </c>
      <c r="DS509" s="22" t="s">
        <v>431</v>
      </c>
      <c r="DT509" s="67">
        <v>37</v>
      </c>
      <c r="DU509" s="22">
        <v>24.4</v>
      </c>
      <c r="DV509" s="22">
        <v>75.599999999999994</v>
      </c>
      <c r="DW509" s="22" t="s">
        <v>431</v>
      </c>
      <c r="DX509" s="22" t="s">
        <v>431</v>
      </c>
      <c r="DY509" s="22" t="s">
        <v>431</v>
      </c>
      <c r="DZ509" s="22" t="s">
        <v>431</v>
      </c>
      <c r="EA509" s="2">
        <v>0</v>
      </c>
      <c r="EB509" s="68"/>
      <c r="EC509" s="36"/>
      <c r="ED509" s="36"/>
      <c r="EE509" s="4">
        <f>L509</f>
        <v>5</v>
      </c>
      <c r="EF509" s="4"/>
      <c r="EG509" s="4"/>
      <c r="EH509" s="4"/>
      <c r="EI509" s="4"/>
      <c r="EJ509" s="4"/>
      <c r="EK509" s="4"/>
      <c r="EL509" s="6" t="e">
        <f>EK509/(EJ509*EJ509*0.01*0.01)</f>
        <v>#DIV/0!</v>
      </c>
      <c r="EM509" s="4"/>
      <c r="EN509" s="4"/>
      <c r="EO509" s="4"/>
      <c r="EP509" s="4"/>
      <c r="EQ509" s="31"/>
      <c r="ER509" s="14"/>
      <c r="ES509" s="132">
        <f>C509</f>
        <v>15396</v>
      </c>
      <c r="ET509" s="133">
        <v>75</v>
      </c>
      <c r="EU509" s="133">
        <v>14718</v>
      </c>
      <c r="EV509" s="133">
        <v>24000</v>
      </c>
      <c r="EW509" s="133">
        <v>39780</v>
      </c>
      <c r="EX509" s="133">
        <v>2168</v>
      </c>
      <c r="EY509" s="134">
        <f>EX509/EV509*EW509/ET509</f>
        <v>47.912799999999997</v>
      </c>
      <c r="EZ509" s="39">
        <f>L509*EY509</f>
        <v>239.56399999999999</v>
      </c>
      <c r="FA509" s="9"/>
      <c r="FE509" s="135"/>
      <c r="FF509" s="135"/>
      <c r="FH509" s="136"/>
      <c r="FK509" s="138"/>
      <c r="FL509" s="139"/>
      <c r="FM509" s="9"/>
      <c r="FN509" s="1"/>
      <c r="FO509" s="41">
        <f>AC509/1000</f>
        <v>4.5999999999999999E-2</v>
      </c>
      <c r="FQ509" s="121">
        <f>EX509*100/EU509</f>
        <v>14.73026226389455</v>
      </c>
      <c r="FR509" s="140">
        <f>EY509/1000</f>
        <v>4.7912799999999998E-2</v>
      </c>
      <c r="FS509" s="9"/>
      <c r="FU509" s="214"/>
      <c r="FW509" s="214"/>
      <c r="GI509" s="8"/>
      <c r="GO509" s="10"/>
      <c r="GP509" s="10"/>
      <c r="GQ509" s="20"/>
      <c r="KE509" s="20">
        <f>FR509*AO509/100*1000</f>
        <v>17.248607999999997</v>
      </c>
      <c r="KF509" s="20">
        <f>FR509*AP509/100*1000</f>
        <v>26.687429599999998</v>
      </c>
      <c r="KG509" s="20">
        <f>FR509*AQ509/100*1000</f>
        <v>3.3970175199999995</v>
      </c>
      <c r="KH509" s="20">
        <f>FR509*AX509/100*1000</f>
        <v>0.96304727999999995</v>
      </c>
      <c r="KI509" s="20">
        <f>FR509*BM509/100*1000</f>
        <v>0.15332095999999998</v>
      </c>
      <c r="KJ509" s="20">
        <f>FR509*BY509/100*1000</f>
        <v>1.9641948185600004</v>
      </c>
      <c r="KK509" s="20">
        <f>FR509*CA509/100*1000</f>
        <v>11.822531312799999</v>
      </c>
      <c r="KL509" s="20">
        <f>FR509*CC509/100*1000</f>
        <v>12.623154200799998</v>
      </c>
    </row>
    <row r="510" spans="1:313">
      <c r="A510" s="1">
        <v>295</v>
      </c>
      <c r="B510" s="1">
        <f>COUNTIFS($D$3:D510,D510,$F$3:F510,F510)</f>
        <v>1</v>
      </c>
      <c r="C510" s="34">
        <v>16257</v>
      </c>
      <c r="D510" s="21" t="s">
        <v>2249</v>
      </c>
      <c r="E510" s="2" t="s">
        <v>536</v>
      </c>
      <c r="F510" s="2">
        <v>8056125308</v>
      </c>
      <c r="G510" s="1">
        <f>LEFT(H510,4)-CONCATENATE(IF(LEFT(F510, 2)&lt;MID(H510, 3, 4), 20, 19),LEFT(F510,2))</f>
        <v>41</v>
      </c>
      <c r="H510" s="247" t="s">
        <v>2250</v>
      </c>
      <c r="I510" s="29" t="s">
        <v>2169</v>
      </c>
      <c r="J510" s="24" t="s">
        <v>487</v>
      </c>
      <c r="K510" s="2" t="s">
        <v>430</v>
      </c>
      <c r="L510" s="2">
        <v>12</v>
      </c>
      <c r="M510" s="2" t="s">
        <v>663</v>
      </c>
      <c r="N510" s="2" t="s">
        <v>431</v>
      </c>
      <c r="O510" s="11"/>
      <c r="P510" s="2" t="s">
        <v>2200</v>
      </c>
      <c r="Q510" s="11"/>
      <c r="R510" s="11"/>
      <c r="S510" s="11"/>
      <c r="T510" s="42"/>
      <c r="U510" s="42"/>
      <c r="V510" s="64" t="s">
        <v>1609</v>
      </c>
      <c r="W510" s="42"/>
      <c r="X510" s="42"/>
      <c r="Y510" s="66"/>
      <c r="Z510" s="11"/>
      <c r="AA510" s="1" t="s">
        <v>2166</v>
      </c>
      <c r="AC510" s="115">
        <v>129</v>
      </c>
      <c r="AD510" s="115">
        <v>1500</v>
      </c>
      <c r="AE510" s="11"/>
      <c r="AF510" s="11"/>
      <c r="AG510" s="11" t="s">
        <v>491</v>
      </c>
      <c r="AH510" s="115">
        <v>150</v>
      </c>
      <c r="AI510" s="11"/>
      <c r="AJ510" s="11"/>
      <c r="AM510" s="11"/>
      <c r="AO510" s="116">
        <v>30.7</v>
      </c>
      <c r="AP510" s="117">
        <v>67.3</v>
      </c>
      <c r="AQ510" s="118">
        <v>1.23</v>
      </c>
      <c r="AR510" s="119">
        <f>AO510+AP510+AQ510</f>
        <v>99.23</v>
      </c>
      <c r="AS510" s="120">
        <f>AO510/AP510</f>
        <v>0.45616641901931648</v>
      </c>
      <c r="AT510" s="121">
        <f>AO510/AP510*AQ510</f>
        <v>0.56108469539375927</v>
      </c>
      <c r="AU510" s="122">
        <f>AO510/(AP510+AQ510)</f>
        <v>0.44797898730482999</v>
      </c>
      <c r="AV510" s="19">
        <f>AW510*AO510/100</f>
        <v>23.636000000000003</v>
      </c>
      <c r="AW510" s="19">
        <f>98-AY510-(CD510*100/AO510)</f>
        <v>76.990228013029324</v>
      </c>
      <c r="AX510" s="123">
        <v>4.0199999999999996</v>
      </c>
      <c r="AY510" s="19">
        <f>AX510*100/AO510</f>
        <v>13.094462540716611</v>
      </c>
      <c r="AZ510" s="1" t="s">
        <v>432</v>
      </c>
      <c r="BA510" s="58">
        <v>18.2</v>
      </c>
      <c r="BB510" s="1" t="s">
        <v>432</v>
      </c>
      <c r="BC510" s="6">
        <v>2.5999999999999999E-2</v>
      </c>
      <c r="BD510" s="6"/>
      <c r="BE510" s="19"/>
      <c r="BF510" s="19"/>
      <c r="BG510" s="67">
        <v>7011.666666666667</v>
      </c>
      <c r="BH510" s="67">
        <v>652.18999999999994</v>
      </c>
      <c r="BI510" s="19">
        <v>4.49</v>
      </c>
      <c r="BJ510" s="19">
        <v>22.2</v>
      </c>
      <c r="BK510" s="19">
        <f>100-BJ510</f>
        <v>77.8</v>
      </c>
      <c r="BL510" s="124">
        <f>BJ510/BK510</f>
        <v>0.28534704370179947</v>
      </c>
      <c r="BM510" s="125">
        <v>0.21</v>
      </c>
      <c r="BN510" s="6">
        <f>BM510*100/AO510</f>
        <v>0.68403908794788271</v>
      </c>
      <c r="BO510" s="1" t="s">
        <v>432</v>
      </c>
      <c r="BP510" s="19">
        <v>40.425000000000004</v>
      </c>
      <c r="BQ510" s="19">
        <v>41.360000000000007</v>
      </c>
      <c r="BR510" s="43">
        <v>33044.76</v>
      </c>
      <c r="BS510" s="6">
        <f>BX510+BZ510</f>
        <v>65.2</v>
      </c>
      <c r="BT510" s="4">
        <v>89.8</v>
      </c>
      <c r="BU510" s="43">
        <v>10858.89</v>
      </c>
      <c r="BV510" s="6">
        <f>100-BT510</f>
        <v>10.200000000000003</v>
      </c>
      <c r="BW510" s="6">
        <f>BY510+CA510+CC510</f>
        <v>67.299999999999983</v>
      </c>
      <c r="BX510" s="22">
        <v>35.6</v>
      </c>
      <c r="BY510" s="22">
        <f>BX510*AP510/100</f>
        <v>23.9588</v>
      </c>
      <c r="BZ510" s="6">
        <v>29.6</v>
      </c>
      <c r="CA510" s="22">
        <f>BZ510*AP510/100</f>
        <v>19.9208</v>
      </c>
      <c r="CB510" s="6">
        <v>34.799999999999997</v>
      </c>
      <c r="CC510" s="22">
        <f>CB510*AP510/100</f>
        <v>23.420399999999994</v>
      </c>
      <c r="CD510" s="22">
        <v>2.4300000000000002</v>
      </c>
      <c r="CE510" s="126">
        <v>98.7</v>
      </c>
      <c r="CF510" s="127">
        <v>10040</v>
      </c>
      <c r="CG510" s="126">
        <v>90.7</v>
      </c>
      <c r="CH510" s="127">
        <v>7181</v>
      </c>
      <c r="CI510" s="126">
        <v>54.7</v>
      </c>
      <c r="CJ510" s="126">
        <v>81</v>
      </c>
      <c r="CK510" s="127">
        <v>7563</v>
      </c>
      <c r="CL510" s="19">
        <f>BX510/BZ510</f>
        <v>1.2027027027027026</v>
      </c>
      <c r="CM510" s="19"/>
      <c r="CN510" s="19"/>
      <c r="CO510" s="19"/>
      <c r="CP510" s="6"/>
      <c r="CQ510" s="19"/>
      <c r="CR510" s="19"/>
      <c r="CS510" s="20"/>
      <c r="CZ510" s="22"/>
      <c r="DA510" s="16"/>
      <c r="DB510" s="129" t="s">
        <v>257</v>
      </c>
      <c r="DC510" s="130"/>
      <c r="DD510" s="131" t="s">
        <v>2251</v>
      </c>
      <c r="DI510" s="1" t="s">
        <v>436</v>
      </c>
      <c r="DJ510" s="210" t="s">
        <v>491</v>
      </c>
      <c r="DK510" s="4">
        <v>2</v>
      </c>
      <c r="DN510" s="16">
        <v>0</v>
      </c>
      <c r="DR510" s="22" t="s">
        <v>431</v>
      </c>
      <c r="DS510" s="22" t="s">
        <v>431</v>
      </c>
      <c r="DT510" s="22">
        <v>264</v>
      </c>
      <c r="DU510" s="22">
        <v>1.9</v>
      </c>
      <c r="DV510" s="22">
        <v>98.1</v>
      </c>
      <c r="DW510" s="40" t="s">
        <v>431</v>
      </c>
      <c r="DX510" s="40" t="s">
        <v>431</v>
      </c>
      <c r="DY510" s="40" t="s">
        <v>431</v>
      </c>
      <c r="DZ510" s="40" t="s">
        <v>431</v>
      </c>
      <c r="EA510" s="2">
        <v>0</v>
      </c>
      <c r="EB510" s="2"/>
      <c r="EC510" s="36"/>
      <c r="ED510" s="36"/>
      <c r="EE510" s="4">
        <f>L510</f>
        <v>12</v>
      </c>
      <c r="EF510" s="4"/>
      <c r="EG510" s="4"/>
      <c r="EH510" s="4"/>
      <c r="EI510" s="4"/>
      <c r="EJ510" s="4"/>
      <c r="EK510" s="4"/>
      <c r="EL510" s="6" t="e">
        <f>EK510/(EJ510*EJ510*0.01*0.01)</f>
        <v>#DIV/0!</v>
      </c>
      <c r="EM510" s="4"/>
      <c r="EN510" s="4"/>
      <c r="EO510" s="4"/>
      <c r="EP510" s="4"/>
      <c r="EQ510" s="31"/>
      <c r="ER510" s="14"/>
      <c r="ES510" s="132">
        <f>C510</f>
        <v>16257</v>
      </c>
      <c r="ET510" s="133">
        <v>75</v>
      </c>
      <c r="EU510" s="133">
        <v>6799</v>
      </c>
      <c r="EV510" s="133">
        <v>8000</v>
      </c>
      <c r="EW510" s="133">
        <v>37440</v>
      </c>
      <c r="EX510" s="133">
        <v>1514</v>
      </c>
      <c r="EY510" s="134">
        <f>EX510/EV510*EW510/ET510</f>
        <v>94.473600000000005</v>
      </c>
      <c r="EZ510" s="39">
        <f>L510*EY510</f>
        <v>1133.6831999999999</v>
      </c>
      <c r="FA510" s="9"/>
      <c r="FE510" s="135"/>
      <c r="FF510" s="135"/>
      <c r="FH510" s="136"/>
      <c r="FK510" s="138"/>
      <c r="FL510" s="139"/>
      <c r="FM510" s="9"/>
      <c r="FN510" s="1"/>
      <c r="FO510" s="41">
        <f>AC510/1000</f>
        <v>0.129</v>
      </c>
      <c r="FQ510" s="121">
        <f>EX510*100/EU510</f>
        <v>22.267980585380204</v>
      </c>
      <c r="FR510" s="140">
        <f>EY510/1000</f>
        <v>9.4473600000000005E-2</v>
      </c>
      <c r="FS510" s="9"/>
      <c r="FU510" s="214"/>
      <c r="FW510" s="214"/>
      <c r="GI510" s="8"/>
      <c r="GO510" s="10"/>
      <c r="GP510" s="10"/>
      <c r="GQ510" s="20"/>
      <c r="KB510" s="22">
        <v>56.6</v>
      </c>
      <c r="KC510" s="22">
        <v>20.3</v>
      </c>
      <c r="KD510" s="22">
        <v>7.91</v>
      </c>
      <c r="KE510" s="20">
        <f>FR510*AO510/100*1000</f>
        <v>29.0033952</v>
      </c>
      <c r="KF510" s="20">
        <f>FR510*AP510/100*1000</f>
        <v>63.5807328</v>
      </c>
      <c r="KG510" s="20">
        <f>FR510*AQ510/100*1000</f>
        <v>1.1620252800000002</v>
      </c>
      <c r="KH510" s="20">
        <f>FR510*AX510/100*1000</f>
        <v>3.7978387199999997</v>
      </c>
      <c r="KI510" s="20">
        <f>FR510*BM510/100*1000</f>
        <v>0.19839456000000003</v>
      </c>
      <c r="KJ510" s="20">
        <f>FR510*BY510/100*1000</f>
        <v>22.634740876800002</v>
      </c>
      <c r="KK510" s="20">
        <f>FR510*CA510/100*1000</f>
        <v>18.819896908800001</v>
      </c>
      <c r="KL510" s="20">
        <f>FR510*CC510/100*1000</f>
        <v>22.126095014399993</v>
      </c>
    </row>
    <row r="511" spans="1:313">
      <c r="A511" s="1">
        <v>262</v>
      </c>
      <c r="B511" s="1">
        <f>COUNTIFS($D$3:D511,D511,$F$3:F511,F511)</f>
        <v>1</v>
      </c>
      <c r="C511" s="34">
        <v>13875</v>
      </c>
      <c r="D511" s="21" t="s">
        <v>1592</v>
      </c>
      <c r="E511" s="2" t="s">
        <v>521</v>
      </c>
      <c r="F511" s="12">
        <v>501207258</v>
      </c>
      <c r="G511" s="1">
        <f>LEFT(H511,4)-CONCATENATE(IF(LEFT(F511, 2)&lt;MID(H511, 3, 4), 20, 19),LEFT(F511,2))</f>
        <v>70</v>
      </c>
      <c r="H511" s="247" t="s">
        <v>1593</v>
      </c>
      <c r="I511" s="29" t="s">
        <v>457</v>
      </c>
      <c r="J511" s="24" t="s">
        <v>487</v>
      </c>
      <c r="K511" s="2" t="s">
        <v>430</v>
      </c>
      <c r="L511" s="2">
        <v>13</v>
      </c>
      <c r="M511" s="2" t="s">
        <v>601</v>
      </c>
      <c r="N511" s="2" t="s">
        <v>647</v>
      </c>
      <c r="O511" s="11"/>
      <c r="P511" s="2" t="s">
        <v>1556</v>
      </c>
      <c r="Q511" s="11"/>
      <c r="R511" s="11"/>
      <c r="S511" s="11"/>
      <c r="T511" s="42"/>
      <c r="U511" s="42"/>
      <c r="V511" s="60" t="s">
        <v>1482</v>
      </c>
      <c r="X511" s="59"/>
      <c r="Y511" s="59"/>
      <c r="Z511" s="11"/>
      <c r="AA511" s="1" t="s">
        <v>812</v>
      </c>
      <c r="AC511" s="115">
        <v>218</v>
      </c>
      <c r="AD511" s="115">
        <v>2800</v>
      </c>
      <c r="AE511" s="11"/>
      <c r="AF511" s="11"/>
      <c r="AG511" s="11" t="s">
        <v>491</v>
      </c>
      <c r="AH511" s="115">
        <v>250</v>
      </c>
      <c r="AI511" s="11"/>
      <c r="AJ511" s="11"/>
      <c r="AM511" s="11"/>
      <c r="AO511" s="116">
        <v>6.3</v>
      </c>
      <c r="AP511" s="117">
        <v>88.1</v>
      </c>
      <c r="AQ511" s="118">
        <v>4.8</v>
      </c>
      <c r="AR511" s="119">
        <f>AO511+AP511+AQ511</f>
        <v>99.199999999999989</v>
      </c>
      <c r="AS511" s="120">
        <f>AO511/AP511</f>
        <v>7.1509648127128261E-2</v>
      </c>
      <c r="AT511" s="121">
        <f>AO511/AP511*AQ511</f>
        <v>0.34324631101021563</v>
      </c>
      <c r="AU511" s="122">
        <f>AO511/(AP511+AQ511)</f>
        <v>6.7814854682454254E-2</v>
      </c>
      <c r="AV511" s="19">
        <f>AW511*AO511/100</f>
        <v>5.2439999999999998</v>
      </c>
      <c r="AW511" s="19">
        <f>98-AY511-(CD511*100/AO511)</f>
        <v>83.238095238095241</v>
      </c>
      <c r="AX511" s="123">
        <v>0.74</v>
      </c>
      <c r="AY511" s="19">
        <f>AX511*100/AO511</f>
        <v>11.746031746031747</v>
      </c>
      <c r="AZ511" s="1" t="s">
        <v>432</v>
      </c>
      <c r="BA511" s="58">
        <v>12.5</v>
      </c>
      <c r="BB511" s="1" t="s">
        <v>432</v>
      </c>
      <c r="BC511" s="6">
        <v>7.1999999999999995E-2</v>
      </c>
      <c r="BD511" s="6"/>
      <c r="BE511" s="19"/>
      <c r="BF511" s="19"/>
      <c r="BG511" s="2">
        <v>5296</v>
      </c>
      <c r="BH511" s="67">
        <v>1093.7142857142858</v>
      </c>
      <c r="BI511" s="19">
        <v>6.69</v>
      </c>
      <c r="BJ511" s="19">
        <v>69.599999999999994</v>
      </c>
      <c r="BK511" s="1">
        <v>30.4</v>
      </c>
      <c r="BL511" s="124">
        <f>BJ511/BK511</f>
        <v>2.2894736842105261</v>
      </c>
      <c r="BM511" s="125">
        <v>4.3999999999999997E-2</v>
      </c>
      <c r="BN511" s="6">
        <f>BM511*100/AO511</f>
        <v>0.69841269841269837</v>
      </c>
      <c r="BO511" s="1" t="s">
        <v>432</v>
      </c>
      <c r="BP511" s="19">
        <v>8.07</v>
      </c>
      <c r="BQ511" s="19">
        <v>8.4609000000000005</v>
      </c>
      <c r="BR511" s="43">
        <v>25587.100000000002</v>
      </c>
      <c r="BS511" s="6">
        <f>BX511+BZ511</f>
        <v>77.900000000000006</v>
      </c>
      <c r="BT511" s="4">
        <v>98.1</v>
      </c>
      <c r="BU511" s="43">
        <v>9918.0952380952385</v>
      </c>
      <c r="BV511" s="6">
        <f>100-BT511</f>
        <v>1.9000000000000057</v>
      </c>
      <c r="BW511" s="6">
        <f>BY511+CA511+CC511</f>
        <v>87.747599999999991</v>
      </c>
      <c r="BX511" s="2">
        <v>36.200000000000003</v>
      </c>
      <c r="BY511" s="22">
        <f>BX511*AP511/100</f>
        <v>31.892200000000003</v>
      </c>
      <c r="BZ511" s="4">
        <v>41.7</v>
      </c>
      <c r="CA511" s="22">
        <f>BZ511*AP511/100</f>
        <v>36.737699999999997</v>
      </c>
      <c r="CB511" s="4">
        <v>21.7</v>
      </c>
      <c r="CC511" s="22">
        <f>CB511*AP511/100</f>
        <v>19.117699999999999</v>
      </c>
      <c r="CD511" s="22">
        <v>0.19</v>
      </c>
      <c r="CE511" s="126">
        <v>99.2</v>
      </c>
      <c r="CF511" s="126">
        <v>9107</v>
      </c>
      <c r="CG511" s="126">
        <v>97.4</v>
      </c>
      <c r="CH511" s="126">
        <v>5732</v>
      </c>
      <c r="CI511" s="126">
        <v>78.900000000000006</v>
      </c>
      <c r="CJ511" s="126">
        <v>93.9</v>
      </c>
      <c r="CK511" s="126">
        <v>6262</v>
      </c>
      <c r="CL511" s="19">
        <f>BX511/BZ511</f>
        <v>0.86810551558753002</v>
      </c>
      <c r="CM511" s="22"/>
      <c r="CN511" s="22"/>
      <c r="CO511" s="22"/>
      <c r="CP511" s="6"/>
      <c r="CQ511" s="19"/>
      <c r="CR511" s="19"/>
      <c r="CS511" s="20"/>
      <c r="CT511" s="22"/>
      <c r="CU511" s="142"/>
      <c r="CV511" s="142"/>
      <c r="CW511" s="22"/>
      <c r="CX511" s="22"/>
      <c r="CZ511" s="22"/>
      <c r="DA511" s="16"/>
      <c r="DB511" s="129" t="s">
        <v>441</v>
      </c>
      <c r="DC511" s="130"/>
      <c r="DD511" s="131" t="s">
        <v>1594</v>
      </c>
      <c r="DI511" s="1" t="s">
        <v>434</v>
      </c>
      <c r="DJ511" s="210" t="s">
        <v>491</v>
      </c>
      <c r="DK511" s="4">
        <v>2</v>
      </c>
      <c r="DN511" s="16">
        <v>0</v>
      </c>
      <c r="DR511" s="1" t="s">
        <v>431</v>
      </c>
      <c r="DS511" s="1" t="s">
        <v>431</v>
      </c>
      <c r="DT511" s="1">
        <v>354</v>
      </c>
      <c r="DU511" s="1">
        <v>18.600000000000001</v>
      </c>
      <c r="DV511" s="1">
        <v>81.400000000000006</v>
      </c>
      <c r="DW511" s="1" t="s">
        <v>431</v>
      </c>
      <c r="DX511" s="1" t="s">
        <v>431</v>
      </c>
      <c r="DY511" s="1" t="s">
        <v>431</v>
      </c>
      <c r="DZ511" s="1" t="s">
        <v>431</v>
      </c>
      <c r="EA511" s="8" t="s">
        <v>1595</v>
      </c>
      <c r="EC511" s="36"/>
      <c r="ED511" s="36"/>
      <c r="EE511" s="4">
        <v>13</v>
      </c>
      <c r="EF511" s="4"/>
      <c r="EG511" s="4"/>
      <c r="EH511" s="4"/>
      <c r="EI511" s="4"/>
      <c r="EJ511" s="4"/>
      <c r="EK511" s="4"/>
      <c r="EL511" s="6" t="e">
        <f>EK511/(EJ511*EJ511*0.01*0.01)</f>
        <v>#DIV/0!</v>
      </c>
      <c r="EM511" s="4"/>
      <c r="EN511" s="4"/>
      <c r="EO511" s="4"/>
      <c r="EP511" s="4"/>
      <c r="EQ511" s="31"/>
      <c r="ER511" s="14"/>
      <c r="ES511" s="132">
        <v>13875</v>
      </c>
      <c r="ET511" s="133">
        <v>75</v>
      </c>
      <c r="EU511" s="133">
        <v>142148</v>
      </c>
      <c r="EV511" s="133">
        <v>6000</v>
      </c>
      <c r="EW511" s="133">
        <v>39780</v>
      </c>
      <c r="EX511" s="133">
        <v>3083</v>
      </c>
      <c r="EY511" s="134">
        <f>EX511/EV511*EW511/ET511</f>
        <v>272.53719999999998</v>
      </c>
      <c r="EZ511" s="39">
        <f>L511*EY511</f>
        <v>3542.9835999999996</v>
      </c>
      <c r="FA511" s="9"/>
      <c r="FE511" s="135"/>
      <c r="FF511" s="135"/>
      <c r="FH511" s="136"/>
      <c r="FK511" s="138"/>
      <c r="FL511" s="139"/>
      <c r="FM511" s="9"/>
      <c r="FN511" s="1"/>
      <c r="FO511" s="41">
        <f>AC511/1000</f>
        <v>0.218</v>
      </c>
      <c r="FQ511" s="121">
        <f>EX511*100/EU511</f>
        <v>2.1688662520753019</v>
      </c>
      <c r="FR511" s="140">
        <f>EY511/1000</f>
        <v>0.27253719999999998</v>
      </c>
      <c r="FS511" s="143"/>
      <c r="FU511" s="214"/>
      <c r="FW511" s="214"/>
      <c r="GI511" s="8"/>
      <c r="GO511" s="10">
        <v>44160</v>
      </c>
      <c r="GP511" s="10"/>
      <c r="GQ511" s="20"/>
      <c r="KE511" s="20">
        <f>FR511*AO511/100*1000</f>
        <v>17.169843599999997</v>
      </c>
      <c r="KF511" s="20">
        <f>FR511*AP511/100*1000</f>
        <v>240.10527319999997</v>
      </c>
      <c r="KG511" s="20">
        <f>FR511*AQ511/100*1000</f>
        <v>13.081785599999998</v>
      </c>
      <c r="KH511" s="20">
        <f>FR511*AX511/100*1000</f>
        <v>2.0167752800000001</v>
      </c>
      <c r="KI511" s="20">
        <f>FR511*BM511/100*1000</f>
        <v>0.11991636799999998</v>
      </c>
      <c r="KJ511" s="20">
        <f>FR511*BY511/100*1000</f>
        <v>86.918108898399993</v>
      </c>
      <c r="KK511" s="20">
        <f>FR511*CA511/100*1000</f>
        <v>100.12389892439998</v>
      </c>
      <c r="KL511" s="20">
        <f>FR511*CC511/100*1000</f>
        <v>52.1028442844</v>
      </c>
    </row>
    <row r="512" spans="1:313">
      <c r="A512" s="1">
        <v>87</v>
      </c>
      <c r="B512" s="1">
        <f>COUNTIFS($D$3:D512,D512,$F$3:F512,F512)</f>
        <v>1</v>
      </c>
      <c r="C512" s="34">
        <v>14926</v>
      </c>
      <c r="D512" s="21" t="s">
        <v>1866</v>
      </c>
      <c r="E512" s="2" t="s">
        <v>489</v>
      </c>
      <c r="F512" s="12">
        <v>445723468</v>
      </c>
      <c r="G512" s="1">
        <f>LEFT(H512,4)-CONCATENATE(IF(LEFT(F512, 2)&lt;MID(H512, 3, 4), 20, 19),LEFT(F512,2))</f>
        <v>77</v>
      </c>
      <c r="H512" s="247" t="s">
        <v>1867</v>
      </c>
      <c r="I512" s="29" t="s">
        <v>1868</v>
      </c>
      <c r="J512" s="24" t="s">
        <v>487</v>
      </c>
      <c r="K512" s="2" t="s">
        <v>430</v>
      </c>
      <c r="L512" s="2">
        <v>5</v>
      </c>
      <c r="M512" s="2">
        <v>3</v>
      </c>
      <c r="N512" s="2" t="s">
        <v>431</v>
      </c>
      <c r="O512" s="11"/>
      <c r="P512" s="2" t="s">
        <v>1852</v>
      </c>
      <c r="Q512" s="11"/>
      <c r="R512" s="11"/>
      <c r="S512" s="11"/>
      <c r="T512" s="42"/>
      <c r="U512" s="42"/>
      <c r="V512" s="64" t="s">
        <v>1609</v>
      </c>
      <c r="W512" s="42"/>
      <c r="X512" s="66"/>
      <c r="Y512" s="66"/>
      <c r="Z512" s="11"/>
      <c r="AA512" s="1" t="s">
        <v>812</v>
      </c>
      <c r="AC512" s="115">
        <v>331</v>
      </c>
      <c r="AD512" s="115">
        <v>1600</v>
      </c>
      <c r="AE512" s="11"/>
      <c r="AF512" s="11"/>
      <c r="AG512" s="11" t="s">
        <v>491</v>
      </c>
      <c r="AH512" s="115">
        <v>150</v>
      </c>
      <c r="AI512" s="11"/>
      <c r="AJ512" s="11"/>
      <c r="AM512" s="11"/>
      <c r="AO512" s="116">
        <v>78.900000000000006</v>
      </c>
      <c r="AP512" s="117">
        <v>19.100000000000001</v>
      </c>
      <c r="AQ512" s="118">
        <v>1.71</v>
      </c>
      <c r="AR512" s="119">
        <f>AO512+AP512+AQ512</f>
        <v>99.71</v>
      </c>
      <c r="AS512" s="120">
        <f>AO512/AP512</f>
        <v>4.1308900523560208</v>
      </c>
      <c r="AT512" s="121">
        <f>AO512/AP512*AQ512</f>
        <v>7.0638219895287957</v>
      </c>
      <c r="AU512" s="122">
        <f>AO512/(AP512+AQ512)</f>
        <v>3.7914464199903892</v>
      </c>
      <c r="AV512" s="19">
        <f>AW512*AO512/100</f>
        <v>74.182000000000002</v>
      </c>
      <c r="AW512" s="19">
        <f>98-AY512-(CD512*100/AO512)</f>
        <v>94.020278833967041</v>
      </c>
      <c r="AX512" s="123">
        <v>2.83</v>
      </c>
      <c r="AY512" s="19">
        <f>AX512*100/AO512</f>
        <v>3.5868187579214195</v>
      </c>
      <c r="AZ512" s="1" t="s">
        <v>432</v>
      </c>
      <c r="BA512" s="58">
        <v>34.1</v>
      </c>
      <c r="BB512" s="1" t="s">
        <v>432</v>
      </c>
      <c r="BC512" s="6">
        <v>0.34</v>
      </c>
      <c r="BD512" s="6"/>
      <c r="BE512" s="19"/>
      <c r="BF512" s="19"/>
      <c r="BG512" s="2">
        <v>4026</v>
      </c>
      <c r="BH512" s="2">
        <v>248.18181818181816</v>
      </c>
      <c r="BI512" s="19">
        <v>0.21</v>
      </c>
      <c r="BJ512" s="19">
        <v>29.7</v>
      </c>
      <c r="BK512" s="19">
        <v>70.3</v>
      </c>
      <c r="BL512" s="124">
        <f>BJ512/BK512</f>
        <v>0.42247510668563298</v>
      </c>
      <c r="BM512" s="125">
        <v>2.16</v>
      </c>
      <c r="BN512" s="6">
        <f>BM512*100/AO512</f>
        <v>2.7376425855513307</v>
      </c>
      <c r="BO512" s="1" t="s">
        <v>432</v>
      </c>
      <c r="BP512" s="19">
        <v>66.7</v>
      </c>
      <c r="BQ512" s="19">
        <v>71.8</v>
      </c>
      <c r="BR512" s="4">
        <v>29873</v>
      </c>
      <c r="BS512" s="6">
        <f>BX512+BZ512</f>
        <v>50.86</v>
      </c>
      <c r="BT512" s="4">
        <v>84.7</v>
      </c>
      <c r="BU512" s="4">
        <v>7893</v>
      </c>
      <c r="BV512" s="6">
        <f>100-BT512</f>
        <v>15.299999999999997</v>
      </c>
      <c r="BW512" s="6">
        <f>BY512+CA512+CC512</f>
        <v>19.035060000000001</v>
      </c>
      <c r="BX512" s="22">
        <v>8.76</v>
      </c>
      <c r="BY512" s="22">
        <f>BX512*AP512/100</f>
        <v>1.67316</v>
      </c>
      <c r="BZ512" s="4">
        <v>42.1</v>
      </c>
      <c r="CA512" s="22">
        <f>BZ512*AP512/100</f>
        <v>8.0411000000000019</v>
      </c>
      <c r="CB512" s="4">
        <v>48.8</v>
      </c>
      <c r="CC512" s="22">
        <f>CB512*AP512/100</f>
        <v>9.3208000000000002</v>
      </c>
      <c r="CD512" s="22">
        <v>0.31</v>
      </c>
      <c r="CE512" s="126">
        <v>99.2</v>
      </c>
      <c r="CF512" s="126">
        <v>10801</v>
      </c>
      <c r="CG512" s="126">
        <v>94.6</v>
      </c>
      <c r="CH512" s="126">
        <v>6840</v>
      </c>
      <c r="CI512" s="126">
        <v>62.9</v>
      </c>
      <c r="CJ512" s="126">
        <v>79.5</v>
      </c>
      <c r="CK512" s="126">
        <v>5802</v>
      </c>
      <c r="CL512" s="19">
        <f>BX512/BZ512</f>
        <v>0.20807600950118763</v>
      </c>
      <c r="CM512" s="19">
        <v>4.47</v>
      </c>
      <c r="CN512" s="19">
        <v>8.08</v>
      </c>
      <c r="CO512" s="19">
        <v>9.33</v>
      </c>
      <c r="CP512" s="6"/>
      <c r="CQ512" s="19"/>
      <c r="CR512" s="19"/>
      <c r="CS512" s="20"/>
      <c r="CZ512" s="22"/>
      <c r="DA512" s="16"/>
      <c r="DB512" s="129" t="s">
        <v>258</v>
      </c>
      <c r="DC512" s="130"/>
      <c r="DD512" s="131" t="s">
        <v>1869</v>
      </c>
      <c r="DI512" s="1" t="s">
        <v>436</v>
      </c>
      <c r="DJ512" s="210" t="s">
        <v>491</v>
      </c>
      <c r="DK512" s="4">
        <v>2</v>
      </c>
      <c r="DN512" s="16">
        <v>0</v>
      </c>
      <c r="DR512" s="22" t="s">
        <v>431</v>
      </c>
      <c r="DS512" s="22" t="s">
        <v>431</v>
      </c>
      <c r="DT512" s="67">
        <v>230</v>
      </c>
      <c r="DU512" s="22">
        <v>14.3</v>
      </c>
      <c r="DV512" s="22">
        <v>85.7</v>
      </c>
      <c r="DW512" s="22" t="s">
        <v>431</v>
      </c>
      <c r="DX512" s="22" t="s">
        <v>431</v>
      </c>
      <c r="DY512" s="22" t="s">
        <v>431</v>
      </c>
      <c r="DZ512" s="22" t="s">
        <v>431</v>
      </c>
      <c r="EA512" s="2">
        <v>0</v>
      </c>
      <c r="EB512" s="68"/>
      <c r="EC512" s="36"/>
      <c r="ED512" s="36"/>
      <c r="EE512" s="4">
        <f>L512</f>
        <v>5</v>
      </c>
      <c r="EF512" s="4"/>
      <c r="EG512" s="4"/>
      <c r="EH512" s="4"/>
      <c r="EI512" s="4"/>
      <c r="EJ512" s="4"/>
      <c r="EK512" s="4"/>
      <c r="EL512" s="6" t="e">
        <f>EK512/(EJ512*EJ512*0.01*0.01)</f>
        <v>#DIV/0!</v>
      </c>
      <c r="EM512" s="4"/>
      <c r="EN512" s="4"/>
      <c r="EO512" s="4"/>
      <c r="EP512" s="4"/>
      <c r="EQ512" s="31"/>
      <c r="ER512" s="14"/>
      <c r="ES512" s="132">
        <v>14926</v>
      </c>
      <c r="ET512" s="133">
        <v>75</v>
      </c>
      <c r="EU512" s="133">
        <v>13898</v>
      </c>
      <c r="EV512" s="133">
        <v>4000</v>
      </c>
      <c r="EW512" s="133">
        <v>39780</v>
      </c>
      <c r="EX512" s="133">
        <v>2764</v>
      </c>
      <c r="EY512" s="134">
        <f>EX512/EV512*EW512/ET512</f>
        <v>366.50639999999999</v>
      </c>
      <c r="EZ512" s="39">
        <f>L512*EY512</f>
        <v>1832.5319999999999</v>
      </c>
      <c r="FA512" s="9"/>
      <c r="FE512" s="135"/>
      <c r="FF512" s="135"/>
      <c r="FH512" s="136"/>
      <c r="FK512" s="138"/>
      <c r="FL512" s="139"/>
      <c r="FM512" s="9"/>
      <c r="FN512" s="1"/>
      <c r="FO512" s="41">
        <f>AC512/1000</f>
        <v>0.33100000000000002</v>
      </c>
      <c r="FQ512" s="121">
        <f>EX512*100/EU512</f>
        <v>19.887753633616349</v>
      </c>
      <c r="FR512" s="140">
        <f>EY512/1000</f>
        <v>0.36650640000000001</v>
      </c>
      <c r="FS512" s="9"/>
      <c r="FU512" s="214"/>
      <c r="FW512" s="214"/>
      <c r="GI512" s="8"/>
      <c r="GO512" s="10">
        <v>44285</v>
      </c>
      <c r="GP512" s="10"/>
      <c r="GQ512" s="20"/>
      <c r="KE512" s="20">
        <f>FR512*AO512/100*1000</f>
        <v>289.1735496</v>
      </c>
      <c r="KF512" s="20">
        <f>FR512*AP512/100*1000</f>
        <v>70.00272240000001</v>
      </c>
      <c r="KG512" s="20">
        <f>FR512*AQ512/100*1000</f>
        <v>6.267259440000001</v>
      </c>
      <c r="KH512" s="20">
        <f>FR512*AX512/100*1000</f>
        <v>10.372131120000001</v>
      </c>
      <c r="KI512" s="20">
        <f>FR512*BM512/100*1000</f>
        <v>7.9165382399999995</v>
      </c>
      <c r="KJ512" s="20">
        <f>FR512*BY512/100*1000</f>
        <v>6.13223848224</v>
      </c>
      <c r="KK512" s="20">
        <f>FR512*CA512/100*1000</f>
        <v>29.471146130400012</v>
      </c>
      <c r="KL512" s="20">
        <f>FR512*CC512/100*1000</f>
        <v>34.161328531199999</v>
      </c>
    </row>
    <row r="513" spans="1:313">
      <c r="A513" s="1">
        <v>50</v>
      </c>
      <c r="B513" s="1">
        <f>COUNTIFS($D$3:D513,D513,$F$3:F513,F513)</f>
        <v>1</v>
      </c>
      <c r="C513" s="34">
        <v>14702</v>
      </c>
      <c r="D513" s="75" t="s">
        <v>1791</v>
      </c>
      <c r="E513" s="76" t="s">
        <v>546</v>
      </c>
      <c r="F513" s="78">
        <v>5506231973</v>
      </c>
      <c r="G513" s="77">
        <f>LEFT(H513,4)-CONCATENATE(IF(LEFT(F513, 2)&lt;MID(H513, 3, 4), 20, 19),LEFT(F513,2))</f>
        <v>66</v>
      </c>
      <c r="H513" s="248" t="s">
        <v>1792</v>
      </c>
      <c r="I513" s="29" t="s">
        <v>1793</v>
      </c>
      <c r="J513" s="24" t="s">
        <v>487</v>
      </c>
      <c r="K513" s="2" t="s">
        <v>430</v>
      </c>
      <c r="L513" s="2">
        <v>20</v>
      </c>
      <c r="M513" s="2" t="s">
        <v>739</v>
      </c>
      <c r="N513" s="2" t="s">
        <v>647</v>
      </c>
      <c r="O513" s="11"/>
      <c r="P513" s="2" t="s">
        <v>1794</v>
      </c>
      <c r="Q513" s="11"/>
      <c r="R513" s="11"/>
      <c r="S513" s="11"/>
      <c r="T513" s="42"/>
      <c r="U513" s="42"/>
      <c r="V513" s="64" t="s">
        <v>1609</v>
      </c>
      <c r="W513" s="42"/>
      <c r="X513" s="66"/>
      <c r="Y513" s="66"/>
      <c r="Z513" s="11"/>
      <c r="AA513" s="1" t="s">
        <v>812</v>
      </c>
      <c r="AC513" s="115">
        <v>939</v>
      </c>
      <c r="AD513" s="115">
        <v>18700</v>
      </c>
      <c r="AE513" s="11"/>
      <c r="AF513" s="11"/>
      <c r="AG513" s="11" t="s">
        <v>491</v>
      </c>
      <c r="AH513" s="115">
        <v>1500</v>
      </c>
      <c r="AI513" s="11"/>
      <c r="AJ513" s="11"/>
      <c r="AM513" s="11"/>
      <c r="AO513" s="116">
        <v>58.2</v>
      </c>
      <c r="AP513" s="117">
        <v>32.200000000000003</v>
      </c>
      <c r="AQ513" s="118">
        <v>7.5</v>
      </c>
      <c r="AR513" s="119">
        <f>AO513+AP513+AQ513</f>
        <v>97.9</v>
      </c>
      <c r="AS513" s="120">
        <f>AO513/AP513</f>
        <v>1.8074534161490683</v>
      </c>
      <c r="AT513" s="121">
        <f>AO513/AP513*AQ513</f>
        <v>13.555900621118012</v>
      </c>
      <c r="AU513" s="122">
        <f>AO513/(AP513+AQ513)</f>
        <v>1.4659949622166246</v>
      </c>
      <c r="AV513" s="19">
        <f>AW513*AO513/100</f>
        <v>36.896000000000001</v>
      </c>
      <c r="AW513" s="19">
        <f>98-AY513-(CD513*100/AO513)</f>
        <v>63.395189003436428</v>
      </c>
      <c r="AX513" s="123">
        <v>10.7</v>
      </c>
      <c r="AY513" s="19">
        <f>AX513*100/AO513</f>
        <v>18.384879725085909</v>
      </c>
      <c r="AZ513" s="1" t="s">
        <v>432</v>
      </c>
      <c r="BA513" s="58">
        <v>23.8</v>
      </c>
      <c r="BB513" s="1" t="s">
        <v>432</v>
      </c>
      <c r="BC513" s="6">
        <v>0.24</v>
      </c>
      <c r="BD513" s="6"/>
      <c r="BE513" s="19"/>
      <c r="BF513" s="19"/>
      <c r="BG513" s="2">
        <v>5577</v>
      </c>
      <c r="BH513" s="2">
        <v>709</v>
      </c>
      <c r="BI513" s="19">
        <v>1.69</v>
      </c>
      <c r="BJ513" s="19">
        <v>58.4</v>
      </c>
      <c r="BK513" s="1">
        <v>41.6</v>
      </c>
      <c r="BL513" s="124">
        <f>BJ513/BK513</f>
        <v>1.4038461538461537</v>
      </c>
      <c r="BM513" s="125">
        <v>0.27</v>
      </c>
      <c r="BN513" s="6">
        <f>BM513*100/AO513</f>
        <v>0.46391752577319584</v>
      </c>
      <c r="BO513" s="1" t="s">
        <v>432</v>
      </c>
      <c r="BP513" s="19">
        <v>55.5</v>
      </c>
      <c r="BQ513" s="19">
        <v>42.9</v>
      </c>
      <c r="BR513" s="6">
        <v>46212.6</v>
      </c>
      <c r="BS513" s="6">
        <f>BX513+BZ513</f>
        <v>41.33</v>
      </c>
      <c r="BT513" s="4">
        <v>86.9</v>
      </c>
      <c r="BU513" s="4">
        <v>11445</v>
      </c>
      <c r="BV513" s="6">
        <f>100-BT513</f>
        <v>13.099999999999994</v>
      </c>
      <c r="BW513" s="6">
        <f>BY513+CA513+CC513</f>
        <v>31.952060000000003</v>
      </c>
      <c r="BX513" s="22">
        <v>4.7300000000000004</v>
      </c>
      <c r="BY513" s="22">
        <f>BX513*AP513/100</f>
        <v>1.5230600000000003</v>
      </c>
      <c r="BZ513" s="4">
        <v>36.6</v>
      </c>
      <c r="CA513" s="22">
        <f>BZ513*AP513/100</f>
        <v>11.785200000000001</v>
      </c>
      <c r="CB513" s="4">
        <v>57.9</v>
      </c>
      <c r="CC513" s="22">
        <f>CB513*AP513/100</f>
        <v>18.643800000000002</v>
      </c>
      <c r="CD513" s="144">
        <v>9.44</v>
      </c>
      <c r="CE513" s="126">
        <v>99.5</v>
      </c>
      <c r="CF513" s="126">
        <v>11238</v>
      </c>
      <c r="CG513" s="126">
        <v>97.9</v>
      </c>
      <c r="CH513" s="126">
        <v>8648</v>
      </c>
      <c r="CI513" s="126">
        <v>83.4</v>
      </c>
      <c r="CJ513" s="126">
        <v>89.1</v>
      </c>
      <c r="CK513" s="126">
        <v>6716</v>
      </c>
      <c r="CL513" s="19">
        <f>BX513/BZ513</f>
        <v>0.12923497267759562</v>
      </c>
      <c r="CM513" s="22">
        <v>0.55000000000000004</v>
      </c>
      <c r="CN513" s="22">
        <v>0</v>
      </c>
      <c r="CO513" s="22">
        <v>1.49</v>
      </c>
      <c r="CP513" s="6"/>
      <c r="CQ513" s="19"/>
      <c r="CR513" s="19"/>
      <c r="CS513" s="20"/>
      <c r="CT513" s="22"/>
      <c r="CU513" s="142"/>
      <c r="CV513" s="142"/>
      <c r="CW513" s="22"/>
      <c r="CX513" s="22"/>
      <c r="CZ513" s="22"/>
      <c r="DA513" s="16"/>
      <c r="DB513" s="129" t="s">
        <v>447</v>
      </c>
      <c r="DC513" s="130"/>
      <c r="DD513" s="131" t="s">
        <v>1795</v>
      </c>
      <c r="DI513" s="1" t="s">
        <v>434</v>
      </c>
      <c r="DJ513" s="210" t="s">
        <v>491</v>
      </c>
      <c r="DK513" s="4">
        <v>2</v>
      </c>
      <c r="DN513" s="16">
        <v>0</v>
      </c>
      <c r="DR513" s="1" t="s">
        <v>431</v>
      </c>
      <c r="DS513" s="1" t="s">
        <v>431</v>
      </c>
      <c r="DT513" s="1">
        <v>808</v>
      </c>
      <c r="DU513" s="1">
        <v>9.6999999999999993</v>
      </c>
      <c r="DV513" s="1">
        <v>90.3</v>
      </c>
      <c r="DW513" s="1" t="s">
        <v>431</v>
      </c>
      <c r="DX513" s="1" t="s">
        <v>431</v>
      </c>
      <c r="DY513" s="1" t="s">
        <v>431</v>
      </c>
      <c r="DZ513" s="1" t="s">
        <v>431</v>
      </c>
      <c r="EA513" s="1">
        <v>0</v>
      </c>
      <c r="EC513" s="36"/>
      <c r="ED513" s="36"/>
      <c r="EE513" s="4">
        <f>L513</f>
        <v>20</v>
      </c>
      <c r="EF513" s="4"/>
      <c r="EG513" s="4"/>
      <c r="EH513" s="4"/>
      <c r="EI513" s="4"/>
      <c r="EJ513" s="4"/>
      <c r="EK513" s="4"/>
      <c r="EL513" s="6" t="e">
        <f>EK513/(EJ513*EJ513*0.01*0.01)</f>
        <v>#DIV/0!</v>
      </c>
      <c r="EM513" s="4">
        <v>1</v>
      </c>
      <c r="EN513" s="1">
        <v>1</v>
      </c>
      <c r="EO513" s="4">
        <v>2</v>
      </c>
      <c r="EP513" s="4"/>
      <c r="EQ513" s="31"/>
      <c r="ER513" s="14"/>
      <c r="ES513" s="132">
        <v>14702</v>
      </c>
      <c r="ET513" s="133">
        <v>75</v>
      </c>
      <c r="EU513" s="133">
        <v>404104</v>
      </c>
      <c r="EV513" s="133">
        <v>4000</v>
      </c>
      <c r="EW513" s="133">
        <v>39780</v>
      </c>
      <c r="EX513" s="133">
        <v>7104</v>
      </c>
      <c r="EY513" s="134">
        <f>EX513/EV513*EW513/ET513</f>
        <v>941.99040000000002</v>
      </c>
      <c r="EZ513" s="39">
        <f>L513*EY513</f>
        <v>18839.808000000001</v>
      </c>
      <c r="FA513" s="9"/>
      <c r="FE513" s="135"/>
      <c r="FF513" s="135"/>
      <c r="FH513" s="136"/>
      <c r="FK513" s="138"/>
      <c r="FL513" s="139"/>
      <c r="FM513" s="9"/>
      <c r="FN513" s="1"/>
      <c r="FO513" s="41">
        <f>AC513/1000</f>
        <v>0.93899999999999995</v>
      </c>
      <c r="FQ513" s="121">
        <f>EX513*100/EU513</f>
        <v>1.7579632965771188</v>
      </c>
      <c r="FR513" s="140">
        <f>EY513/1000</f>
        <v>0.94199040000000001</v>
      </c>
      <c r="FS513" s="9"/>
      <c r="FU513" s="214"/>
      <c r="FW513" s="214"/>
      <c r="GI513" s="8"/>
      <c r="GO513" s="10">
        <v>44260</v>
      </c>
      <c r="GP513" s="10"/>
      <c r="GQ513" s="20"/>
      <c r="GT513" s="19">
        <v>0.20551220536999992</v>
      </c>
      <c r="GV513" s="148">
        <v>0.48054423280000003</v>
      </c>
      <c r="HA513" s="32">
        <v>0.63</v>
      </c>
      <c r="HB513" s="32">
        <v>2.0299999999999998</v>
      </c>
      <c r="HC513" s="33">
        <v>7491.53</v>
      </c>
      <c r="HD513" s="32">
        <v>2.29</v>
      </c>
      <c r="HE513" s="32">
        <v>2.92</v>
      </c>
      <c r="HF513" s="32">
        <v>0</v>
      </c>
      <c r="HG513" s="33">
        <v>9584.68</v>
      </c>
      <c r="HH513" s="32">
        <v>39.68</v>
      </c>
      <c r="HI513" s="33">
        <v>570.37</v>
      </c>
      <c r="HJ513" s="32">
        <v>170.98</v>
      </c>
      <c r="HK513" s="32">
        <v>3.25</v>
      </c>
      <c r="HL513" s="32">
        <v>0</v>
      </c>
      <c r="HM513" s="32">
        <v>188.44</v>
      </c>
      <c r="HN513" s="32">
        <v>0</v>
      </c>
      <c r="HO513" s="32">
        <v>63.08</v>
      </c>
      <c r="HP513" s="33">
        <v>4719.38</v>
      </c>
      <c r="HQ513" s="32">
        <v>27.43</v>
      </c>
      <c r="HR513" s="32">
        <v>0</v>
      </c>
      <c r="HS513" s="32">
        <v>523.04999999999995</v>
      </c>
      <c r="HT513" s="32">
        <v>5733.84</v>
      </c>
      <c r="HU513" s="32">
        <v>1980.34</v>
      </c>
      <c r="HV513" s="32">
        <v>18.53</v>
      </c>
      <c r="HW513" s="32">
        <v>79.8</v>
      </c>
      <c r="HX513" s="32">
        <v>3.85</v>
      </c>
      <c r="HY513" s="32">
        <v>0</v>
      </c>
      <c r="HZ513" s="32">
        <v>0</v>
      </c>
      <c r="IA513" s="22">
        <f>HU513/HP513</f>
        <v>0.41961867872474773</v>
      </c>
      <c r="KE513" s="20">
        <f>FR513*AO513/100*1000</f>
        <v>548.23841280000011</v>
      </c>
      <c r="KF513" s="20">
        <f>FR513*AP513/100*1000</f>
        <v>303.32090879999998</v>
      </c>
      <c r="KG513" s="20">
        <f>FR513*AQ513/100*1000</f>
        <v>70.64927999999999</v>
      </c>
      <c r="KH513" s="20">
        <f>FR513*AX513/100*1000</f>
        <v>100.79297279999999</v>
      </c>
      <c r="KI513" s="20">
        <f>FR513*BM513/100*1000</f>
        <v>2.5433740800000004</v>
      </c>
      <c r="KJ513" s="20">
        <f>FR513*BY513/100*1000</f>
        <v>14.347078986240001</v>
      </c>
      <c r="KK513" s="20">
        <f>FR513*CA513/100*1000</f>
        <v>111.01545262080002</v>
      </c>
      <c r="KL513" s="20">
        <f>FR513*CC513/100*1000</f>
        <v>175.62280619520001</v>
      </c>
      <c r="KS513" s="23">
        <v>44267</v>
      </c>
      <c r="KT513" s="1">
        <v>2</v>
      </c>
    </row>
    <row r="514" spans="1:313">
      <c r="A514" s="1">
        <v>100</v>
      </c>
      <c r="B514" s="1">
        <f>COUNTIFS($D$3:D514,D514,$F$3:F514,F514)</f>
        <v>2</v>
      </c>
      <c r="C514" s="34">
        <v>15004</v>
      </c>
      <c r="D514" s="75" t="s">
        <v>1791</v>
      </c>
      <c r="E514" s="76" t="s">
        <v>546</v>
      </c>
      <c r="F514" s="78">
        <v>5506231973</v>
      </c>
      <c r="G514" s="77">
        <f>LEFT(H514,4)-CONCATENATE(IF(LEFT(F514, 2)&lt;MID(H514, 3, 4), 20, 19),LEFT(F514,2))</f>
        <v>66</v>
      </c>
      <c r="H514" s="248" t="s">
        <v>1889</v>
      </c>
      <c r="I514" s="29" t="s">
        <v>661</v>
      </c>
      <c r="J514" s="24" t="s">
        <v>487</v>
      </c>
      <c r="K514" s="2" t="s">
        <v>430</v>
      </c>
      <c r="L514" s="2">
        <v>17</v>
      </c>
      <c r="M514" s="2" t="s">
        <v>664</v>
      </c>
      <c r="N514" s="2" t="s">
        <v>647</v>
      </c>
      <c r="O514" s="11"/>
      <c r="P514" s="2" t="s">
        <v>1852</v>
      </c>
      <c r="Q514" s="11"/>
      <c r="R514" s="11"/>
      <c r="S514" s="11"/>
      <c r="T514" s="42"/>
      <c r="U514" s="42"/>
      <c r="V514" s="64" t="s">
        <v>1609</v>
      </c>
      <c r="W514" s="42"/>
      <c r="X514" s="44" t="s">
        <v>1872</v>
      </c>
      <c r="Y514" s="71"/>
      <c r="Z514" s="11"/>
      <c r="AA514" s="1" t="s">
        <v>812</v>
      </c>
      <c r="AC514" s="115">
        <v>266</v>
      </c>
      <c r="AD514" s="115">
        <v>4500</v>
      </c>
      <c r="AE514" s="11"/>
      <c r="AF514" s="11"/>
      <c r="AG514" s="11" t="s">
        <v>491</v>
      </c>
      <c r="AH514" s="115">
        <v>350</v>
      </c>
      <c r="AI514" s="11"/>
      <c r="AJ514" s="11"/>
      <c r="AM514" s="11"/>
      <c r="AO514" s="116">
        <v>85.2</v>
      </c>
      <c r="AP514" s="117">
        <v>11</v>
      </c>
      <c r="AQ514" s="118">
        <v>1.92</v>
      </c>
      <c r="AR514" s="119">
        <f>AO514+AP514+AQ514</f>
        <v>98.12</v>
      </c>
      <c r="AS514" s="120">
        <f>AO514/AP514</f>
        <v>7.745454545454546</v>
      </c>
      <c r="AT514" s="121">
        <f>AO514/AP514*AQ514</f>
        <v>14.871272727272729</v>
      </c>
      <c r="AU514" s="122">
        <f>AO514/(AP514+AQ514)</f>
        <v>6.594427244582044</v>
      </c>
      <c r="AV514" s="19">
        <f>AW514*AO514/100</f>
        <v>52.866000000000007</v>
      </c>
      <c r="AW514" s="19">
        <f>98-AY514-(CD514*100/AO514)</f>
        <v>62.049295774647888</v>
      </c>
      <c r="AX514" s="123">
        <v>29.4</v>
      </c>
      <c r="AY514" s="19">
        <f>AX514*100/AO514</f>
        <v>34.507042253521128</v>
      </c>
      <c r="AZ514" s="1" t="s">
        <v>432</v>
      </c>
      <c r="BA514" s="58">
        <v>8.56</v>
      </c>
      <c r="BB514" s="1" t="s">
        <v>432</v>
      </c>
      <c r="BC514" s="6">
        <v>3.7999999999999999E-2</v>
      </c>
      <c r="BD514" s="6"/>
      <c r="BE514" s="19"/>
      <c r="BF514" s="19"/>
      <c r="BG514" s="67">
        <v>4943.229166666667</v>
      </c>
      <c r="BH514" s="67">
        <v>407.27272727272725</v>
      </c>
      <c r="BI514" s="19">
        <v>1.2</v>
      </c>
      <c r="BJ514" s="19">
        <v>38.700000000000003</v>
      </c>
      <c r="BK514" s="19">
        <v>61.3</v>
      </c>
      <c r="BL514" s="124">
        <f>BJ514/BK514</f>
        <v>0.63132137030995117</v>
      </c>
      <c r="BM514" s="125">
        <v>0.83</v>
      </c>
      <c r="BN514" s="6">
        <f>BM514*100/AO514</f>
        <v>0.9741784037558685</v>
      </c>
      <c r="BO514" s="1" t="s">
        <v>432</v>
      </c>
      <c r="BP514" s="19">
        <v>38.198999999999998</v>
      </c>
      <c r="BQ514" s="19">
        <v>49.7</v>
      </c>
      <c r="BR514" s="43">
        <v>37802.9</v>
      </c>
      <c r="BS514" s="6">
        <f>BX514+BZ514</f>
        <v>44.4</v>
      </c>
      <c r="BT514" s="4">
        <v>89</v>
      </c>
      <c r="BU514" s="43">
        <v>10472</v>
      </c>
      <c r="BV514" s="6">
        <f>100-BT514</f>
        <v>11</v>
      </c>
      <c r="BW514" s="6">
        <f>BY514+CA514+CC514</f>
        <v>10.867999999999999</v>
      </c>
      <c r="BX514" s="22">
        <v>18.399999999999999</v>
      </c>
      <c r="BY514" s="22">
        <f>BX514*AP514/100</f>
        <v>2.0239999999999996</v>
      </c>
      <c r="BZ514" s="6">
        <v>26</v>
      </c>
      <c r="CA514" s="22">
        <f>BZ514*AP514/100</f>
        <v>2.86</v>
      </c>
      <c r="CB514" s="6">
        <v>54.4</v>
      </c>
      <c r="CC514" s="22">
        <f>CB514*AP514/100</f>
        <v>5.984</v>
      </c>
      <c r="CD514" s="22">
        <v>1.23</v>
      </c>
      <c r="CE514" s="126">
        <v>96</v>
      </c>
      <c r="CF514" s="127">
        <v>11983.3</v>
      </c>
      <c r="CG514" s="126">
        <v>79.8</v>
      </c>
      <c r="CH514" s="127">
        <v>4150</v>
      </c>
      <c r="CI514" s="126">
        <v>20.5</v>
      </c>
      <c r="CJ514" s="126">
        <v>32.1</v>
      </c>
      <c r="CK514" s="127">
        <v>3855</v>
      </c>
      <c r="CL514" s="19">
        <f>BX514/BZ514</f>
        <v>0.70769230769230762</v>
      </c>
      <c r="CM514" s="19">
        <v>0.89</v>
      </c>
      <c r="CN514" s="19">
        <v>3.6</v>
      </c>
      <c r="CO514" s="19">
        <v>1.2</v>
      </c>
      <c r="CP514" s="6"/>
      <c r="CQ514" s="19"/>
      <c r="CR514" s="19"/>
      <c r="CS514" s="20"/>
      <c r="CZ514" s="22"/>
      <c r="DA514" s="16"/>
      <c r="DB514" s="129" t="s">
        <v>447</v>
      </c>
      <c r="DC514" s="130"/>
      <c r="DD514" s="131" t="s">
        <v>1893</v>
      </c>
      <c r="DI514" s="1" t="s">
        <v>434</v>
      </c>
      <c r="DJ514" s="210" t="s">
        <v>491</v>
      </c>
      <c r="DK514" s="4">
        <v>2</v>
      </c>
      <c r="DN514" s="16">
        <v>0</v>
      </c>
      <c r="DR514" s="22" t="s">
        <v>431</v>
      </c>
      <c r="DS514" s="22" t="s">
        <v>431</v>
      </c>
      <c r="DT514" s="67">
        <v>302</v>
      </c>
      <c r="DU514" s="22">
        <v>5.7</v>
      </c>
      <c r="DV514" s="22">
        <v>94.3</v>
      </c>
      <c r="DW514" s="22" t="s">
        <v>431</v>
      </c>
      <c r="DX514" s="22" t="s">
        <v>431</v>
      </c>
      <c r="DY514" s="22" t="s">
        <v>431</v>
      </c>
      <c r="DZ514" s="22" t="s">
        <v>431</v>
      </c>
      <c r="EA514" s="2">
        <v>0</v>
      </c>
      <c r="EB514" s="68"/>
      <c r="EC514" s="36"/>
      <c r="ED514" s="36"/>
      <c r="EE514" s="4">
        <f>L514</f>
        <v>17</v>
      </c>
      <c r="EF514" s="4"/>
      <c r="EG514" s="4"/>
      <c r="EH514" s="4"/>
      <c r="EI514" s="4"/>
      <c r="EJ514" s="4"/>
      <c r="EK514" s="4"/>
      <c r="EL514" s="6" t="e">
        <f>EK514/(EJ514*EJ514*0.01*0.01)</f>
        <v>#DIV/0!</v>
      </c>
      <c r="EM514" s="4"/>
      <c r="EN514" s="4"/>
      <c r="EO514" s="4"/>
      <c r="EP514" s="4"/>
      <c r="EQ514" s="31"/>
      <c r="ER514" s="14"/>
      <c r="ES514" s="132">
        <v>15004</v>
      </c>
      <c r="ET514" s="133">
        <v>75</v>
      </c>
      <c r="EU514" s="133">
        <v>7729</v>
      </c>
      <c r="EV514" s="133">
        <v>4000</v>
      </c>
      <c r="EW514" s="133">
        <v>39780</v>
      </c>
      <c r="EX514" s="133">
        <v>1909</v>
      </c>
      <c r="EY514" s="134">
        <f>EX514/EV514*EW514/ET514</f>
        <v>253.13340000000002</v>
      </c>
      <c r="EZ514" s="39">
        <f>L514*EY514</f>
        <v>4303.2678000000005</v>
      </c>
      <c r="FA514" s="9"/>
      <c r="FE514" s="135"/>
      <c r="FF514" s="135"/>
      <c r="FH514" s="136"/>
      <c r="FK514" s="138"/>
      <c r="FL514" s="139"/>
      <c r="FM514" s="9"/>
      <c r="FN514" s="1"/>
      <c r="FO514" s="41">
        <f>AC514/1000</f>
        <v>0.26600000000000001</v>
      </c>
      <c r="FQ514" s="121">
        <f>EX514*100/EU514</f>
        <v>24.699184888083842</v>
      </c>
      <c r="FR514" s="140">
        <f>EY514/1000</f>
        <v>0.25313340000000001</v>
      </c>
      <c r="FS514" s="9"/>
      <c r="FU514" s="214"/>
      <c r="FW514" s="214"/>
      <c r="GI514" s="8"/>
      <c r="GO514" s="10">
        <v>44295</v>
      </c>
      <c r="GP514" s="10"/>
      <c r="GQ514" s="20"/>
      <c r="KE514" s="20">
        <f>FR514*AO514/100*1000</f>
        <v>215.66965680000001</v>
      </c>
      <c r="KF514" s="20">
        <f>FR514*AP514/100*1000</f>
        <v>27.844674000000001</v>
      </c>
      <c r="KG514" s="20">
        <f>FR514*AQ514/100*1000</f>
        <v>4.8601612799999998</v>
      </c>
      <c r="KH514" s="20">
        <f>FR514*AX514/100*1000</f>
        <v>74.421219599999986</v>
      </c>
      <c r="KI514" s="20">
        <f>FR514*BM514/100*1000</f>
        <v>2.1010072199999996</v>
      </c>
      <c r="KJ514" s="20">
        <f>FR514*BY514/100*1000</f>
        <v>5.123420015999999</v>
      </c>
      <c r="KK514" s="20">
        <f>FR514*CA514/100*1000</f>
        <v>7.23961524</v>
      </c>
      <c r="KL514" s="20">
        <f>FR514*CC514/100*1000</f>
        <v>15.147502656</v>
      </c>
    </row>
    <row r="515" spans="1:313">
      <c r="A515" s="1">
        <v>81</v>
      </c>
      <c r="B515" s="1">
        <f>COUNTIFS($D$3:D515,D515,$F$3:F515,F515)</f>
        <v>1</v>
      </c>
      <c r="C515" s="34">
        <v>12475</v>
      </c>
      <c r="D515" s="21" t="s">
        <v>1182</v>
      </c>
      <c r="E515" s="2" t="s">
        <v>502</v>
      </c>
      <c r="F515" s="12">
        <v>5809171929</v>
      </c>
      <c r="G515" s="1">
        <f>LEFT(H515,4)-CONCATENATE(IF(LEFT(F515, 2)&lt;MID(H515, 3, 4), 20, 19),LEFT(F515,2))</f>
        <v>62</v>
      </c>
      <c r="H515" s="247" t="s">
        <v>1179</v>
      </c>
      <c r="I515" s="29" t="s">
        <v>722</v>
      </c>
      <c r="J515" s="24" t="s">
        <v>487</v>
      </c>
      <c r="K515" s="2" t="s">
        <v>430</v>
      </c>
      <c r="L515" s="1">
        <v>33</v>
      </c>
      <c r="M515" s="2" t="s">
        <v>542</v>
      </c>
      <c r="N515" s="2" t="s">
        <v>431</v>
      </c>
      <c r="P515" s="1" t="s">
        <v>1134</v>
      </c>
      <c r="S515" s="2"/>
      <c r="T515" s="42"/>
      <c r="U515" s="42"/>
      <c r="V515" s="53" t="s">
        <v>1104</v>
      </c>
      <c r="X515" s="59"/>
      <c r="Y515" s="59"/>
      <c r="Z515" s="29"/>
      <c r="AA515" s="1" t="s">
        <v>817</v>
      </c>
      <c r="AC515" s="115">
        <v>280</v>
      </c>
      <c r="AD515" s="115">
        <v>9200</v>
      </c>
      <c r="AE515" s="11"/>
      <c r="AF515" s="11"/>
      <c r="AG515" s="11" t="s">
        <v>491</v>
      </c>
      <c r="AH515" s="115">
        <v>650</v>
      </c>
      <c r="AI515" s="11"/>
      <c r="AJ515" s="11"/>
      <c r="AM515" s="11"/>
      <c r="AO515" s="116">
        <v>65.8</v>
      </c>
      <c r="AP515" s="117">
        <v>29.9</v>
      </c>
      <c r="AQ515" s="118">
        <v>2.2799999999999998</v>
      </c>
      <c r="AR515" s="119">
        <f>AO515+AP515+AQ515</f>
        <v>97.97999999999999</v>
      </c>
      <c r="AS515" s="120">
        <f>AO515/AP515</f>
        <v>2.2006688963210701</v>
      </c>
      <c r="AT515" s="121">
        <f>AO515/AP515*AQ515</f>
        <v>5.0175250836120391</v>
      </c>
      <c r="AU515" s="122">
        <f>AO515/(AP515+AQ515)</f>
        <v>2.0447482908638905</v>
      </c>
      <c r="AV515" s="19">
        <f>AW515*AO515/100</f>
        <v>59.869119999999995</v>
      </c>
      <c r="AW515" s="19">
        <f>97-AY515-(CD515*100/AO515)</f>
        <v>90.986504559270514</v>
      </c>
      <c r="AX515" s="123">
        <v>3.5268799999999998</v>
      </c>
      <c r="AY515" s="19">
        <v>5.36</v>
      </c>
      <c r="AZ515" s="1" t="s">
        <v>432</v>
      </c>
      <c r="BA515" s="58">
        <v>30.6</v>
      </c>
      <c r="BB515" s="1" t="s">
        <v>432</v>
      </c>
      <c r="BC515" s="6">
        <v>2.9000000000000001E-2</v>
      </c>
      <c r="BD515" s="6"/>
      <c r="BE515" s="22"/>
      <c r="BF515" s="19"/>
      <c r="BG515" s="2">
        <v>4731</v>
      </c>
      <c r="BH515" s="67">
        <v>814.9</v>
      </c>
      <c r="BI515" s="19">
        <v>0</v>
      </c>
      <c r="BJ515" s="19">
        <v>38.5</v>
      </c>
      <c r="BK515" s="1">
        <v>61.5</v>
      </c>
      <c r="BL515" s="124">
        <f>BJ515/BK515</f>
        <v>0.62601626016260159</v>
      </c>
      <c r="BM515" s="125">
        <v>0.44</v>
      </c>
      <c r="BN515" s="6">
        <f>BM515*100/AO515</f>
        <v>0.66869300911854102</v>
      </c>
      <c r="BO515" s="1" t="s">
        <v>432</v>
      </c>
      <c r="BP515" s="19">
        <v>36.178999999999995</v>
      </c>
      <c r="BQ515" s="19">
        <v>39.097999999999999</v>
      </c>
      <c r="BR515" s="43">
        <v>42310.5</v>
      </c>
      <c r="BS515" s="6">
        <f>BX515+BZ515</f>
        <v>62.400000000000006</v>
      </c>
      <c r="BT515" s="4">
        <v>94.2</v>
      </c>
      <c r="BU515" s="43">
        <v>8962.3700000000008</v>
      </c>
      <c r="BV515" s="6">
        <f>100-BT515</f>
        <v>5.7999999999999972</v>
      </c>
      <c r="BW515" s="6">
        <f>BY515+CA515+CC515</f>
        <v>29.152499999999996</v>
      </c>
      <c r="BX515" s="4">
        <v>24.3</v>
      </c>
      <c r="BY515" s="22">
        <f>BX515*AP515/100</f>
        <v>7.2656999999999989</v>
      </c>
      <c r="BZ515" s="4">
        <v>38.1</v>
      </c>
      <c r="CA515" s="22">
        <f>BZ515*AP515/100</f>
        <v>11.3919</v>
      </c>
      <c r="CB515" s="4">
        <v>35.1</v>
      </c>
      <c r="CC515" s="22">
        <f>CB515*AP515/100</f>
        <v>10.494899999999999</v>
      </c>
      <c r="CD515" s="22">
        <v>0.43</v>
      </c>
      <c r="CE515" s="126">
        <v>99.4</v>
      </c>
      <c r="CF515" s="127">
        <v>10742.3</v>
      </c>
      <c r="CG515" s="126">
        <v>97</v>
      </c>
      <c r="CH515" s="127">
        <v>7036.8</v>
      </c>
      <c r="CI515" s="126">
        <v>82.1</v>
      </c>
      <c r="CJ515" s="126">
        <v>92.3</v>
      </c>
      <c r="CK515" s="127">
        <v>6760.9</v>
      </c>
      <c r="CL515" s="19">
        <f>BX515/BZ515</f>
        <v>0.63779527559055116</v>
      </c>
      <c r="CM515" s="22"/>
      <c r="CN515" s="22"/>
      <c r="CO515" s="22"/>
      <c r="CP515" s="6"/>
      <c r="CQ515" s="22">
        <v>18.2</v>
      </c>
      <c r="CR515" s="19"/>
      <c r="CS515" s="19"/>
      <c r="CT515" s="22"/>
      <c r="CU515" s="142"/>
      <c r="CV515" s="142"/>
      <c r="CW515" s="22"/>
      <c r="CX515" s="22"/>
      <c r="CZ515" s="22"/>
      <c r="DB515" s="129" t="s">
        <v>447</v>
      </c>
      <c r="DC515" s="130"/>
      <c r="DD515" s="131" t="s">
        <v>1183</v>
      </c>
      <c r="DI515" s="1" t="s">
        <v>434</v>
      </c>
      <c r="DJ515" s="210" t="s">
        <v>491</v>
      </c>
      <c r="DK515" s="4">
        <v>2</v>
      </c>
      <c r="DN515" s="16">
        <v>0</v>
      </c>
      <c r="DR515" s="1" t="s">
        <v>431</v>
      </c>
      <c r="DS515" s="1" t="s">
        <v>431</v>
      </c>
      <c r="DT515" s="1">
        <v>347</v>
      </c>
      <c r="DU515" s="1">
        <v>19.899999999999999</v>
      </c>
      <c r="DV515" s="1">
        <v>80.099999999999994</v>
      </c>
      <c r="DW515" s="1" t="s">
        <v>431</v>
      </c>
      <c r="DX515" s="1" t="s">
        <v>431</v>
      </c>
      <c r="DY515" s="1" t="s">
        <v>431</v>
      </c>
      <c r="DZ515" s="1" t="s">
        <v>431</v>
      </c>
      <c r="EA515" s="1">
        <v>0</v>
      </c>
      <c r="EC515" s="36"/>
      <c r="ED515" s="36"/>
      <c r="EE515" s="4">
        <v>33</v>
      </c>
      <c r="EF515" s="4"/>
      <c r="EG515" s="5">
        <v>3</v>
      </c>
      <c r="EH515" s="4"/>
      <c r="EI515" s="4"/>
      <c r="EJ515" s="4"/>
      <c r="EK515" s="4"/>
      <c r="EL515" s="6" t="e">
        <f>EK515/(EJ515*EJ515*0.01*0.01)</f>
        <v>#DIV/0!</v>
      </c>
      <c r="EM515" s="4"/>
      <c r="EN515" s="4"/>
      <c r="EO515" s="4"/>
      <c r="EP515" s="4"/>
      <c r="EQ515" s="31"/>
      <c r="ER515" s="14"/>
      <c r="ES515" s="132">
        <v>12475</v>
      </c>
      <c r="ET515" s="133">
        <v>75</v>
      </c>
      <c r="EU515" s="133">
        <v>24019</v>
      </c>
      <c r="EV515" s="133">
        <v>4000</v>
      </c>
      <c r="EW515" s="133">
        <v>40560</v>
      </c>
      <c r="EX515" s="133">
        <v>2017</v>
      </c>
      <c r="EY515" s="134">
        <f>EX515/EV515*EW515/ET515</f>
        <v>272.69839999999999</v>
      </c>
      <c r="EZ515" s="39">
        <f>L515*EY515</f>
        <v>8999.0471999999991</v>
      </c>
      <c r="FA515" s="9"/>
      <c r="FE515" s="135"/>
      <c r="FF515" s="135"/>
      <c r="FH515" s="136"/>
      <c r="FI515" s="11"/>
      <c r="FK515" s="138"/>
      <c r="FL515" s="139"/>
      <c r="FM515" s="9"/>
      <c r="FN515" s="1"/>
      <c r="FO515" s="41">
        <f>AC515/1000</f>
        <v>0.28000000000000003</v>
      </c>
      <c r="FQ515" s="121">
        <f>EX515*100/EU515</f>
        <v>8.3975186310837255</v>
      </c>
      <c r="FR515" s="140">
        <f>EY515/1000</f>
        <v>0.27269840000000001</v>
      </c>
      <c r="FS515" s="143">
        <f>DT515/EY515</f>
        <v>1.2724680452837274</v>
      </c>
      <c r="FT515" s="143"/>
      <c r="FU515" s="214"/>
      <c r="FW515" s="214"/>
      <c r="GI515" s="8"/>
      <c r="GO515" s="10">
        <v>43892</v>
      </c>
      <c r="GP515" s="10"/>
      <c r="GQ515" s="20"/>
      <c r="KE515" s="20">
        <f>FR515*AO515/100*1000</f>
        <v>179.4355472</v>
      </c>
      <c r="KF515" s="20">
        <f>FR515*AP515/100*1000</f>
        <v>81.53682160000001</v>
      </c>
      <c r="KG515" s="20">
        <f>FR515*AQ515/100*1000</f>
        <v>6.2175235200000003</v>
      </c>
      <c r="KH515" s="20">
        <f>FR515*AX515/100*1000</f>
        <v>9.61774532992</v>
      </c>
      <c r="KI515" s="20">
        <f>FR515*BM515/100*1000</f>
        <v>1.1998729600000002</v>
      </c>
      <c r="KJ515" s="20">
        <f>FR515*BY515/100*1000</f>
        <v>19.813447648799997</v>
      </c>
      <c r="KK515" s="20">
        <f>FR515*CA515/100*1000</f>
        <v>31.065529029599997</v>
      </c>
      <c r="KL515" s="20">
        <f>FR515*CC515/100*1000</f>
        <v>28.619424381599998</v>
      </c>
    </row>
    <row r="516" spans="1:313">
      <c r="A516" s="1">
        <v>395</v>
      </c>
      <c r="B516" s="1">
        <f>COUNTIFS($D$3:D516,D516,$F$3:F516,F516)</f>
        <v>1</v>
      </c>
      <c r="C516" s="34">
        <v>12077</v>
      </c>
      <c r="D516" s="21" t="s">
        <v>684</v>
      </c>
      <c r="E516" s="2" t="s">
        <v>504</v>
      </c>
      <c r="F516" s="12">
        <v>5507031552</v>
      </c>
      <c r="G516" s="1">
        <f>LEFT(H516,4)-CONCATENATE(IF(LEFT(F516, 2)&lt;MID(H516, 3, 4), 20, 19),LEFT(F516,2))</f>
        <v>64</v>
      </c>
      <c r="H516" s="247" t="s">
        <v>1041</v>
      </c>
      <c r="I516" s="29" t="s">
        <v>1044</v>
      </c>
      <c r="J516" s="24" t="s">
        <v>487</v>
      </c>
      <c r="K516" s="2" t="s">
        <v>430</v>
      </c>
      <c r="L516" s="1">
        <v>8</v>
      </c>
      <c r="M516" s="2" t="s">
        <v>613</v>
      </c>
      <c r="N516" s="2" t="s">
        <v>431</v>
      </c>
      <c r="P516" s="1" t="s">
        <v>1006</v>
      </c>
      <c r="S516" s="2"/>
      <c r="T516" s="46" t="s">
        <v>797</v>
      </c>
      <c r="U516" s="46"/>
      <c r="V516" s="50" t="s">
        <v>902</v>
      </c>
      <c r="X516" s="59"/>
      <c r="Y516" s="59"/>
      <c r="Z516" s="29"/>
      <c r="AA516" s="1" t="s">
        <v>812</v>
      </c>
      <c r="AC516" s="115">
        <v>135</v>
      </c>
      <c r="AD516" s="115">
        <v>1000</v>
      </c>
      <c r="AE516" s="11"/>
      <c r="AF516" s="11"/>
      <c r="AG516" s="11" t="s">
        <v>491</v>
      </c>
      <c r="AH516" s="115">
        <v>50</v>
      </c>
      <c r="AI516" s="11"/>
      <c r="AJ516" s="11"/>
      <c r="AO516" s="116">
        <v>39.9</v>
      </c>
      <c r="AP516" s="117">
        <v>51.3</v>
      </c>
      <c r="AQ516" s="118">
        <v>8.84</v>
      </c>
      <c r="AR516" s="119">
        <f>AO516+AP516+AQ516</f>
        <v>100.03999999999999</v>
      </c>
      <c r="AS516" s="120">
        <f>AO516/AP516</f>
        <v>0.77777777777777779</v>
      </c>
      <c r="AT516" s="121">
        <f>AO516/AP516*AQ516</f>
        <v>6.8755555555555556</v>
      </c>
      <c r="AU516" s="122">
        <f>AO516/(AP516+AQ516)</f>
        <v>0.66345194546059194</v>
      </c>
      <c r="AV516" s="19">
        <v>24.498599999999996</v>
      </c>
      <c r="AW516" s="19">
        <f>95-AY516</f>
        <v>61.4</v>
      </c>
      <c r="AX516" s="151">
        <v>13.406400000000001</v>
      </c>
      <c r="AY516" s="19">
        <v>33.6</v>
      </c>
      <c r="AZ516" s="1" t="s">
        <v>432</v>
      </c>
      <c r="BA516" s="58">
        <v>7.8259999999999996</v>
      </c>
      <c r="BB516" s="1" t="s">
        <v>432</v>
      </c>
      <c r="BC516" s="6">
        <v>0.46</v>
      </c>
      <c r="BD516" s="6">
        <v>85.1</v>
      </c>
      <c r="BE516" s="19">
        <v>50.1</v>
      </c>
      <c r="BF516" s="19">
        <v>40.1</v>
      </c>
      <c r="BG516" s="2">
        <v>5577</v>
      </c>
      <c r="BH516" s="20">
        <v>525.6</v>
      </c>
      <c r="BI516" s="19">
        <v>1.3</v>
      </c>
      <c r="BJ516" s="19">
        <v>61.1</v>
      </c>
      <c r="BK516" s="1">
        <v>38.9</v>
      </c>
      <c r="BL516" s="124">
        <f>BJ516/BK516</f>
        <v>1.5706940874035991</v>
      </c>
      <c r="BM516" s="125">
        <v>0.55000000000000004</v>
      </c>
      <c r="BN516" s="6">
        <f>BM516*100/AO516</f>
        <v>1.3784461152882208</v>
      </c>
      <c r="BO516" s="1" t="s">
        <v>432</v>
      </c>
      <c r="BP516" s="19">
        <v>29.282</v>
      </c>
      <c r="BQ516" s="19">
        <v>27.832000000000001</v>
      </c>
      <c r="BR516" s="43">
        <v>44072.5</v>
      </c>
      <c r="BS516" s="6">
        <f>BX516+BZ516</f>
        <v>41.8</v>
      </c>
      <c r="BT516" s="4">
        <v>78.3</v>
      </c>
      <c r="BU516" s="43">
        <v>6887.1600000000008</v>
      </c>
      <c r="BV516" s="6">
        <f>100-BT516</f>
        <v>21.700000000000003</v>
      </c>
      <c r="BW516" s="6">
        <f>BY516+CA516+CC516</f>
        <v>50.787000000000006</v>
      </c>
      <c r="BX516" s="4">
        <v>19.100000000000001</v>
      </c>
      <c r="BY516" s="22">
        <f>BX516*AP516/100</f>
        <v>9.7983000000000011</v>
      </c>
      <c r="BZ516" s="4">
        <v>22.7</v>
      </c>
      <c r="CA516" s="22">
        <f>BZ516*AP516/100</f>
        <v>11.645099999999999</v>
      </c>
      <c r="CB516" s="4">
        <v>57.2</v>
      </c>
      <c r="CC516" s="22">
        <f>CB516*AP516/100</f>
        <v>29.343600000000002</v>
      </c>
      <c r="CD516" s="22">
        <v>0.89</v>
      </c>
      <c r="CE516" s="126">
        <v>99.6</v>
      </c>
      <c r="CF516" s="127">
        <v>10666.25</v>
      </c>
      <c r="CG516" s="126">
        <v>98.3</v>
      </c>
      <c r="CH516" s="126">
        <v>6554</v>
      </c>
      <c r="CI516" s="126">
        <v>80.5</v>
      </c>
      <c r="CJ516" s="126">
        <v>88.3</v>
      </c>
      <c r="CK516" s="127">
        <v>6393.5999999999995</v>
      </c>
      <c r="CL516" s="19">
        <f>BX516/BZ516</f>
        <v>0.84140969162995605</v>
      </c>
      <c r="CM516" s="22"/>
      <c r="CN516" s="22"/>
      <c r="CO516" s="22"/>
      <c r="CP516" s="6"/>
      <c r="CQ516" s="19"/>
      <c r="CR516" s="19"/>
      <c r="CS516" s="19"/>
      <c r="CT516" s="22"/>
      <c r="CU516" s="142"/>
      <c r="CV516" s="142"/>
      <c r="CW516" s="22"/>
      <c r="CX516" s="22"/>
      <c r="CZ516" s="22"/>
      <c r="DA516" s="156" t="s">
        <v>470</v>
      </c>
      <c r="DB516" s="129" t="s">
        <v>441</v>
      </c>
      <c r="DC516" s="130"/>
      <c r="DD516" s="131" t="s">
        <v>1045</v>
      </c>
      <c r="DI516" s="1" t="s">
        <v>434</v>
      </c>
      <c r="DJ516" s="210" t="s">
        <v>491</v>
      </c>
      <c r="DK516" s="4">
        <v>2</v>
      </c>
      <c r="DM516" s="4" t="s">
        <v>511</v>
      </c>
      <c r="DN516" s="16">
        <v>0</v>
      </c>
      <c r="DO516" s="4">
        <v>0</v>
      </c>
      <c r="DP516" s="15" t="s">
        <v>514</v>
      </c>
      <c r="DR516" s="1" t="s">
        <v>431</v>
      </c>
      <c r="DS516" s="1" t="s">
        <v>431</v>
      </c>
      <c r="DT516" s="1">
        <v>285</v>
      </c>
      <c r="DU516" s="1">
        <v>28.4</v>
      </c>
      <c r="DV516" s="1">
        <v>71.599999999999994</v>
      </c>
      <c r="DW516" s="1" t="s">
        <v>431</v>
      </c>
      <c r="DX516" s="1" t="s">
        <v>431</v>
      </c>
      <c r="DY516" s="1" t="s">
        <v>431</v>
      </c>
      <c r="DZ516" s="1" t="s">
        <v>431</v>
      </c>
      <c r="EA516" s="1">
        <v>0</v>
      </c>
      <c r="EC516" s="36"/>
      <c r="ED516" s="36"/>
      <c r="EE516" s="4">
        <v>8</v>
      </c>
      <c r="EF516" s="4">
        <v>40</v>
      </c>
      <c r="EG516" s="4">
        <v>3</v>
      </c>
      <c r="EH516" s="4">
        <v>0</v>
      </c>
      <c r="EI516" s="4"/>
      <c r="EJ516" s="4">
        <v>189</v>
      </c>
      <c r="EK516" s="4">
        <v>95</v>
      </c>
      <c r="EL516" s="6">
        <f>EK516/(EJ516*EJ516*0.01*0.01)</f>
        <v>26.595000139973685</v>
      </c>
      <c r="EM516" s="17">
        <v>1</v>
      </c>
      <c r="EN516" s="1">
        <v>1</v>
      </c>
      <c r="EO516" s="4">
        <v>2</v>
      </c>
      <c r="EP516" s="4">
        <v>2</v>
      </c>
      <c r="EQ516" s="31"/>
      <c r="ER516" s="14"/>
      <c r="ES516" s="132">
        <v>12077</v>
      </c>
      <c r="ET516" s="133">
        <v>75</v>
      </c>
      <c r="EU516" s="133">
        <v>40138</v>
      </c>
      <c r="EV516" s="133">
        <v>12000</v>
      </c>
      <c r="EW516" s="133">
        <v>40560</v>
      </c>
      <c r="EX516" s="133">
        <v>2623</v>
      </c>
      <c r="EY516" s="134">
        <f>EX516/EV516*EW516/ET516</f>
        <v>118.20986666666667</v>
      </c>
      <c r="EZ516" s="39">
        <f>L516*EY516</f>
        <v>945.67893333333336</v>
      </c>
      <c r="FA516" s="9"/>
      <c r="FE516" s="135"/>
      <c r="FF516" s="135"/>
      <c r="FH516" s="136"/>
      <c r="FK516" s="138"/>
      <c r="FL516" s="139"/>
      <c r="FM516" s="9"/>
      <c r="FN516" s="1"/>
      <c r="FO516" s="41">
        <f>AC516/1000</f>
        <v>0.13500000000000001</v>
      </c>
      <c r="FQ516" s="121">
        <f>EX516*100/EU516</f>
        <v>6.5349544072948325</v>
      </c>
      <c r="FR516" s="140">
        <f>EY516/1000</f>
        <v>0.11820986666666668</v>
      </c>
      <c r="FS516" s="9"/>
      <c r="FU516" s="214"/>
      <c r="FW516" s="214"/>
      <c r="FZ516" s="1">
        <v>0</v>
      </c>
      <c r="GA516" s="1">
        <v>3</v>
      </c>
      <c r="GD516" s="1">
        <v>1</v>
      </c>
      <c r="GE516" s="23">
        <v>43804</v>
      </c>
      <c r="GF516" s="2" t="s">
        <v>714</v>
      </c>
      <c r="GG516" s="1">
        <v>1</v>
      </c>
      <c r="GH516" s="28">
        <v>43816</v>
      </c>
      <c r="GJ516" s="29" t="s">
        <v>1046</v>
      </c>
      <c r="GM516" s="11" t="s">
        <v>529</v>
      </c>
      <c r="GO516" s="10">
        <v>43816</v>
      </c>
      <c r="GP516" s="10"/>
      <c r="GQ516" s="20"/>
      <c r="GT516" s="22">
        <v>3.6502941739332211E-2</v>
      </c>
      <c r="KE516" s="20">
        <f>FR516*AO516/100*1000</f>
        <v>47.165736800000005</v>
      </c>
      <c r="KF516" s="20">
        <f>FR516*AP516/100*1000</f>
        <v>60.641661599999999</v>
      </c>
      <c r="KG516" s="20">
        <f>FR516*AQ516/100*1000</f>
        <v>10.449752213333335</v>
      </c>
      <c r="KH516" s="20">
        <f>FR516*AX516/100*1000</f>
        <v>15.847687564800005</v>
      </c>
      <c r="KI516" s="20">
        <f>FR516*BM516/100*1000</f>
        <v>0.65015426666666687</v>
      </c>
      <c r="KJ516" s="20">
        <f>FR516*BY516/100*1000</f>
        <v>11.582557365600001</v>
      </c>
      <c r="KK516" s="20">
        <f>FR516*CA516/100*1000</f>
        <v>13.765657183199998</v>
      </c>
      <c r="KL516" s="20">
        <f>FR516*CC516/100*1000</f>
        <v>34.687030435200008</v>
      </c>
      <c r="KV516" s="11" t="s">
        <v>529</v>
      </c>
    </row>
    <row r="517" spans="1:313">
      <c r="A517" s="1">
        <v>156</v>
      </c>
      <c r="B517" s="1">
        <f>COUNTIFS($D$3:D517,D517,$F$3:F517,F517)</f>
        <v>1</v>
      </c>
      <c r="C517" s="34">
        <v>15433</v>
      </c>
      <c r="D517" s="75" t="s">
        <v>787</v>
      </c>
      <c r="E517" s="76" t="s">
        <v>509</v>
      </c>
      <c r="F517" s="78">
        <v>431206146</v>
      </c>
      <c r="G517" s="77">
        <f>LEFT(H517,4)-CONCATENATE(IF(LEFT(F517, 2)&lt;MID(H517, 3, 4), 20, 19),LEFT(F517,2))</f>
        <v>78</v>
      </c>
      <c r="H517" s="248" t="s">
        <v>1980</v>
      </c>
      <c r="I517" s="29" t="s">
        <v>438</v>
      </c>
      <c r="J517" s="24" t="s">
        <v>487</v>
      </c>
      <c r="K517" s="2" t="s">
        <v>430</v>
      </c>
      <c r="L517" s="2">
        <v>17</v>
      </c>
      <c r="M517" s="2" t="s">
        <v>600</v>
      </c>
      <c r="N517" s="2" t="s">
        <v>431</v>
      </c>
      <c r="O517" s="11"/>
      <c r="P517" s="2" t="s">
        <v>1955</v>
      </c>
      <c r="Q517" s="11"/>
      <c r="R517" s="11"/>
      <c r="S517" s="11"/>
      <c r="T517" s="42"/>
      <c r="U517" s="42"/>
      <c r="V517" s="64" t="s">
        <v>1609</v>
      </c>
      <c r="W517" s="62" t="s">
        <v>1530</v>
      </c>
      <c r="X517" s="63"/>
      <c r="Y517" s="63"/>
      <c r="Z517" s="11"/>
      <c r="AA517" s="1" t="s">
        <v>812</v>
      </c>
      <c r="AC517" s="115">
        <v>613</v>
      </c>
      <c r="AD517" s="115">
        <v>10400</v>
      </c>
      <c r="AE517" s="11"/>
      <c r="AF517" s="11"/>
      <c r="AG517" s="11" t="s">
        <v>483</v>
      </c>
      <c r="AH517" s="115">
        <v>650</v>
      </c>
      <c r="AI517" s="11"/>
      <c r="AJ517" s="11"/>
      <c r="AM517" s="11"/>
      <c r="AO517" s="116">
        <v>12.5</v>
      </c>
      <c r="AP517" s="117">
        <v>60.9</v>
      </c>
      <c r="AQ517" s="118">
        <v>23.9</v>
      </c>
      <c r="AR517" s="119">
        <f>AO517+AP517+AQ517</f>
        <v>97.300000000000011</v>
      </c>
      <c r="AS517" s="120">
        <f>AO517/AP517</f>
        <v>0.20525451559934318</v>
      </c>
      <c r="AT517" s="121">
        <f>AO517/AP517*AQ517</f>
        <v>4.9055829228243022</v>
      </c>
      <c r="AU517" s="122">
        <f>AO517/(AP517+AQ517)</f>
        <v>0.1474056603773585</v>
      </c>
      <c r="AV517" s="19">
        <f>AW517*AO517/100</f>
        <v>11.44</v>
      </c>
      <c r="AW517" s="19">
        <f>98-AY517-(CD517*100/AO517)</f>
        <v>91.52</v>
      </c>
      <c r="AX517" s="123">
        <v>0.64</v>
      </c>
      <c r="AY517" s="19">
        <f>AX517*100/AO517</f>
        <v>5.12</v>
      </c>
      <c r="AZ517" s="1" t="s">
        <v>432</v>
      </c>
      <c r="BA517" s="58">
        <v>19.600000000000001</v>
      </c>
      <c r="BB517" s="1" t="s">
        <v>432</v>
      </c>
      <c r="BC517" s="6">
        <v>2.5</v>
      </c>
      <c r="BD517" s="6"/>
      <c r="BE517" s="19"/>
      <c r="BF517" s="19"/>
      <c r="BG517" s="67">
        <v>5455.4118447923765</v>
      </c>
      <c r="BH517" s="67">
        <v>303.53000000000003</v>
      </c>
      <c r="BI517" s="19">
        <v>1.39</v>
      </c>
      <c r="BJ517" s="19">
        <v>44.3</v>
      </c>
      <c r="BK517" s="19">
        <f>100-BJ517</f>
        <v>55.7</v>
      </c>
      <c r="BL517" s="124">
        <f>BJ517/BK517</f>
        <v>0.79533213644524225</v>
      </c>
      <c r="BM517" s="125">
        <v>0.11</v>
      </c>
      <c r="BN517" s="6">
        <f>BM517*100/AO517</f>
        <v>0.88</v>
      </c>
      <c r="BO517" s="1" t="s">
        <v>432</v>
      </c>
      <c r="BP517" s="19">
        <v>73.936999999999998</v>
      </c>
      <c r="BQ517" s="19">
        <v>25.376000000000001</v>
      </c>
      <c r="BR517" s="43">
        <v>123627</v>
      </c>
      <c r="BS517" s="6">
        <f>BX517+BZ517</f>
        <v>84.65</v>
      </c>
      <c r="BT517" s="4">
        <v>93.2</v>
      </c>
      <c r="BU517" s="43">
        <v>9104.3679999999986</v>
      </c>
      <c r="BV517" s="6">
        <f>100-BT517</f>
        <v>6.7999999999999972</v>
      </c>
      <c r="BW517" s="6">
        <f>BY517+CA517+CC517</f>
        <v>54.590760000000003</v>
      </c>
      <c r="BX517" s="22">
        <v>75.400000000000006</v>
      </c>
      <c r="BY517" s="22">
        <f>BX517*AP517/100</f>
        <v>45.918600000000005</v>
      </c>
      <c r="BZ517" s="6">
        <v>9.25</v>
      </c>
      <c r="CA517" s="22">
        <f>BZ517*AP517/100</f>
        <v>5.6332499999999994</v>
      </c>
      <c r="CB517" s="6">
        <v>4.99</v>
      </c>
      <c r="CC517" s="22">
        <f>CB517*AP517/100</f>
        <v>3.03891</v>
      </c>
      <c r="CD517" s="22">
        <v>0.17</v>
      </c>
      <c r="CE517" s="126">
        <v>100</v>
      </c>
      <c r="CF517" s="127">
        <v>29068</v>
      </c>
      <c r="CG517" s="126">
        <v>99.1</v>
      </c>
      <c r="CH517" s="127">
        <v>14872</v>
      </c>
      <c r="CI517" s="126">
        <v>98.4</v>
      </c>
      <c r="CJ517" s="126">
        <v>99.8</v>
      </c>
      <c r="CK517" s="127">
        <v>26049</v>
      </c>
      <c r="CL517" s="19">
        <f>BX517/BZ517</f>
        <v>8.1513513513513516</v>
      </c>
      <c r="CM517" s="19">
        <v>0.89</v>
      </c>
      <c r="CN517" s="19">
        <v>2.91</v>
      </c>
      <c r="CO517" s="19" t="s">
        <v>432</v>
      </c>
      <c r="CP517" s="6"/>
      <c r="CQ517" s="19"/>
      <c r="CR517" s="19"/>
      <c r="CS517" s="20"/>
      <c r="CZ517" s="22"/>
      <c r="DA517" s="16"/>
      <c r="DB517" s="129" t="s">
        <v>441</v>
      </c>
      <c r="DC517" s="130"/>
      <c r="DD517" s="131" t="s">
        <v>1983</v>
      </c>
      <c r="DI517" s="1" t="s">
        <v>434</v>
      </c>
      <c r="DJ517" s="209" t="s">
        <v>483</v>
      </c>
      <c r="DK517" s="4">
        <v>2</v>
      </c>
      <c r="DN517" s="16">
        <v>0</v>
      </c>
      <c r="DR517" s="22" t="s">
        <v>431</v>
      </c>
      <c r="DS517" s="22" t="s">
        <v>431</v>
      </c>
      <c r="DT517" s="67">
        <v>165</v>
      </c>
      <c r="DU517" s="22">
        <v>56.9</v>
      </c>
      <c r="DV517" s="22">
        <v>43.1</v>
      </c>
      <c r="DW517" s="22" t="s">
        <v>431</v>
      </c>
      <c r="DX517" s="22" t="s">
        <v>431</v>
      </c>
      <c r="DY517" s="22" t="s">
        <v>431</v>
      </c>
      <c r="DZ517" s="22" t="s">
        <v>431</v>
      </c>
      <c r="EA517" s="2">
        <v>0</v>
      </c>
      <c r="EB517" s="68"/>
      <c r="EC517" s="36"/>
      <c r="ED517" s="36"/>
      <c r="EE517" s="4">
        <f>L517</f>
        <v>17</v>
      </c>
      <c r="EF517" s="4"/>
      <c r="EG517" s="4"/>
      <c r="EH517" s="4"/>
      <c r="EI517" s="4"/>
      <c r="EJ517" s="4"/>
      <c r="EK517" s="4"/>
      <c r="EL517" s="6" t="e">
        <f>EK517/(EJ517*EJ517*0.01*0.01)</f>
        <v>#DIV/0!</v>
      </c>
      <c r="EM517" s="4"/>
      <c r="EN517" s="4"/>
      <c r="EO517" s="4"/>
      <c r="EP517" s="4"/>
      <c r="EQ517" s="31"/>
      <c r="ER517" s="14"/>
      <c r="ES517" s="132">
        <f>C517</f>
        <v>15433</v>
      </c>
      <c r="ET517" s="133">
        <v>75</v>
      </c>
      <c r="EU517" s="133">
        <v>7450</v>
      </c>
      <c r="EV517" s="133">
        <v>4000</v>
      </c>
      <c r="EW517" s="133">
        <v>39780</v>
      </c>
      <c r="EX517" s="133">
        <v>4912</v>
      </c>
      <c r="EY517" s="134">
        <f>EX517/EV517*EW517/ET517</f>
        <v>651.33119999999997</v>
      </c>
      <c r="EZ517" s="39">
        <f>L517*EY517</f>
        <v>11072.6304</v>
      </c>
      <c r="FA517" s="9"/>
      <c r="FE517" s="135"/>
      <c r="FF517" s="135"/>
      <c r="FH517" s="136"/>
      <c r="FK517" s="138"/>
      <c r="FL517" s="139"/>
      <c r="FM517" s="9"/>
      <c r="FN517" s="1"/>
      <c r="FO517" s="41">
        <f>AC517/1000</f>
        <v>0.61299999999999999</v>
      </c>
      <c r="FQ517" s="121">
        <f>EX517*100/EU517</f>
        <v>65.932885906040269</v>
      </c>
      <c r="FR517" s="140">
        <f>EY517/1000</f>
        <v>0.6513312</v>
      </c>
      <c r="FS517" s="9"/>
      <c r="FV517" s="212"/>
      <c r="FX517" s="212"/>
      <c r="GI517" s="8"/>
      <c r="GO517" s="10"/>
      <c r="GP517" s="10"/>
      <c r="GQ517" s="20"/>
      <c r="KE517" s="20">
        <f>FR517*AO517/100*1000</f>
        <v>81.416399999999996</v>
      </c>
      <c r="KF517" s="20">
        <f>FR517*AP517/100*1000</f>
        <v>396.66070079999997</v>
      </c>
      <c r="KG517" s="20">
        <f>FR517*AQ517/100*1000</f>
        <v>155.66815679999999</v>
      </c>
      <c r="KH517" s="20">
        <f>FR517*AX517/100*1000</f>
        <v>4.1685196800000002</v>
      </c>
      <c r="KI517" s="20">
        <f>FR517*BM517/100*1000</f>
        <v>0.71646432000000004</v>
      </c>
      <c r="KJ517" s="20">
        <f>FR517*BY517/100*1000</f>
        <v>299.0821684032</v>
      </c>
      <c r="KK517" s="20">
        <f>FR517*CA517/100*1000</f>
        <v>36.691114823999996</v>
      </c>
      <c r="KL517" s="20">
        <f>FR517*CC517/100*1000</f>
        <v>19.79336896992</v>
      </c>
    </row>
    <row r="518" spans="1:313">
      <c r="A518" s="1">
        <v>260</v>
      </c>
      <c r="B518" s="1">
        <f>COUNTIFS($D$3:D518,D518,$F$3:F518,F518)</f>
        <v>2</v>
      </c>
      <c r="C518" s="34">
        <v>16090</v>
      </c>
      <c r="D518" s="75" t="s">
        <v>787</v>
      </c>
      <c r="E518" s="76" t="s">
        <v>509</v>
      </c>
      <c r="F518" s="76">
        <v>431206146</v>
      </c>
      <c r="G518" s="77">
        <f>LEFT(H518,4)-CONCATENATE(IF(LEFT(F518, 2)&lt;MID(H518, 3, 4), 20, 19),LEFT(F518,2))</f>
        <v>78</v>
      </c>
      <c r="H518" s="248" t="s">
        <v>2171</v>
      </c>
      <c r="I518" s="29" t="s">
        <v>438</v>
      </c>
      <c r="J518" s="24" t="s">
        <v>487</v>
      </c>
      <c r="K518" s="2" t="s">
        <v>430</v>
      </c>
      <c r="L518" s="2">
        <v>15</v>
      </c>
      <c r="M518" s="2" t="s">
        <v>708</v>
      </c>
      <c r="N518" s="2" t="s">
        <v>646</v>
      </c>
      <c r="O518" s="11"/>
      <c r="P518" s="2" t="s">
        <v>2143</v>
      </c>
      <c r="Q518" s="11"/>
      <c r="R518" s="11"/>
      <c r="S518" s="11"/>
      <c r="T518" s="42"/>
      <c r="U518" s="42"/>
      <c r="V518" s="64" t="s">
        <v>1609</v>
      </c>
      <c r="W518" s="42"/>
      <c r="X518" s="42"/>
      <c r="Y518" s="66"/>
      <c r="Z518" s="11"/>
      <c r="AA518" s="1" t="s">
        <v>2172</v>
      </c>
      <c r="AC518" s="115">
        <v>671</v>
      </c>
      <c r="AD518" s="115">
        <v>10000</v>
      </c>
      <c r="AE518" s="11"/>
      <c r="AF518" s="11"/>
      <c r="AG518" s="11" t="s">
        <v>483</v>
      </c>
      <c r="AH518" s="115">
        <v>650</v>
      </c>
      <c r="AI518" s="11"/>
      <c r="AJ518" s="11"/>
      <c r="AM518" s="11"/>
      <c r="AO518" s="116">
        <v>31.4</v>
      </c>
      <c r="AP518" s="117">
        <v>35.700000000000003</v>
      </c>
      <c r="AQ518" s="118">
        <v>31.9</v>
      </c>
      <c r="AR518" s="119">
        <f>AO518+AP518+AQ518</f>
        <v>99</v>
      </c>
      <c r="AS518" s="120">
        <f>AO518/AP518</f>
        <v>0.87955182072829119</v>
      </c>
      <c r="AT518" s="121">
        <f>AO518/AP518*AQ518</f>
        <v>28.057703081232489</v>
      </c>
      <c r="AU518" s="122">
        <f>AO518/(AP518+AQ518)</f>
        <v>0.46449704142011838</v>
      </c>
      <c r="AV518" s="19">
        <f>AW518*AO518/100</f>
        <v>26.941999999999997</v>
      </c>
      <c r="AW518" s="19">
        <f>98-AY518-(CD518*100/AO518)</f>
        <v>85.802547770700642</v>
      </c>
      <c r="AX518" s="123">
        <v>3.64</v>
      </c>
      <c r="AY518" s="19">
        <f>AX518*100/AO518</f>
        <v>11.592356687898089</v>
      </c>
      <c r="AZ518" s="1" t="s">
        <v>432</v>
      </c>
      <c r="BA518" s="58">
        <v>21.32</v>
      </c>
      <c r="BB518" s="1" t="s">
        <v>432</v>
      </c>
      <c r="BC518" s="6">
        <v>2.71</v>
      </c>
      <c r="BD518" s="6"/>
      <c r="BE518" s="19"/>
      <c r="BF518" s="19"/>
      <c r="BG518" s="67">
        <v>5391.1504424778768</v>
      </c>
      <c r="BH518" s="67">
        <v>130.68</v>
      </c>
      <c r="BI518" s="19">
        <v>0.38</v>
      </c>
      <c r="BJ518" s="19">
        <v>50.5</v>
      </c>
      <c r="BK518" s="19">
        <f>100-BJ518</f>
        <v>49.5</v>
      </c>
      <c r="BL518" s="124">
        <f>BJ518/BK518</f>
        <v>1.0202020202020201</v>
      </c>
      <c r="BM518" s="125">
        <v>0.48</v>
      </c>
      <c r="BN518" s="6">
        <f>BM518*100/AO518</f>
        <v>1.5286624203821657</v>
      </c>
      <c r="BO518" s="1" t="s">
        <v>432</v>
      </c>
      <c r="BP518" s="19">
        <v>55.58</v>
      </c>
      <c r="BQ518" s="19">
        <v>17.52</v>
      </c>
      <c r="BR518" s="43">
        <v>48345.120000000003</v>
      </c>
      <c r="BS518" s="6">
        <f>BX518+BZ518</f>
        <v>75.099999999999994</v>
      </c>
      <c r="BT518" s="4">
        <v>91.9</v>
      </c>
      <c r="BU518" s="43">
        <v>16832.55</v>
      </c>
      <c r="BV518" s="6">
        <f>100-BT518</f>
        <v>8.0999999999999943</v>
      </c>
      <c r="BW518" s="6">
        <f>BY518+CA518+CC518</f>
        <v>33.272400000000005</v>
      </c>
      <c r="BX518" s="22">
        <v>61.1</v>
      </c>
      <c r="BY518" s="22">
        <f>BX518*AP518/100</f>
        <v>21.812700000000003</v>
      </c>
      <c r="BZ518" s="6">
        <v>14</v>
      </c>
      <c r="CA518" s="22">
        <f>BZ518*AP518/100</f>
        <v>4.9980000000000011</v>
      </c>
      <c r="CB518" s="6">
        <v>18.100000000000001</v>
      </c>
      <c r="CC518" s="22">
        <f>CB518*AP518/100</f>
        <v>6.4617000000000004</v>
      </c>
      <c r="CD518" s="22">
        <v>0.19</v>
      </c>
      <c r="CE518" s="126">
        <v>97.5</v>
      </c>
      <c r="CF518" s="127">
        <v>10638</v>
      </c>
      <c r="CG518" s="126">
        <v>93.7</v>
      </c>
      <c r="CH518" s="127">
        <v>8648</v>
      </c>
      <c r="CI518" s="126">
        <v>84.5</v>
      </c>
      <c r="CJ518" s="126">
        <v>94.8</v>
      </c>
      <c r="CK518" s="127">
        <v>9709</v>
      </c>
      <c r="CL518" s="19">
        <f>BX518/BZ518</f>
        <v>4.3642857142857148</v>
      </c>
      <c r="CM518" s="19"/>
      <c r="CN518" s="19"/>
      <c r="CO518" s="19"/>
      <c r="CP518" s="6"/>
      <c r="CQ518" s="19"/>
      <c r="CR518" s="19"/>
      <c r="CS518" s="20"/>
      <c r="CZ518" s="22"/>
      <c r="DA518" s="16"/>
      <c r="DB518" s="129" t="s">
        <v>548</v>
      </c>
      <c r="DC518" s="130"/>
      <c r="DD518" s="131" t="s">
        <v>2173</v>
      </c>
      <c r="DI518" s="1" t="s">
        <v>434</v>
      </c>
      <c r="DJ518" s="209" t="s">
        <v>483</v>
      </c>
      <c r="DK518" s="4">
        <v>2</v>
      </c>
      <c r="DN518" s="16">
        <v>0</v>
      </c>
      <c r="DR518" s="22" t="s">
        <v>431</v>
      </c>
      <c r="DS518" s="22" t="s">
        <v>431</v>
      </c>
      <c r="DT518" s="22">
        <v>769</v>
      </c>
      <c r="DU518" s="22">
        <v>33.6</v>
      </c>
      <c r="DV518" s="22">
        <v>66.400000000000006</v>
      </c>
      <c r="DW518" s="40" t="s">
        <v>431</v>
      </c>
      <c r="DX518" s="40" t="s">
        <v>431</v>
      </c>
      <c r="DY518" s="40" t="s">
        <v>431</v>
      </c>
      <c r="DZ518" s="40" t="s">
        <v>431</v>
      </c>
      <c r="EA518" s="2">
        <v>0</v>
      </c>
      <c r="EB518" s="2"/>
      <c r="EC518" s="36"/>
      <c r="ED518" s="36"/>
      <c r="EE518" s="4">
        <f>L518</f>
        <v>15</v>
      </c>
      <c r="EF518" s="4"/>
      <c r="EG518" s="4"/>
      <c r="EH518" s="4"/>
      <c r="EI518" s="4"/>
      <c r="EJ518" s="4"/>
      <c r="EK518" s="4"/>
      <c r="EL518" s="6" t="e">
        <f>EK518/(EJ518*EJ518*0.01*0.01)</f>
        <v>#DIV/0!</v>
      </c>
      <c r="EM518" s="4"/>
      <c r="EN518" s="4"/>
      <c r="EO518" s="4"/>
      <c r="EP518" s="4"/>
      <c r="EQ518" s="31"/>
      <c r="ER518" s="14"/>
      <c r="ES518" s="132">
        <f>C518</f>
        <v>16090</v>
      </c>
      <c r="ET518" s="133">
        <v>75</v>
      </c>
      <c r="EU518" s="133">
        <v>8223</v>
      </c>
      <c r="EV518" s="133">
        <v>4000</v>
      </c>
      <c r="EW518" s="133">
        <v>37440</v>
      </c>
      <c r="EX518" s="133">
        <v>5176</v>
      </c>
      <c r="EY518" s="134">
        <f>EX518/EV518*EW518/ET518</f>
        <v>645.96479999999997</v>
      </c>
      <c r="EZ518" s="39">
        <f>L518*EY518</f>
        <v>9689.4719999999998</v>
      </c>
      <c r="FA518" s="9"/>
      <c r="FE518" s="135"/>
      <c r="FF518" s="135"/>
      <c r="FH518" s="136"/>
      <c r="FK518" s="138"/>
      <c r="FL518" s="139"/>
      <c r="FM518" s="9"/>
      <c r="FN518" s="1"/>
      <c r="FO518" s="41">
        <f>AC518/1000</f>
        <v>0.67100000000000004</v>
      </c>
      <c r="FQ518" s="121">
        <f>EX518*100/EU518</f>
        <v>62.945397057035144</v>
      </c>
      <c r="FR518" s="140">
        <f>EY518/1000</f>
        <v>0.64596480000000001</v>
      </c>
      <c r="FS518" s="9"/>
      <c r="FV518" s="212"/>
      <c r="FX518" s="212"/>
      <c r="GI518" s="8"/>
      <c r="GO518" s="10"/>
      <c r="GP518" s="10"/>
      <c r="GQ518" s="20"/>
      <c r="KB518" s="22">
        <v>70.900000000000006</v>
      </c>
      <c r="KC518" s="22"/>
      <c r="KD518" s="22">
        <v>18.5</v>
      </c>
      <c r="KE518" s="20">
        <f>FR518*AO518/100*1000</f>
        <v>202.83294720000001</v>
      </c>
      <c r="KF518" s="20">
        <f>FR518*AP518/100*1000</f>
        <v>230.60943360000002</v>
      </c>
      <c r="KG518" s="20">
        <f>FR518*AQ518/100*1000</f>
        <v>206.06277119999996</v>
      </c>
      <c r="KH518" s="20">
        <f>FR518*AX518/100*1000</f>
        <v>23.513118720000001</v>
      </c>
      <c r="KI518" s="20">
        <f>FR518*BM518/100*1000</f>
        <v>3.1006310399999997</v>
      </c>
      <c r="KJ518" s="20">
        <f>FR518*BY518/100*1000</f>
        <v>140.9023639296</v>
      </c>
      <c r="KK518" s="20">
        <f>FR518*CA518/100*1000</f>
        <v>32.285320704000007</v>
      </c>
      <c r="KL518" s="20">
        <f>FR518*CC518/100*1000</f>
        <v>41.740307481600006</v>
      </c>
    </row>
    <row r="519" spans="1:313">
      <c r="A519" s="1">
        <v>206</v>
      </c>
      <c r="B519" s="219">
        <f>COUNTIFS($D$3:D519,D519,$F$3:F519,F519)</f>
        <v>1</v>
      </c>
      <c r="C519" s="34">
        <v>15840</v>
      </c>
      <c r="D519" s="21" t="s">
        <v>2081</v>
      </c>
      <c r="E519" s="2" t="s">
        <v>485</v>
      </c>
      <c r="F519" s="12">
        <v>6902055523</v>
      </c>
      <c r="G519" s="1">
        <v>52</v>
      </c>
      <c r="H519" s="247" t="s">
        <v>2079</v>
      </c>
      <c r="I519" s="29" t="s">
        <v>442</v>
      </c>
      <c r="J519" s="24" t="s">
        <v>487</v>
      </c>
      <c r="K519" s="2" t="s">
        <v>430</v>
      </c>
      <c r="L519" s="2">
        <v>9</v>
      </c>
      <c r="M519" s="2" t="s">
        <v>652</v>
      </c>
      <c r="N519" s="2" t="s">
        <v>647</v>
      </c>
      <c r="O519" s="11"/>
      <c r="P519" s="2" t="s">
        <v>2046</v>
      </c>
      <c r="Q519" s="11"/>
      <c r="R519" s="11"/>
      <c r="S519" s="11"/>
      <c r="T519" s="42"/>
      <c r="U519" s="42"/>
      <c r="V519" s="64" t="s">
        <v>1609</v>
      </c>
      <c r="W519" s="63" t="s">
        <v>1530</v>
      </c>
      <c r="X519" s="11"/>
      <c r="Y519" s="66"/>
      <c r="Z519" s="11"/>
      <c r="AA519" s="1" t="s">
        <v>812</v>
      </c>
      <c r="AC519" s="115">
        <v>269</v>
      </c>
      <c r="AD519" s="115">
        <v>2400</v>
      </c>
      <c r="AE519" s="11"/>
      <c r="AF519" s="11"/>
      <c r="AG519" s="11" t="s">
        <v>483</v>
      </c>
      <c r="AH519" s="115">
        <v>150</v>
      </c>
      <c r="AI519" s="11"/>
      <c r="AJ519" s="11"/>
      <c r="AM519" s="11"/>
      <c r="AO519" s="116">
        <v>40.299999999999997</v>
      </c>
      <c r="AP519" s="117">
        <v>39.5</v>
      </c>
      <c r="AQ519" s="118">
        <v>18.8</v>
      </c>
      <c r="AR519" s="119">
        <f>AO519+AP519+AQ519</f>
        <v>98.6</v>
      </c>
      <c r="AS519" s="120">
        <f>AO519/AP519</f>
        <v>1.0202531645569619</v>
      </c>
      <c r="AT519" s="121">
        <f>AO519/AP519*AQ519</f>
        <v>19.180759493670884</v>
      </c>
      <c r="AU519" s="122">
        <f>AO519/(AP519+AQ519)</f>
        <v>0.69125214408233271</v>
      </c>
      <c r="AV519" s="19">
        <f>AW519*AO519/100</f>
        <v>35.563999999999993</v>
      </c>
      <c r="AW519" s="19">
        <f>98-AY519-(CD519*100/AO519)</f>
        <v>88.24813895781638</v>
      </c>
      <c r="AX519" s="123">
        <v>3.06</v>
      </c>
      <c r="AY519" s="19">
        <f>AX519*100/AO519</f>
        <v>7.5930521091811416</v>
      </c>
      <c r="AZ519" s="1" t="s">
        <v>432</v>
      </c>
      <c r="BA519" s="58">
        <v>41.34</v>
      </c>
      <c r="BB519" s="1" t="s">
        <v>432</v>
      </c>
      <c r="BC519" s="6">
        <v>0.27</v>
      </c>
      <c r="BD519" s="6"/>
      <c r="BE519" s="19"/>
      <c r="BF519" s="19"/>
      <c r="BG519" s="67">
        <v>4036.2831858407085</v>
      </c>
      <c r="BH519" s="67">
        <v>388.8</v>
      </c>
      <c r="BI519" s="19">
        <v>0.33</v>
      </c>
      <c r="BJ519" s="19">
        <v>28.3</v>
      </c>
      <c r="BK519" s="19">
        <f>100-BJ519</f>
        <v>71.7</v>
      </c>
      <c r="BL519" s="124">
        <f>BJ519/BK519</f>
        <v>0.39470013947001392</v>
      </c>
      <c r="BM519" s="125">
        <v>0.26</v>
      </c>
      <c r="BN519" s="6">
        <f>BM519*100/AO519</f>
        <v>0.64516129032258074</v>
      </c>
      <c r="BO519" s="1" t="s">
        <v>432</v>
      </c>
      <c r="BP519" s="19">
        <v>47.074999999999996</v>
      </c>
      <c r="BQ519" s="19">
        <v>71.64</v>
      </c>
      <c r="BR519" s="43">
        <v>42842.520000000004</v>
      </c>
      <c r="BS519" s="6">
        <f>BX519+BZ519</f>
        <v>61.2</v>
      </c>
      <c r="BT519" s="4">
        <v>89.5</v>
      </c>
      <c r="BU519" s="43">
        <v>5548.90625</v>
      </c>
      <c r="BV519" s="6">
        <f>100-BT519</f>
        <v>10.5</v>
      </c>
      <c r="BW519" s="6">
        <f>BY519+CA519+CC519</f>
        <v>39.302499999999995</v>
      </c>
      <c r="BX519" s="22">
        <v>31.7</v>
      </c>
      <c r="BY519" s="22">
        <f>BX519*AP519/100</f>
        <v>12.521499999999998</v>
      </c>
      <c r="BZ519" s="6">
        <v>29.5</v>
      </c>
      <c r="CA519" s="22">
        <f>BZ519*AP519/100</f>
        <v>11.6525</v>
      </c>
      <c r="CB519" s="6">
        <v>38.299999999999997</v>
      </c>
      <c r="CC519" s="22">
        <f>CB519*AP519/100</f>
        <v>15.128499999999999</v>
      </c>
      <c r="CD519" s="22">
        <v>0.87</v>
      </c>
      <c r="CE519" s="126">
        <v>97.3</v>
      </c>
      <c r="CF519" s="127">
        <v>6924</v>
      </c>
      <c r="CG519" s="126">
        <v>90.3</v>
      </c>
      <c r="CH519" s="127">
        <v>5075</v>
      </c>
      <c r="CI519" s="126">
        <v>55.6</v>
      </c>
      <c r="CJ519" s="126">
        <v>79</v>
      </c>
      <c r="CK519" s="127">
        <v>5152</v>
      </c>
      <c r="CL519" s="19">
        <f>BX519/BZ519</f>
        <v>1.0745762711864406</v>
      </c>
      <c r="CM519" s="19"/>
      <c r="CN519" s="19"/>
      <c r="CO519" s="19"/>
      <c r="CP519" s="6">
        <v>0.65</v>
      </c>
      <c r="CQ519" s="19"/>
      <c r="CR519" s="19"/>
      <c r="CS519" s="20"/>
      <c r="CZ519" s="22"/>
      <c r="DA519" s="16"/>
      <c r="DB519" s="129" t="s">
        <v>441</v>
      </c>
      <c r="DC519" s="130"/>
      <c r="DD519" s="131" t="s">
        <v>2082</v>
      </c>
      <c r="DI519" s="1" t="s">
        <v>434</v>
      </c>
      <c r="DJ519" s="209" t="s">
        <v>483</v>
      </c>
      <c r="DK519" s="4">
        <v>2</v>
      </c>
      <c r="DN519" s="16">
        <v>0</v>
      </c>
      <c r="DR519" s="22" t="s">
        <v>431</v>
      </c>
      <c r="DS519" s="22" t="s">
        <v>431</v>
      </c>
      <c r="DT519" s="67">
        <v>300</v>
      </c>
      <c r="DU519" s="22">
        <v>17.399999999999999</v>
      </c>
      <c r="DV519" s="22">
        <v>82.6</v>
      </c>
      <c r="DW519" s="22" t="s">
        <v>431</v>
      </c>
      <c r="DX519" s="22" t="s">
        <v>431</v>
      </c>
      <c r="DY519" s="22" t="s">
        <v>431</v>
      </c>
      <c r="DZ519" s="22" t="s">
        <v>431</v>
      </c>
      <c r="EA519" s="2">
        <v>0</v>
      </c>
      <c r="EB519" s="68"/>
      <c r="EC519" s="36"/>
      <c r="ED519" s="36"/>
      <c r="EE519" s="4">
        <f>L519</f>
        <v>9</v>
      </c>
      <c r="EF519" s="4"/>
      <c r="EG519" s="4"/>
      <c r="EH519" s="4"/>
      <c r="EI519" s="4"/>
      <c r="EJ519" s="4"/>
      <c r="EK519" s="4"/>
      <c r="EL519" s="6" t="e">
        <f>EK519/(EJ519*EJ519*0.01*0.01)</f>
        <v>#DIV/0!</v>
      </c>
      <c r="EM519" s="4"/>
      <c r="EN519" s="4"/>
      <c r="EO519" s="4"/>
      <c r="EP519" s="4"/>
      <c r="EQ519" s="31"/>
      <c r="ER519" s="14"/>
      <c r="ES519" s="132">
        <f>C519</f>
        <v>15840</v>
      </c>
      <c r="ET519" s="133">
        <v>75</v>
      </c>
      <c r="EU519" s="133">
        <v>69536</v>
      </c>
      <c r="EV519" s="133">
        <v>4000</v>
      </c>
      <c r="EW519" s="133">
        <v>39780</v>
      </c>
      <c r="EX519" s="133">
        <v>1917</v>
      </c>
      <c r="EY519" s="134">
        <f>EX519/EV519*EW519/ET519</f>
        <v>254.1942</v>
      </c>
      <c r="EZ519" s="39">
        <f>L519*EY519</f>
        <v>2287.7478000000001</v>
      </c>
      <c r="FA519" s="9"/>
      <c r="FE519" s="135"/>
      <c r="FF519" s="135"/>
      <c r="FH519" s="136"/>
      <c r="FK519" s="138"/>
      <c r="FL519" s="139"/>
      <c r="FM519" s="9"/>
      <c r="FN519" s="1"/>
      <c r="FO519" s="41">
        <f>AC519/1000</f>
        <v>0.26900000000000002</v>
      </c>
      <c r="FQ519" s="121">
        <f>EX519*100/EU519</f>
        <v>2.7568453750575244</v>
      </c>
      <c r="FR519" s="140">
        <f>EY519/1000</f>
        <v>0.25419419999999998</v>
      </c>
      <c r="FS519" s="9"/>
      <c r="FV519" s="212"/>
      <c r="FX519" s="212"/>
      <c r="GI519" s="8"/>
      <c r="GO519" s="10"/>
      <c r="GP519" s="10"/>
      <c r="GQ519" s="20"/>
      <c r="KE519" s="20">
        <f>FR519*AO519/100*1000</f>
        <v>102.44026259999998</v>
      </c>
      <c r="KF519" s="20">
        <f>FR519*AP519/100*1000</f>
        <v>100.40670899999998</v>
      </c>
      <c r="KG519" s="20">
        <f>FR519*AQ519/100*1000</f>
        <v>47.788509599999998</v>
      </c>
      <c r="KH519" s="20">
        <f>FR519*AX519/100*1000</f>
        <v>7.7783425199999998</v>
      </c>
      <c r="KI519" s="20">
        <f>FR519*BM519/100*1000</f>
        <v>0.66090492000000001</v>
      </c>
      <c r="KJ519" s="20">
        <f>FR519*BY519/100*1000</f>
        <v>31.828926752999998</v>
      </c>
      <c r="KK519" s="20">
        <f>FR519*CA519/100*1000</f>
        <v>29.619979154999996</v>
      </c>
      <c r="KL519" s="20">
        <f>FR519*CC519/100*1000</f>
        <v>38.455769546999996</v>
      </c>
    </row>
    <row r="520" spans="1:313">
      <c r="A520" s="1">
        <v>24</v>
      </c>
      <c r="B520" s="1">
        <f>COUNTIFS($D$3:D520,D520,$F$3:F520,F520)</f>
        <v>1</v>
      </c>
      <c r="C520" s="34">
        <v>16862</v>
      </c>
      <c r="D520" s="75" t="s">
        <v>2081</v>
      </c>
      <c r="E520" s="76" t="s">
        <v>498</v>
      </c>
      <c r="F520" s="76">
        <v>6503190155</v>
      </c>
      <c r="G520" s="77">
        <v>57</v>
      </c>
      <c r="H520" s="248" t="s">
        <v>2354</v>
      </c>
      <c r="I520" s="29" t="s">
        <v>2360</v>
      </c>
      <c r="J520" s="24" t="s">
        <v>487</v>
      </c>
      <c r="K520" s="2" t="s">
        <v>430</v>
      </c>
      <c r="L520" s="2">
        <v>11</v>
      </c>
      <c r="M520" s="2">
        <v>2</v>
      </c>
      <c r="N520" s="2" t="s">
        <v>431</v>
      </c>
      <c r="O520" s="11"/>
      <c r="P520" s="2" t="s">
        <v>1670</v>
      </c>
      <c r="Q520" s="11"/>
      <c r="R520" s="11"/>
      <c r="S520" s="11"/>
      <c r="T520" s="42"/>
      <c r="U520" s="42"/>
      <c r="V520" s="64" t="s">
        <v>1609</v>
      </c>
      <c r="W520" s="42"/>
      <c r="X520" s="42"/>
      <c r="Y520" s="66" t="s">
        <v>2349</v>
      </c>
      <c r="Z520" s="11"/>
      <c r="AA520" s="1" t="s">
        <v>2166</v>
      </c>
      <c r="AC520" s="115">
        <v>158</v>
      </c>
      <c r="AD520" s="115">
        <v>1700</v>
      </c>
      <c r="AE520" s="11"/>
      <c r="AF520" s="11"/>
      <c r="AG520" s="11" t="s">
        <v>491</v>
      </c>
      <c r="AH520" s="115">
        <v>150</v>
      </c>
      <c r="AI520" s="11"/>
      <c r="AJ520" s="11"/>
      <c r="AM520" s="11"/>
      <c r="AO520" s="116">
        <v>38.299999999999997</v>
      </c>
      <c r="AP520" s="117">
        <v>37.700000000000003</v>
      </c>
      <c r="AQ520" s="118">
        <v>23</v>
      </c>
      <c r="AR520" s="119">
        <f>AO520+AP520+AQ520</f>
        <v>99</v>
      </c>
      <c r="AS520" s="120">
        <f>AO520/AP520</f>
        <v>1.0159151193633951</v>
      </c>
      <c r="AT520" s="121">
        <f>AO520/AP520*AQ520</f>
        <v>23.366047745358088</v>
      </c>
      <c r="AU520" s="122">
        <f>AO520/(AP520+AQ520)</f>
        <v>0.63097199341021404</v>
      </c>
      <c r="AV520" s="19">
        <f>AW520*AO520/100</f>
        <v>32.253999999999998</v>
      </c>
      <c r="AW520" s="19">
        <f>98-AY520-(CD520*100/AO520)</f>
        <v>84.214099216710181</v>
      </c>
      <c r="AX520" s="123">
        <v>4.43</v>
      </c>
      <c r="AY520" s="19">
        <f>AX520*100/AO520</f>
        <v>11.566579634464754</v>
      </c>
      <c r="AZ520" s="1" t="s">
        <v>432</v>
      </c>
      <c r="BA520" s="58">
        <v>24.9</v>
      </c>
      <c r="BB520" s="1" t="s">
        <v>432</v>
      </c>
      <c r="BC520" s="6">
        <v>5.8999999999999997E-2</v>
      </c>
      <c r="BD520" s="6"/>
      <c r="BE520" s="19"/>
      <c r="BF520" s="19"/>
      <c r="BG520" s="67">
        <v>5201.739130434783</v>
      </c>
      <c r="BH520" s="67">
        <v>291</v>
      </c>
      <c r="BI520" s="19">
        <v>0.2</v>
      </c>
      <c r="BJ520" s="19">
        <v>47.6</v>
      </c>
      <c r="BK520" s="19">
        <f>100-BJ520</f>
        <v>52.4</v>
      </c>
      <c r="BL520" s="124">
        <f>BJ520/BK520</f>
        <v>0.90839694656488557</v>
      </c>
      <c r="BM520" s="125">
        <v>0.63</v>
      </c>
      <c r="BN520" s="6">
        <f>BM520*100/AO520</f>
        <v>1.6449086161879898</v>
      </c>
      <c r="BO520" s="1" t="s">
        <v>432</v>
      </c>
      <c r="BP520" s="19">
        <v>55.08</v>
      </c>
      <c r="BQ520" s="19">
        <v>61</v>
      </c>
      <c r="BR520" s="43">
        <v>50432.2</v>
      </c>
      <c r="BS520" s="6">
        <f>BX520+BZ520</f>
        <v>54.4</v>
      </c>
      <c r="BT520" s="4">
        <v>94.6</v>
      </c>
      <c r="BU520" s="43">
        <v>6945</v>
      </c>
      <c r="BV520" s="6">
        <f>100-BT520</f>
        <v>5.4000000000000057</v>
      </c>
      <c r="BW520" s="6">
        <f>BY520+CA520+CC520</f>
        <v>37.700000000000003</v>
      </c>
      <c r="BX520" s="22">
        <v>23.2</v>
      </c>
      <c r="BY520" s="22">
        <f>BX520*AP520/100</f>
        <v>8.7463999999999995</v>
      </c>
      <c r="BZ520" s="6">
        <v>31.2</v>
      </c>
      <c r="CA520" s="22">
        <f>BZ520*AP520/100</f>
        <v>11.7624</v>
      </c>
      <c r="CB520" s="6">
        <v>45.6</v>
      </c>
      <c r="CC520" s="22">
        <f>CB520*AP520/100</f>
        <v>17.191200000000002</v>
      </c>
      <c r="CD520" s="22">
        <v>0.85</v>
      </c>
      <c r="CE520" s="126">
        <v>93.7</v>
      </c>
      <c r="CF520" s="127">
        <v>8137</v>
      </c>
      <c r="CG520" s="126">
        <v>90</v>
      </c>
      <c r="CH520" s="127">
        <v>5874</v>
      </c>
      <c r="CI520" s="126">
        <v>65.3</v>
      </c>
      <c r="CJ520" s="126">
        <v>79.5</v>
      </c>
      <c r="CK520" s="127">
        <v>5410</v>
      </c>
      <c r="CL520" s="19">
        <f>BX520/BZ520</f>
        <v>0.74358974358974361</v>
      </c>
      <c r="CM520" s="19"/>
      <c r="CN520" s="19"/>
      <c r="CO520" s="19"/>
      <c r="CP520" s="6"/>
      <c r="CQ520" s="19"/>
      <c r="CR520" s="19"/>
      <c r="CS520" s="20"/>
      <c r="CZ520" s="22"/>
      <c r="DA520" s="16"/>
      <c r="DB520" s="129" t="s">
        <v>441</v>
      </c>
      <c r="DC520" s="130"/>
      <c r="DD520" s="131" t="s">
        <v>2361</v>
      </c>
      <c r="DI520" s="1" t="s">
        <v>434</v>
      </c>
      <c r="DJ520" s="209" t="s">
        <v>483</v>
      </c>
      <c r="DK520" s="4">
        <v>2</v>
      </c>
      <c r="DN520" s="16">
        <v>0</v>
      </c>
      <c r="DR520" s="58" t="s">
        <v>431</v>
      </c>
      <c r="DS520" s="22" t="s">
        <v>431</v>
      </c>
      <c r="DT520" s="22">
        <v>121</v>
      </c>
      <c r="DU520" s="22">
        <v>18.2</v>
      </c>
      <c r="DV520" s="22">
        <v>81.8</v>
      </c>
      <c r="DW520" s="22" t="s">
        <v>431</v>
      </c>
      <c r="DX520" s="22" t="s">
        <v>431</v>
      </c>
      <c r="DY520" s="22" t="s">
        <v>431</v>
      </c>
      <c r="DZ520" s="22" t="s">
        <v>431</v>
      </c>
      <c r="EA520" s="2">
        <v>0</v>
      </c>
      <c r="EB520" s="2"/>
      <c r="EC520" s="36"/>
      <c r="ED520" s="36"/>
      <c r="EE520" s="4">
        <f>L520</f>
        <v>11</v>
      </c>
      <c r="EF520" s="4"/>
      <c r="EG520" s="4"/>
      <c r="EH520" s="4"/>
      <c r="EI520" s="4"/>
      <c r="EJ520" s="4"/>
      <c r="EK520" s="4"/>
      <c r="EL520" s="6" t="e">
        <f>EK520/(EJ520*EJ520*0.01*0.01)</f>
        <v>#DIV/0!</v>
      </c>
      <c r="EM520" s="4"/>
      <c r="EN520" s="4"/>
      <c r="EO520" s="4"/>
      <c r="EP520" s="4"/>
      <c r="EQ520" s="31"/>
      <c r="ER520" s="14"/>
      <c r="ES520" s="132">
        <f>C520</f>
        <v>16862</v>
      </c>
      <c r="ET520" s="133">
        <v>75</v>
      </c>
      <c r="EU520" s="133">
        <v>7211</v>
      </c>
      <c r="EV520" s="133">
        <v>6478</v>
      </c>
      <c r="EW520" s="133">
        <v>37440</v>
      </c>
      <c r="EX520" s="133">
        <v>1926</v>
      </c>
      <c r="EY520" s="134">
        <f>EX520/EV520*EW520/ET520</f>
        <v>148.41914171040443</v>
      </c>
      <c r="EZ520" s="39">
        <f>L520*EY520</f>
        <v>1632.6105588144487</v>
      </c>
      <c r="FA520" s="9"/>
      <c r="FE520" s="135"/>
      <c r="FF520" s="135"/>
      <c r="FH520" s="136"/>
      <c r="FK520" s="138"/>
      <c r="FL520" s="139"/>
      <c r="FM520" s="9"/>
      <c r="FN520" s="1"/>
      <c r="FO520" s="41">
        <f>AC520/1000</f>
        <v>0.158</v>
      </c>
      <c r="FQ520" s="121">
        <f>EX520*100/EU520</f>
        <v>26.709194286506726</v>
      </c>
      <c r="FR520" s="140">
        <f>EY520/1000</f>
        <v>0.14841914171040443</v>
      </c>
      <c r="FS520" s="9"/>
      <c r="FV520" s="212"/>
      <c r="FX520" s="212"/>
      <c r="GI520" s="8"/>
      <c r="GO520" s="10"/>
      <c r="GP520" s="10"/>
      <c r="GQ520" s="20"/>
      <c r="KB520" s="22">
        <v>63.4</v>
      </c>
      <c r="KC520" s="22">
        <v>17.2</v>
      </c>
      <c r="KD520" s="22">
        <v>27.5</v>
      </c>
      <c r="KE520" s="20">
        <f>FR520*AO520/100*1000</f>
        <v>56.844531275084897</v>
      </c>
      <c r="KF520" s="20">
        <f>FR520*AP520/100*1000</f>
        <v>55.954016424822477</v>
      </c>
      <c r="KG520" s="20">
        <f>FR520*AQ520/100*1000</f>
        <v>34.136402593393015</v>
      </c>
      <c r="KH520" s="20">
        <f>FR520*AX520/100*1000</f>
        <v>6.5749679777709158</v>
      </c>
      <c r="KI520" s="20">
        <f>FR520*BM520/100*1000</f>
        <v>0.93504059277554796</v>
      </c>
      <c r="KJ520" s="20">
        <f>FR520*BY520/100*1000</f>
        <v>12.981331810558814</v>
      </c>
      <c r="KK520" s="20">
        <f>FR520*CA520/100*1000</f>
        <v>17.45765312454461</v>
      </c>
      <c r="KL520" s="20">
        <f>FR520*CC520/100*1000</f>
        <v>25.51503148971905</v>
      </c>
    </row>
    <row r="521" spans="1:313">
      <c r="A521" s="1">
        <v>198</v>
      </c>
      <c r="B521" s="1">
        <f>COUNTIFS($D$3:D521,D521,$F$3:F521,F521)</f>
        <v>2</v>
      </c>
      <c r="C521" s="34">
        <v>17981</v>
      </c>
      <c r="D521" s="75" t="s">
        <v>2081</v>
      </c>
      <c r="E521" s="76" t="s">
        <v>498</v>
      </c>
      <c r="F521" s="76">
        <v>6503190155</v>
      </c>
      <c r="G521" s="77">
        <v>57</v>
      </c>
      <c r="H521" s="248" t="s">
        <v>2608</v>
      </c>
      <c r="I521" s="29" t="s">
        <v>707</v>
      </c>
      <c r="J521" s="24" t="s">
        <v>487</v>
      </c>
      <c r="K521" s="2" t="s">
        <v>430</v>
      </c>
      <c r="L521" s="2">
        <v>22</v>
      </c>
      <c r="M521" s="2">
        <v>2</v>
      </c>
      <c r="N521" s="2" t="s">
        <v>431</v>
      </c>
      <c r="O521" s="11"/>
      <c r="P521" s="2" t="s">
        <v>2609</v>
      </c>
      <c r="Q521" s="11" t="s">
        <v>2584</v>
      </c>
      <c r="R521" s="11"/>
      <c r="S521" s="11"/>
      <c r="T521" s="42"/>
      <c r="U521" s="42"/>
      <c r="V521" s="64" t="s">
        <v>2426</v>
      </c>
      <c r="W521" s="42"/>
      <c r="X521" s="42" t="s">
        <v>2294</v>
      </c>
      <c r="Y521" s="42"/>
      <c r="Z521" s="29"/>
      <c r="AA521" s="1" t="s">
        <v>2166</v>
      </c>
      <c r="AC521" s="115">
        <v>141</v>
      </c>
      <c r="AD521" s="115">
        <v>3100</v>
      </c>
      <c r="AG521" s="11" t="s">
        <v>483</v>
      </c>
      <c r="AH521" s="115">
        <v>250</v>
      </c>
      <c r="AJ521" s="11"/>
      <c r="AM521" s="11"/>
      <c r="AO521" s="116"/>
      <c r="AP521" s="117"/>
      <c r="AQ521" s="118"/>
      <c r="AR521" s="119">
        <f>AO521+AP521+AQ521</f>
        <v>0</v>
      </c>
      <c r="AS521" s="120" t="e">
        <f>AO521/AP521</f>
        <v>#DIV/0!</v>
      </c>
      <c r="AT521" s="121" t="e">
        <f>AO521/AP521*AQ521</f>
        <v>#DIV/0!</v>
      </c>
      <c r="AU521" s="122" t="e">
        <f>AO521/(AP521+AQ521)</f>
        <v>#DIV/0!</v>
      </c>
      <c r="AV521" s="19" t="e">
        <f>AW521*AO521/100</f>
        <v>#DIV/0!</v>
      </c>
      <c r="AW521" s="19" t="e">
        <f>98-AY521</f>
        <v>#DIV/0!</v>
      </c>
      <c r="AX521" s="123"/>
      <c r="AY521" s="19" t="e">
        <f>AX521*100/AO521</f>
        <v>#DIV/0!</v>
      </c>
      <c r="AZ521" s="1" t="s">
        <v>432</v>
      </c>
      <c r="BA521" s="58"/>
      <c r="BB521" s="1" t="s">
        <v>432</v>
      </c>
      <c r="BC521" s="6"/>
      <c r="BD521" s="6"/>
      <c r="BE521" s="19"/>
      <c r="BF521" s="19"/>
      <c r="BG521" s="67"/>
      <c r="BH521" s="67"/>
      <c r="BI521" s="19"/>
      <c r="BJ521" s="19"/>
      <c r="BK521" s="19">
        <f>100-BJ521</f>
        <v>100</v>
      </c>
      <c r="BL521" s="124">
        <f>BJ521/BK521</f>
        <v>0</v>
      </c>
      <c r="BM521" s="125"/>
      <c r="BN521" s="6" t="e">
        <f>BM521*100/AO521</f>
        <v>#DIV/0!</v>
      </c>
      <c r="BO521" s="1" t="s">
        <v>432</v>
      </c>
      <c r="BP521" s="19"/>
      <c r="BQ521" s="19"/>
      <c r="BR521" s="43"/>
      <c r="BS521" s="6">
        <f>BX521+BZ521</f>
        <v>0</v>
      </c>
      <c r="BU521" s="43"/>
      <c r="BV521" s="6">
        <f>100-BT521</f>
        <v>100</v>
      </c>
      <c r="BW521" s="6">
        <f>BY521+CA521+CC521</f>
        <v>0</v>
      </c>
      <c r="BX521" s="22"/>
      <c r="BY521" s="22">
        <f>BX521*AP521/100</f>
        <v>0</v>
      </c>
      <c r="BZ521" s="6"/>
      <c r="CA521" s="22">
        <f>BZ521*AP521/100</f>
        <v>0</v>
      </c>
      <c r="CB521" s="6"/>
      <c r="CC521" s="22">
        <f>CB521*AP521/100</f>
        <v>0</v>
      </c>
      <c r="CD521" s="22" t="s">
        <v>432</v>
      </c>
      <c r="CE521" s="126"/>
      <c r="CF521" s="127"/>
      <c r="CG521" s="126"/>
      <c r="CH521" s="127"/>
      <c r="CI521" s="126"/>
      <c r="CJ521" s="126"/>
      <c r="CK521" s="127"/>
      <c r="CL521" s="19" t="e">
        <f>BX521/BZ521</f>
        <v>#DIV/0!</v>
      </c>
      <c r="CM521" s="19"/>
      <c r="CN521" s="19"/>
      <c r="CO521" s="19"/>
      <c r="CP521" s="6"/>
      <c r="CQ521" s="19"/>
      <c r="CR521" s="19"/>
      <c r="CS521" s="20"/>
      <c r="CZ521" s="22"/>
      <c r="DA521" s="16"/>
      <c r="DC521" s="130"/>
      <c r="DD521" s="131"/>
      <c r="DI521" s="1"/>
      <c r="DJ521" s="209" t="s">
        <v>483</v>
      </c>
      <c r="DN521" s="16"/>
      <c r="DR521" s="58"/>
      <c r="DS521" s="22"/>
      <c r="DT521" s="22"/>
      <c r="DU521" s="22"/>
      <c r="DV521" s="22"/>
      <c r="DW521" s="22"/>
      <c r="DX521" s="22"/>
      <c r="DY521" s="22"/>
      <c r="DZ521" s="22"/>
      <c r="EB521" s="2"/>
      <c r="EC521" s="36"/>
      <c r="ED521" s="36"/>
      <c r="EE521" s="4">
        <f>L521</f>
        <v>22</v>
      </c>
      <c r="EF521" s="4"/>
      <c r="EG521" s="4"/>
      <c r="EH521" s="4"/>
      <c r="EI521" s="4"/>
      <c r="EJ521" s="4"/>
      <c r="EK521" s="4"/>
      <c r="EL521" s="6" t="e">
        <f>EK521/(EJ521*EJ521*0.01*0.01)</f>
        <v>#DIV/0!</v>
      </c>
      <c r="EM521" s="4"/>
      <c r="EN521" s="4"/>
      <c r="EO521" s="4"/>
      <c r="EP521" s="4"/>
      <c r="EQ521" s="31"/>
      <c r="ER521" s="14"/>
      <c r="ES521" s="132">
        <f>C521</f>
        <v>17981</v>
      </c>
      <c r="ET521" s="133">
        <v>75</v>
      </c>
      <c r="EU521" s="133"/>
      <c r="EV521" s="133">
        <v>4000</v>
      </c>
      <c r="EW521" s="133">
        <v>40560</v>
      </c>
      <c r="EX521" s="133"/>
      <c r="EY521" s="134">
        <f>EX521/EV521*EW521/ET521</f>
        <v>0</v>
      </c>
      <c r="EZ521" s="39">
        <f>L521*EY521</f>
        <v>0</v>
      </c>
      <c r="FA521" s="9"/>
      <c r="FE521" s="135"/>
      <c r="FF521" s="135"/>
      <c r="FH521" s="136"/>
      <c r="FK521" s="138"/>
      <c r="FL521" s="139"/>
      <c r="FM521" s="9"/>
      <c r="FN521" s="1"/>
      <c r="FO521" s="41" t="e">
        <f>#REF!/1000</f>
        <v>#REF!</v>
      </c>
      <c r="FQ521" s="121" t="e">
        <f>EX521*100/EU521</f>
        <v>#DIV/0!</v>
      </c>
      <c r="FR521" s="140">
        <f>EY521/1000</f>
        <v>0</v>
      </c>
      <c r="FS521" s="9"/>
      <c r="FV521" s="212"/>
      <c r="FX521" s="212"/>
      <c r="GI521" s="8"/>
      <c r="GO521" s="10"/>
      <c r="GP521" s="10"/>
      <c r="GQ521" s="20"/>
      <c r="KB521" s="22"/>
      <c r="KC521" s="22"/>
      <c r="KD521" s="22"/>
      <c r="KE521" s="20">
        <f>FR521*AO521/100*1000</f>
        <v>0</v>
      </c>
      <c r="KF521" s="20">
        <f>FR521*AP521/100*1000</f>
        <v>0</v>
      </c>
      <c r="KG521" s="20">
        <f>FR521*AQ521/100*1000</f>
        <v>0</v>
      </c>
      <c r="KH521" s="20">
        <f>FR521*AX521/100*1000</f>
        <v>0</v>
      </c>
      <c r="KI521" s="20">
        <f>FR521*BM521/100*1000</f>
        <v>0</v>
      </c>
      <c r="KJ521" s="20">
        <f>FR521*BY521/100*1000</f>
        <v>0</v>
      </c>
      <c r="KK521" s="20">
        <f>FR521*CA521/100*1000</f>
        <v>0</v>
      </c>
      <c r="KL521" s="20">
        <f>FR521*CC521/100*1000</f>
        <v>0</v>
      </c>
      <c r="KM521" s="1"/>
      <c r="KN521" s="1"/>
      <c r="KP521" s="22"/>
      <c r="KQ521" s="22"/>
      <c r="KR521" s="22"/>
      <c r="KS521" s="19"/>
      <c r="KY521" s="11"/>
      <c r="KZ521" s="11"/>
      <c r="LA521" s="11"/>
    </row>
    <row r="522" spans="1:313">
      <c r="A522" s="1">
        <v>77</v>
      </c>
      <c r="B522" s="219">
        <f>COUNTIFS($D$3:D522,D522,$F$3:F522,F522)</f>
        <v>1</v>
      </c>
      <c r="C522" s="21">
        <v>12459</v>
      </c>
      <c r="D522" s="21" t="s">
        <v>2921</v>
      </c>
      <c r="E522" s="1" t="s">
        <v>482</v>
      </c>
      <c r="F522" s="12">
        <v>5655252240</v>
      </c>
      <c r="G522" s="1">
        <v>64</v>
      </c>
      <c r="H522" s="247" t="s">
        <v>1175</v>
      </c>
      <c r="DJ522" s="209" t="s">
        <v>483</v>
      </c>
      <c r="EL522" s="6" t="e">
        <f>EK522/(EJ522*EJ522*0.01*0.01)</f>
        <v>#DIV/0!</v>
      </c>
      <c r="FV522" s="212" t="s">
        <v>785</v>
      </c>
      <c r="FX522" s="212" t="s">
        <v>785</v>
      </c>
      <c r="GI522" s="8"/>
    </row>
    <row r="523" spans="1:313">
      <c r="A523" s="1">
        <v>44</v>
      </c>
      <c r="B523" s="219">
        <f>COUNTIFS($D$3:D523,D523,$F$3:F523,F523)</f>
        <v>1</v>
      </c>
      <c r="C523" s="21">
        <v>10232</v>
      </c>
      <c r="D523" s="21" t="s">
        <v>2856</v>
      </c>
      <c r="E523" s="1" t="s">
        <v>2857</v>
      </c>
      <c r="F523" s="12">
        <v>6601090188</v>
      </c>
      <c r="G523" s="1">
        <v>53</v>
      </c>
      <c r="H523" s="247" t="s">
        <v>2858</v>
      </c>
      <c r="DJ523" s="210" t="s">
        <v>491</v>
      </c>
      <c r="EL523" s="6" t="e">
        <f>EK523/((EJ523/100)*(EJ523/100))</f>
        <v>#DIV/0!</v>
      </c>
      <c r="FU523" s="214" t="s">
        <v>785</v>
      </c>
      <c r="FW523" s="214" t="s">
        <v>785</v>
      </c>
      <c r="GI523" s="8"/>
    </row>
    <row r="524" spans="1:313">
      <c r="A524" s="1">
        <v>35</v>
      </c>
      <c r="B524" s="1">
        <f>COUNTIFS($D$3:D524,D524,$F$3:F524,F524)</f>
        <v>1</v>
      </c>
      <c r="C524" s="34">
        <v>12277</v>
      </c>
      <c r="D524" s="21" t="s">
        <v>619</v>
      </c>
      <c r="E524" s="2" t="s">
        <v>521</v>
      </c>
      <c r="F524" s="12">
        <v>7205295383</v>
      </c>
      <c r="G524" s="1">
        <f>LEFT(H524,4)-CONCATENATE(IF(LEFT(F524, 2)&lt;MID(H524, 3, 4), 20, 19),LEFT(F524,2))</f>
        <v>48</v>
      </c>
      <c r="H524" s="247" t="s">
        <v>1100</v>
      </c>
      <c r="I524" s="29" t="s">
        <v>642</v>
      </c>
      <c r="J524" s="24" t="s">
        <v>487</v>
      </c>
      <c r="K524" s="2" t="s">
        <v>430</v>
      </c>
      <c r="L524" s="1">
        <v>18</v>
      </c>
      <c r="M524" s="2">
        <v>8</v>
      </c>
      <c r="N524" s="2" t="s">
        <v>431</v>
      </c>
      <c r="P524" s="1" t="s">
        <v>1087</v>
      </c>
      <c r="S524" s="2"/>
      <c r="T524" s="46" t="s">
        <v>797</v>
      </c>
      <c r="U524" s="46"/>
      <c r="V524" s="50" t="s">
        <v>902</v>
      </c>
      <c r="X524" s="59"/>
      <c r="Y524" s="59"/>
      <c r="Z524" s="29"/>
      <c r="AA524" s="1" t="s">
        <v>817</v>
      </c>
      <c r="AC524" s="115">
        <v>209</v>
      </c>
      <c r="AD524" s="115">
        <v>3700</v>
      </c>
      <c r="AE524" s="11" t="s">
        <v>514</v>
      </c>
      <c r="AF524" s="11" t="s">
        <v>514</v>
      </c>
      <c r="AG524" s="11" t="s">
        <v>483</v>
      </c>
      <c r="AH524" s="115">
        <v>250</v>
      </c>
      <c r="AI524" s="11"/>
      <c r="AJ524" s="11"/>
      <c r="AM524" s="11"/>
      <c r="AO524" s="116">
        <v>35.799999999999997</v>
      </c>
      <c r="AP524" s="117">
        <v>53.5</v>
      </c>
      <c r="AQ524" s="118">
        <v>10</v>
      </c>
      <c r="AR524" s="119">
        <f>AO524+AP524+AQ524</f>
        <v>99.3</v>
      </c>
      <c r="AS524" s="120">
        <f>AO524/AP524</f>
        <v>0.66915887850467282</v>
      </c>
      <c r="AT524" s="121">
        <f>AO524/AP524*AQ524</f>
        <v>6.6915887850467284</v>
      </c>
      <c r="AU524" s="122">
        <f>AO524/(AP524+AQ524)</f>
        <v>0.56377952755905503</v>
      </c>
      <c r="AV524" s="19">
        <v>24.916799999999995</v>
      </c>
      <c r="AW524" s="19">
        <f>95-AY524</f>
        <v>69.599999999999994</v>
      </c>
      <c r="AX524" s="151">
        <v>9.0931999999999977</v>
      </c>
      <c r="AY524" s="19">
        <v>25.4</v>
      </c>
      <c r="AZ524" s="1" t="s">
        <v>432</v>
      </c>
      <c r="BA524" s="58">
        <v>3.4</v>
      </c>
      <c r="BB524" s="1" t="s">
        <v>432</v>
      </c>
      <c r="BC524" s="6">
        <v>0.5</v>
      </c>
      <c r="BD524" s="22">
        <v>76.5</v>
      </c>
      <c r="BE524" s="22">
        <v>44.7</v>
      </c>
      <c r="BF524" s="22">
        <v>36.799999999999997</v>
      </c>
      <c r="BG524" s="2">
        <v>8014</v>
      </c>
      <c r="BH524" s="20">
        <v>187.84000000000003</v>
      </c>
      <c r="BI524" s="19">
        <v>0.5</v>
      </c>
      <c r="BJ524" s="19">
        <v>55.9</v>
      </c>
      <c r="BK524" s="1">
        <v>44.1</v>
      </c>
      <c r="BL524" s="124">
        <f>BJ524/BK524</f>
        <v>1.2675736961451247</v>
      </c>
      <c r="BM524" s="125">
        <v>0.8</v>
      </c>
      <c r="BN524" s="6">
        <f>BM524*100/AO524</f>
        <v>2.2346368715083802</v>
      </c>
      <c r="BO524" s="1" t="s">
        <v>432</v>
      </c>
      <c r="BP524" s="19">
        <v>4.9609999999999994</v>
      </c>
      <c r="BQ524" s="19">
        <v>14.625999999999999</v>
      </c>
      <c r="BR524" s="43">
        <v>27117</v>
      </c>
      <c r="BS524" s="6">
        <f>BX524+BZ524</f>
        <v>56.400000000000006</v>
      </c>
      <c r="BT524" s="4">
        <v>83.4</v>
      </c>
      <c r="BU524" s="43">
        <v>12062.52</v>
      </c>
      <c r="BV524" s="6">
        <f>100-BT524</f>
        <v>16.599999999999994</v>
      </c>
      <c r="BW524" s="6">
        <f>BY524+CA524+CC524</f>
        <v>53.339500000000001</v>
      </c>
      <c r="BX524" s="4">
        <v>23.8</v>
      </c>
      <c r="BY524" s="22">
        <f>BX524*AP524/100</f>
        <v>12.732999999999999</v>
      </c>
      <c r="BZ524" s="4">
        <v>32.6</v>
      </c>
      <c r="CA524" s="22">
        <f>BZ524*AP524/100</f>
        <v>17.441000000000003</v>
      </c>
      <c r="CB524" s="4">
        <v>43.3</v>
      </c>
      <c r="CC524" s="22">
        <f>CB524*AP524/100</f>
        <v>23.165499999999998</v>
      </c>
      <c r="CD524" s="22"/>
      <c r="CE524" s="126">
        <v>98.5</v>
      </c>
      <c r="CF524" s="127">
        <v>6308.4</v>
      </c>
      <c r="CG524" s="126">
        <v>97.2</v>
      </c>
      <c r="CH524" s="127">
        <v>4690.4000000000005</v>
      </c>
      <c r="CI524" s="126">
        <v>68.099999999999994</v>
      </c>
      <c r="CJ524" s="126">
        <v>84.8</v>
      </c>
      <c r="CK524" s="127">
        <v>4431</v>
      </c>
      <c r="CL524" s="19">
        <f>BX524/BZ524</f>
        <v>0.73006134969325154</v>
      </c>
      <c r="CM524" s="22"/>
      <c r="CN524" s="22"/>
      <c r="CO524" s="22"/>
      <c r="CP524" s="6"/>
      <c r="CQ524" s="19"/>
      <c r="CR524" s="19"/>
      <c r="CS524" s="19"/>
      <c r="CT524" s="22"/>
      <c r="CU524" s="142"/>
      <c r="CV524" s="142"/>
      <c r="CW524" s="22"/>
      <c r="CX524" s="22"/>
      <c r="CZ524" s="22"/>
      <c r="DB524" s="129" t="s">
        <v>441</v>
      </c>
      <c r="DC524" s="130"/>
      <c r="DD524" s="131" t="s">
        <v>1101</v>
      </c>
      <c r="DI524" s="1" t="s">
        <v>434</v>
      </c>
      <c r="DJ524" s="209" t="s">
        <v>483</v>
      </c>
      <c r="DK524" s="4">
        <v>2</v>
      </c>
      <c r="DN524" s="16">
        <v>0</v>
      </c>
      <c r="DR524" s="1" t="s">
        <v>431</v>
      </c>
      <c r="DS524" s="1" t="s">
        <v>431</v>
      </c>
      <c r="DT524" s="1">
        <v>259</v>
      </c>
      <c r="DU524" s="1">
        <v>12.4</v>
      </c>
      <c r="DV524" s="1">
        <v>87.6</v>
      </c>
      <c r="DW524" s="1" t="s">
        <v>431</v>
      </c>
      <c r="DX524" s="1" t="s">
        <v>431</v>
      </c>
      <c r="DY524" s="1" t="s">
        <v>431</v>
      </c>
      <c r="DZ524" s="1" t="s">
        <v>431</v>
      </c>
      <c r="EA524" s="1">
        <v>0</v>
      </c>
      <c r="EC524" s="36"/>
      <c r="ED524" s="36"/>
      <c r="EE524" s="4">
        <v>18</v>
      </c>
      <c r="EF524" s="4"/>
      <c r="EG524" s="4"/>
      <c r="EH524" s="4"/>
      <c r="EI524" s="4"/>
      <c r="EJ524" s="4"/>
      <c r="EK524" s="4"/>
      <c r="EL524" s="6" t="e">
        <f>EK524/(EJ524*EJ524*0.01*0.01)</f>
        <v>#DIV/0!</v>
      </c>
      <c r="EM524" s="4">
        <v>2</v>
      </c>
      <c r="EN524" s="1">
        <v>1</v>
      </c>
      <c r="EO524" s="4">
        <v>1</v>
      </c>
      <c r="EP524" s="4"/>
      <c r="EQ524" s="31"/>
      <c r="ER524" s="14"/>
      <c r="ES524" s="132">
        <v>12277</v>
      </c>
      <c r="ET524" s="133">
        <v>75</v>
      </c>
      <c r="EU524" s="133">
        <v>34236</v>
      </c>
      <c r="EV524" s="133">
        <v>8000</v>
      </c>
      <c r="EW524" s="133">
        <v>40560</v>
      </c>
      <c r="EX524" s="133">
        <v>3280</v>
      </c>
      <c r="EY524" s="134">
        <f>EX524/EV524*EW524/ET524</f>
        <v>221.72799999999998</v>
      </c>
      <c r="EZ524" s="39">
        <f>L524*EY524</f>
        <v>3991.1039999999998</v>
      </c>
      <c r="FA524" s="9"/>
      <c r="FE524" s="135"/>
      <c r="FF524" s="135"/>
      <c r="FH524" s="136"/>
      <c r="FI524" s="11"/>
      <c r="FK524" s="138"/>
      <c r="FL524" s="139"/>
      <c r="FM524" s="9"/>
      <c r="FN524" s="1"/>
      <c r="FO524" s="41">
        <f>AC524/1000</f>
        <v>0.20899999999999999</v>
      </c>
      <c r="FQ524" s="121">
        <f>EX524*100/EU524</f>
        <v>9.5805584764575293</v>
      </c>
      <c r="FR524" s="140">
        <f>EY524/1000</f>
        <v>0.22172799999999998</v>
      </c>
      <c r="FS524" s="143">
        <f>DT524/EY524</f>
        <v>1.1680978496175496</v>
      </c>
      <c r="FT524" s="143"/>
      <c r="FV524" s="212"/>
      <c r="FX524" s="212"/>
      <c r="GI524" s="8"/>
      <c r="GO524" s="10">
        <v>43865</v>
      </c>
      <c r="GP524" s="10"/>
      <c r="GQ524" s="20"/>
      <c r="GT524" s="19">
        <v>2.0132751014800001</v>
      </c>
      <c r="GV524" s="148">
        <v>0.7314611512000001</v>
      </c>
      <c r="HA524" s="32">
        <v>2.09</v>
      </c>
      <c r="HB524" s="32">
        <v>24.34</v>
      </c>
      <c r="HC524" s="33">
        <v>2072.66</v>
      </c>
      <c r="HD524" s="32">
        <v>11.32</v>
      </c>
      <c r="HE524" s="32">
        <v>4.43</v>
      </c>
      <c r="HF524" s="32">
        <v>15.72</v>
      </c>
      <c r="HG524" s="33">
        <v>5991.91</v>
      </c>
      <c r="HH524" s="32">
        <v>118.57</v>
      </c>
      <c r="HI524" s="33">
        <v>416.56</v>
      </c>
      <c r="HJ524" s="32">
        <v>447.59</v>
      </c>
      <c r="HK524" s="32">
        <v>5.68</v>
      </c>
      <c r="HL524" s="32">
        <v>56.58</v>
      </c>
      <c r="HM524" s="32">
        <v>324.16000000000003</v>
      </c>
      <c r="HN524" s="32">
        <v>0</v>
      </c>
      <c r="HO524" s="32">
        <v>348.25</v>
      </c>
      <c r="HP524" s="33">
        <v>5506.25</v>
      </c>
      <c r="HQ524" s="32">
        <v>25.64</v>
      </c>
      <c r="HR524" s="32">
        <v>5.16</v>
      </c>
      <c r="HS524" s="32">
        <v>517.66999999999996</v>
      </c>
      <c r="HT524" s="32">
        <v>822.87</v>
      </c>
      <c r="HU524" s="32">
        <v>1463.53</v>
      </c>
      <c r="HV524" s="32">
        <v>10.51</v>
      </c>
      <c r="HW524" s="32">
        <v>129.91</v>
      </c>
      <c r="HX524" s="32">
        <v>78.239999999999995</v>
      </c>
      <c r="HY524" s="32">
        <v>0</v>
      </c>
      <c r="HZ524" s="32">
        <v>301.16000000000003</v>
      </c>
      <c r="IA524" s="22">
        <f>HU524/HP524</f>
        <v>0.26579432463110103</v>
      </c>
      <c r="KE524" s="20">
        <f>FR524*AO524/100*1000</f>
        <v>79.378623999999988</v>
      </c>
      <c r="KF524" s="20">
        <f>FR524*AP524/100*1000</f>
        <v>118.62447999999999</v>
      </c>
      <c r="KG524" s="20">
        <f>FR524*AQ524/100*1000</f>
        <v>22.172799999999995</v>
      </c>
      <c r="KH524" s="20">
        <f>FR524*AX524/100*1000</f>
        <v>20.162170495999995</v>
      </c>
      <c r="KI524" s="20">
        <f>FR524*BM524/100*1000</f>
        <v>1.7738240000000001</v>
      </c>
      <c r="KJ524" s="20">
        <f>FR524*BY524/100*1000</f>
        <v>28.232626239999991</v>
      </c>
      <c r="KK524" s="20">
        <f>FR524*CA524/100*1000</f>
        <v>38.671580480000003</v>
      </c>
      <c r="KL524" s="20">
        <f>FR524*CC524/100*1000</f>
        <v>51.36439983999999</v>
      </c>
      <c r="KS524" s="23">
        <v>43879</v>
      </c>
      <c r="KT524" s="1">
        <v>1</v>
      </c>
    </row>
    <row r="525" spans="1:313">
      <c r="A525" s="1">
        <v>213</v>
      </c>
      <c r="B525" s="1">
        <f>COUNTIFS($D$3:D525,D525,$F$3:F525,F525)</f>
        <v>1</v>
      </c>
      <c r="C525" s="34">
        <v>13371</v>
      </c>
      <c r="D525" s="21" t="s">
        <v>619</v>
      </c>
      <c r="E525" s="2" t="s">
        <v>492</v>
      </c>
      <c r="F525" s="12">
        <v>6701140127</v>
      </c>
      <c r="G525" s="1">
        <f>LEFT(H525,4)-CONCATENATE(IF(LEFT(F525, 2)&lt;MID(H525, 3, 4), 20, 19),LEFT(F525,2))</f>
        <v>53</v>
      </c>
      <c r="H525" s="247" t="s">
        <v>1486</v>
      </c>
      <c r="I525" s="29" t="s">
        <v>1487</v>
      </c>
      <c r="J525" s="24" t="s">
        <v>487</v>
      </c>
      <c r="K525" s="2" t="s">
        <v>430</v>
      </c>
      <c r="L525" s="1">
        <v>12</v>
      </c>
      <c r="M525" s="2">
        <v>2</v>
      </c>
      <c r="N525" s="2" t="s">
        <v>431</v>
      </c>
      <c r="P525" s="1" t="s">
        <v>1452</v>
      </c>
      <c r="S525" s="2"/>
      <c r="T525" s="42"/>
      <c r="U525" s="42"/>
      <c r="V525" s="60" t="s">
        <v>1482</v>
      </c>
      <c r="X525" s="59"/>
      <c r="Y525" s="59"/>
      <c r="Z525" s="29"/>
      <c r="AA525" s="1" t="s">
        <v>812</v>
      </c>
      <c r="AC525" s="115" t="s">
        <v>745</v>
      </c>
      <c r="AD525" s="115" t="s">
        <v>745</v>
      </c>
      <c r="AE525" s="11"/>
      <c r="AF525" s="11"/>
      <c r="AG525" s="11" t="s">
        <v>483</v>
      </c>
      <c r="AH525" s="115">
        <v>50</v>
      </c>
      <c r="AI525" s="11"/>
      <c r="AJ525" s="11"/>
      <c r="AM525" s="11"/>
      <c r="AO525" s="116">
        <v>34.5</v>
      </c>
      <c r="AP525" s="117">
        <v>58.3</v>
      </c>
      <c r="AQ525" s="118">
        <v>5.7</v>
      </c>
      <c r="AR525" s="119">
        <f>AO525+AP525+AQ525</f>
        <v>98.5</v>
      </c>
      <c r="AS525" s="120">
        <f>AO525/AP525</f>
        <v>0.59176672384219553</v>
      </c>
      <c r="AT525" s="121">
        <f>AO525/AP525*AQ525</f>
        <v>3.3730703259005148</v>
      </c>
      <c r="AU525" s="122">
        <f>AO525/(AP525+AQ525)</f>
        <v>0.5390625</v>
      </c>
      <c r="AV525" s="19">
        <f>AW525*AO525/100</f>
        <v>30.439999999999994</v>
      </c>
      <c r="AW525" s="19">
        <f>98-AY525-(CD525*100/AO525)</f>
        <v>88.231884057971001</v>
      </c>
      <c r="AX525" s="123">
        <v>2.89</v>
      </c>
      <c r="AY525" s="19">
        <f>AX525*100/AO525</f>
        <v>8.3768115942028984</v>
      </c>
      <c r="AZ525" s="1" t="s">
        <v>432</v>
      </c>
      <c r="BA525" s="58">
        <v>29</v>
      </c>
      <c r="BB525" s="1" t="s">
        <v>432</v>
      </c>
      <c r="BC525" s="6">
        <v>0.15</v>
      </c>
      <c r="BD525" s="6"/>
      <c r="BE525" s="19"/>
      <c r="BF525" s="19"/>
      <c r="BG525" s="67">
        <v>6592</v>
      </c>
      <c r="BH525" s="67">
        <v>345.11627906976747</v>
      </c>
      <c r="BI525" s="19">
        <v>3.3</v>
      </c>
      <c r="BJ525" s="19">
        <v>29.9</v>
      </c>
      <c r="BK525" s="1">
        <v>70.099999999999994</v>
      </c>
      <c r="BL525" s="147">
        <f>BJ525/BK525</f>
        <v>0.42653352353780316</v>
      </c>
      <c r="BM525" s="125">
        <v>0.37</v>
      </c>
      <c r="BN525" s="6">
        <f>BM525*100/AO525</f>
        <v>1.0724637681159421</v>
      </c>
      <c r="BO525" s="1" t="s">
        <v>432</v>
      </c>
      <c r="BP525" s="19">
        <v>30.6</v>
      </c>
      <c r="BQ525" s="19">
        <v>46.528999999999996</v>
      </c>
      <c r="BR525" s="43">
        <v>49359.200000000004</v>
      </c>
      <c r="BS525" s="6">
        <f>BX525+BZ525</f>
        <v>51.900000000000006</v>
      </c>
      <c r="BT525" s="4">
        <v>92</v>
      </c>
      <c r="BU525" s="43">
        <v>5274.5762711864409</v>
      </c>
      <c r="BV525" s="6">
        <f>100-BT525</f>
        <v>8</v>
      </c>
      <c r="BW525" s="6">
        <f>BY525+CA525+CC525</f>
        <v>58.008499999999998</v>
      </c>
      <c r="BX525" s="2">
        <v>11.2</v>
      </c>
      <c r="BY525" s="22">
        <f>BX525*AP525/100</f>
        <v>6.5295999999999994</v>
      </c>
      <c r="BZ525" s="4">
        <v>40.700000000000003</v>
      </c>
      <c r="CA525" s="22">
        <f>BZ525*AP525/100</f>
        <v>23.728099999999998</v>
      </c>
      <c r="CB525" s="4">
        <v>47.6</v>
      </c>
      <c r="CC525" s="22">
        <f>CB525*AP525/100</f>
        <v>27.750799999999998</v>
      </c>
      <c r="CD525" s="22">
        <v>0.48</v>
      </c>
      <c r="CE525" s="126">
        <v>97.7</v>
      </c>
      <c r="CF525" s="126">
        <v>8674</v>
      </c>
      <c r="CG525" s="126">
        <v>92.7</v>
      </c>
      <c r="CH525" s="126">
        <v>4438</v>
      </c>
      <c r="CI525" s="126">
        <v>75.599999999999994</v>
      </c>
      <c r="CJ525" s="126">
        <v>85</v>
      </c>
      <c r="CK525" s="126">
        <v>3597</v>
      </c>
      <c r="CL525" s="146">
        <f>BX525/BZ525</f>
        <v>0.27518427518427513</v>
      </c>
      <c r="CM525" s="22"/>
      <c r="CN525" s="22"/>
      <c r="CO525" s="22"/>
      <c r="CP525" s="6"/>
      <c r="CQ525" s="19"/>
      <c r="CR525" s="19">
        <v>81.900000000000006</v>
      </c>
      <c r="CS525" s="20">
        <v>2747</v>
      </c>
      <c r="CT525" s="22"/>
      <c r="CU525" s="142"/>
      <c r="CV525" s="142"/>
      <c r="CW525" s="22"/>
      <c r="CX525" s="22"/>
      <c r="CZ525" s="22"/>
      <c r="DA525" s="16"/>
      <c r="DB525" s="129" t="s">
        <v>441</v>
      </c>
      <c r="DC525" s="130"/>
      <c r="DD525" s="131" t="s">
        <v>1488</v>
      </c>
      <c r="DI525" s="1" t="s">
        <v>434</v>
      </c>
      <c r="DJ525" s="209" t="s">
        <v>483</v>
      </c>
      <c r="DK525" s="4">
        <v>2</v>
      </c>
      <c r="DN525" s="16">
        <v>0</v>
      </c>
      <c r="DR525" s="1" t="s">
        <v>431</v>
      </c>
      <c r="DS525" s="1" t="s">
        <v>431</v>
      </c>
      <c r="DT525" s="1">
        <v>255</v>
      </c>
      <c r="DU525" s="1">
        <v>22.7</v>
      </c>
      <c r="DV525" s="1">
        <v>77.3</v>
      </c>
      <c r="DW525" s="1" t="s">
        <v>431</v>
      </c>
      <c r="DX525" s="1" t="s">
        <v>431</v>
      </c>
      <c r="DY525" s="1" t="s">
        <v>431</v>
      </c>
      <c r="DZ525" s="1" t="s">
        <v>431</v>
      </c>
      <c r="EA525" s="1">
        <v>0</v>
      </c>
      <c r="EC525" s="36"/>
      <c r="ED525" s="36"/>
      <c r="EE525" s="4">
        <v>12</v>
      </c>
      <c r="EF525" s="4"/>
      <c r="EG525" s="4"/>
      <c r="EH525" s="4"/>
      <c r="EI525" s="4"/>
      <c r="EJ525" s="4"/>
      <c r="EK525" s="4"/>
      <c r="EL525" s="6" t="e">
        <f>EK525/(EJ525*EJ525*0.01*0.01)</f>
        <v>#DIV/0!</v>
      </c>
      <c r="EM525" s="4"/>
      <c r="EN525" s="4"/>
      <c r="EO525" s="4"/>
      <c r="EP525" s="4"/>
      <c r="EQ525" s="31"/>
      <c r="ER525" s="14"/>
      <c r="ES525" s="132">
        <v>13371</v>
      </c>
      <c r="ET525" s="133">
        <v>75</v>
      </c>
      <c r="EU525" s="133">
        <v>25110</v>
      </c>
      <c r="EV525" s="133" t="s">
        <v>432</v>
      </c>
      <c r="EW525" s="133">
        <v>39780</v>
      </c>
      <c r="EX525" s="133">
        <v>4202</v>
      </c>
      <c r="EY525" s="134"/>
      <c r="EZ525" s="39"/>
      <c r="FA525" s="9"/>
      <c r="FE525" s="135"/>
      <c r="FF525" s="135"/>
      <c r="FH525" s="136"/>
      <c r="FI525" s="140">
        <f>EX525/50000</f>
        <v>8.4040000000000004E-2</v>
      </c>
      <c r="FK525" s="138"/>
      <c r="FL525" s="139"/>
      <c r="FM525" s="9"/>
      <c r="FN525" s="1"/>
      <c r="FO525" s="41" t="s">
        <v>432</v>
      </c>
      <c r="FQ525" s="121">
        <f>EX525*100/EU525</f>
        <v>16.73436877737953</v>
      </c>
      <c r="FR525" s="140">
        <v>8.4040000000000004E-2</v>
      </c>
      <c r="FS525" s="143">
        <f>DT525/FI525/1000</f>
        <v>3.0342693955259397</v>
      </c>
      <c r="FT525" s="143"/>
      <c r="FV525" s="212"/>
      <c r="FX525" s="212"/>
      <c r="GI525" s="8"/>
      <c r="GO525" s="10">
        <v>44083</v>
      </c>
      <c r="GP525" s="10"/>
      <c r="GQ525" s="20"/>
      <c r="KE525" s="20">
        <f>FR525*AO525/100*1000</f>
        <v>28.993800000000004</v>
      </c>
      <c r="KF525" s="20">
        <f>FR525*AP525/100*1000</f>
        <v>48.995319999999992</v>
      </c>
      <c r="KG525" s="20">
        <f>FR525*AQ525/100*1000</f>
        <v>4.7902800000000001</v>
      </c>
      <c r="KH525" s="20">
        <f>FR525*AX525/100*1000</f>
        <v>2.4287560000000004</v>
      </c>
      <c r="KI525" s="20">
        <f>FR525*BM525/100*1000</f>
        <v>0.310948</v>
      </c>
      <c r="KJ525" s="20">
        <f>FR525*BY525/100*1000</f>
        <v>5.4874758400000001</v>
      </c>
      <c r="KK525" s="20">
        <f>FR525*CA525/100*1000</f>
        <v>19.941095239999999</v>
      </c>
      <c r="KL525" s="20">
        <f>FR525*CC525/100*1000</f>
        <v>23.321772320000001</v>
      </c>
    </row>
    <row r="526" spans="1:313">
      <c r="A526" s="1">
        <v>269</v>
      </c>
      <c r="B526" s="219">
        <f>COUNTIFS($D$3:D526,D526,$F$3:F526,F526)</f>
        <v>1</v>
      </c>
      <c r="C526" s="34">
        <v>14053</v>
      </c>
      <c r="D526" s="21" t="s">
        <v>619</v>
      </c>
      <c r="E526" s="2" t="s">
        <v>455</v>
      </c>
      <c r="F526" s="12">
        <v>5706020639</v>
      </c>
      <c r="G526" s="1">
        <f>LEFT(H526,4)-CONCATENATE(IF(LEFT(F526, 2)&lt;MID(H526, 3, 4), 20, 19),LEFT(F526,2))</f>
        <v>63</v>
      </c>
      <c r="H526" s="247" t="s">
        <v>1608</v>
      </c>
      <c r="I526" s="29" t="s">
        <v>442</v>
      </c>
      <c r="J526" s="24" t="s">
        <v>487</v>
      </c>
      <c r="K526" s="2" t="s">
        <v>430</v>
      </c>
      <c r="L526" s="2">
        <v>23</v>
      </c>
      <c r="M526" s="2" t="s">
        <v>664</v>
      </c>
      <c r="N526" s="2" t="s">
        <v>647</v>
      </c>
      <c r="O526" s="11"/>
      <c r="P526" s="2" t="s">
        <v>1556</v>
      </c>
      <c r="Q526" s="11"/>
      <c r="R526" s="11"/>
      <c r="S526" s="11"/>
      <c r="T526" s="42"/>
      <c r="U526" s="42"/>
      <c r="V526" s="64" t="s">
        <v>1609</v>
      </c>
      <c r="W526" s="62" t="s">
        <v>1530</v>
      </c>
      <c r="X526" s="63"/>
      <c r="Y526" s="63"/>
      <c r="Z526" s="11"/>
      <c r="AA526" s="1" t="s">
        <v>812</v>
      </c>
      <c r="AC526" s="115">
        <v>178</v>
      </c>
      <c r="AD526" s="115">
        <v>4100</v>
      </c>
      <c r="AE526" s="11"/>
      <c r="AF526" s="11"/>
      <c r="AG526" s="11" t="s">
        <v>483</v>
      </c>
      <c r="AH526" s="115">
        <v>350</v>
      </c>
      <c r="AI526" s="11"/>
      <c r="AJ526" s="11"/>
      <c r="AM526" s="11"/>
      <c r="AO526" s="116">
        <v>58.3</v>
      </c>
      <c r="AP526" s="117">
        <v>36.799999999999997</v>
      </c>
      <c r="AQ526" s="118">
        <v>4.41</v>
      </c>
      <c r="AR526" s="119">
        <f>AO526+AP526+AQ526</f>
        <v>99.509999999999991</v>
      </c>
      <c r="AS526" s="120">
        <f>AO526/AP526</f>
        <v>1.5842391304347827</v>
      </c>
      <c r="AT526" s="121">
        <f>AO526/AP526*AQ526</f>
        <v>6.9864945652173915</v>
      </c>
      <c r="AU526" s="122">
        <f>AO526/(AP526+AQ526)</f>
        <v>1.4147051686483865</v>
      </c>
      <c r="AV526" s="19">
        <f>AW526*AO526/100</f>
        <v>39.373999999999988</v>
      </c>
      <c r="AW526" s="19">
        <f>98-AY526-(CD526*100/AO526)</f>
        <v>67.536878216123483</v>
      </c>
      <c r="AX526" s="123">
        <v>16</v>
      </c>
      <c r="AY526" s="19">
        <f>AX526*100/AO526</f>
        <v>27.444253859348201</v>
      </c>
      <c r="AZ526" s="1" t="s">
        <v>432</v>
      </c>
      <c r="BA526" s="58">
        <v>14.1</v>
      </c>
      <c r="BB526" s="1" t="s">
        <v>432</v>
      </c>
      <c r="BC526" s="6">
        <v>0.16</v>
      </c>
      <c r="BD526" s="6"/>
      <c r="BE526" s="19"/>
      <c r="BF526" s="19"/>
      <c r="BG526" s="67">
        <v>6348.5714285714294</v>
      </c>
      <c r="BH526" s="67">
        <v>590.85714285714278</v>
      </c>
      <c r="BI526" s="19">
        <v>3.23</v>
      </c>
      <c r="BJ526" s="19">
        <v>23.7</v>
      </c>
      <c r="BK526" s="1">
        <v>76.3</v>
      </c>
      <c r="BL526" s="124">
        <f>BJ526/BK526</f>
        <v>0.31061598951507208</v>
      </c>
      <c r="BM526" s="125">
        <v>0.46</v>
      </c>
      <c r="BN526" s="6">
        <f>BM526*100/AO526</f>
        <v>0.78902229845626071</v>
      </c>
      <c r="BO526" s="1" t="s">
        <v>432</v>
      </c>
      <c r="BP526" s="19">
        <v>41.8</v>
      </c>
      <c r="BQ526" s="19">
        <v>42.125999999999998</v>
      </c>
      <c r="BR526" s="43">
        <v>34887.600000000006</v>
      </c>
      <c r="BS526" s="6">
        <f>BX526+BZ526</f>
        <v>21.779999999999998</v>
      </c>
      <c r="BT526" s="4">
        <v>85.6</v>
      </c>
      <c r="BU526" s="43">
        <v>9302.8571428571431</v>
      </c>
      <c r="BV526" s="6">
        <f>100-BT526</f>
        <v>14.400000000000006</v>
      </c>
      <c r="BW526" s="6">
        <f>BY526+CA526+CC526</f>
        <v>36.719039999999993</v>
      </c>
      <c r="BX526" s="22">
        <v>1.38</v>
      </c>
      <c r="BY526" s="22">
        <f>BX526*AP526/100</f>
        <v>0.50783999999999996</v>
      </c>
      <c r="BZ526" s="4">
        <v>20.399999999999999</v>
      </c>
      <c r="CA526" s="22">
        <f>BZ526*AP526/100</f>
        <v>7.5071999999999992</v>
      </c>
      <c r="CB526" s="4">
        <v>78</v>
      </c>
      <c r="CC526" s="22">
        <f>CB526*AP526/100</f>
        <v>28.703999999999997</v>
      </c>
      <c r="CD526" s="22">
        <v>1.76</v>
      </c>
      <c r="CE526" s="126">
        <v>99.3</v>
      </c>
      <c r="CF526" s="126">
        <v>9107</v>
      </c>
      <c r="CG526" s="126">
        <v>99.2</v>
      </c>
      <c r="CH526" s="126">
        <v>6281</v>
      </c>
      <c r="CI526" s="126">
        <v>90.3</v>
      </c>
      <c r="CJ526" s="126">
        <v>92.1</v>
      </c>
      <c r="CK526" s="126">
        <v>3858</v>
      </c>
      <c r="CL526" s="19">
        <f>BX526/BZ526</f>
        <v>6.7647058823529407E-2</v>
      </c>
      <c r="CM526" s="22">
        <v>1.18</v>
      </c>
      <c r="CN526" s="22">
        <v>6.18</v>
      </c>
      <c r="CO526" s="22">
        <v>1.78</v>
      </c>
      <c r="CP526" s="6"/>
      <c r="CQ526" s="19"/>
      <c r="CR526" s="19"/>
      <c r="CS526" s="20"/>
      <c r="CT526" s="22"/>
      <c r="CU526" s="142"/>
      <c r="CV526" s="142"/>
      <c r="CW526" s="22"/>
      <c r="CX526" s="22"/>
      <c r="CZ526" s="22"/>
      <c r="DA526" s="16"/>
      <c r="DB526" s="129" t="s">
        <v>447</v>
      </c>
      <c r="DC526" s="130"/>
      <c r="DD526" s="131" t="s">
        <v>1617</v>
      </c>
      <c r="DI526" s="1" t="s">
        <v>434</v>
      </c>
      <c r="DJ526" s="209" t="s">
        <v>483</v>
      </c>
      <c r="DK526" s="4">
        <v>2</v>
      </c>
      <c r="DL526" s="4" t="s">
        <v>442</v>
      </c>
      <c r="DM526" s="4" t="s">
        <v>442</v>
      </c>
      <c r="DN526" s="16">
        <v>0</v>
      </c>
      <c r="DO526" s="4">
        <v>0</v>
      </c>
      <c r="DP526" s="4">
        <v>0</v>
      </c>
      <c r="DQ526" s="4" t="s">
        <v>431</v>
      </c>
      <c r="DR526" s="1" t="s">
        <v>431</v>
      </c>
      <c r="DS526" s="1" t="s">
        <v>431</v>
      </c>
      <c r="DT526" s="1">
        <v>293</v>
      </c>
      <c r="DU526" s="1">
        <v>7.2</v>
      </c>
      <c r="DV526" s="1">
        <v>92.8</v>
      </c>
      <c r="DW526" s="1" t="s">
        <v>431</v>
      </c>
      <c r="DX526" s="1" t="s">
        <v>431</v>
      </c>
      <c r="DY526" s="1" t="s">
        <v>431</v>
      </c>
      <c r="DZ526" s="1" t="s">
        <v>431</v>
      </c>
      <c r="EA526" s="1">
        <v>0</v>
      </c>
      <c r="EC526" s="36"/>
      <c r="ED526" s="36"/>
      <c r="EE526" s="4">
        <v>23</v>
      </c>
      <c r="EF526" s="4">
        <v>45</v>
      </c>
      <c r="EG526" s="4">
        <v>3</v>
      </c>
      <c r="EH526" s="4"/>
      <c r="EI526" s="4"/>
      <c r="EJ526" s="4" t="s">
        <v>431</v>
      </c>
      <c r="EK526" s="4" t="s">
        <v>431</v>
      </c>
      <c r="EL526" s="4" t="s">
        <v>431</v>
      </c>
      <c r="EM526" s="4" t="s">
        <v>431</v>
      </c>
      <c r="EN526" s="1">
        <v>0</v>
      </c>
      <c r="EO526" s="4">
        <v>2</v>
      </c>
      <c r="EP526" s="4" t="s">
        <v>1550</v>
      </c>
      <c r="EQ526" s="31" t="s">
        <v>431</v>
      </c>
      <c r="ER526" s="14" t="s">
        <v>431</v>
      </c>
      <c r="ES526" s="132">
        <v>14053</v>
      </c>
      <c r="ET526" s="133">
        <v>75</v>
      </c>
      <c r="EU526" s="133">
        <v>5436</v>
      </c>
      <c r="EV526" s="133">
        <v>8000</v>
      </c>
      <c r="EW526" s="133">
        <v>39780</v>
      </c>
      <c r="EX526" s="133">
        <v>2657</v>
      </c>
      <c r="EY526" s="134">
        <f>EX526/EV526*EW526/ET526</f>
        <v>176.15910000000002</v>
      </c>
      <c r="EZ526" s="39">
        <f>L526*EY526</f>
        <v>4051.6593000000007</v>
      </c>
      <c r="FA526" s="9"/>
      <c r="FE526" s="135"/>
      <c r="FF526" s="135"/>
      <c r="FH526" s="136"/>
      <c r="FK526" s="138"/>
      <c r="FL526" s="139"/>
      <c r="FM526" s="9"/>
      <c r="FN526" s="1"/>
      <c r="FO526" s="41">
        <f>AC526/1000</f>
        <v>0.17799999999999999</v>
      </c>
      <c r="FQ526" s="121">
        <f>EX526*100/EU526</f>
        <v>48.877851361295072</v>
      </c>
      <c r="FR526" s="140">
        <f>EY526/1000</f>
        <v>0.17615910000000001</v>
      </c>
      <c r="FS526" s="143"/>
      <c r="FT526" s="1" t="s">
        <v>431</v>
      </c>
      <c r="FU526" s="16"/>
      <c r="FV526" s="214" t="s">
        <v>431</v>
      </c>
      <c r="FW526" s="1" t="s">
        <v>431</v>
      </c>
      <c r="FX526" s="214" t="s">
        <v>431</v>
      </c>
      <c r="FY526" s="9" t="s">
        <v>1610</v>
      </c>
      <c r="FZ526" s="1">
        <v>0</v>
      </c>
      <c r="GA526" s="1" t="s">
        <v>431</v>
      </c>
      <c r="GB526" s="9" t="s">
        <v>431</v>
      </c>
      <c r="GD526" s="1">
        <v>0</v>
      </c>
      <c r="GE526" s="1" t="s">
        <v>431</v>
      </c>
      <c r="GF526" s="1" t="s">
        <v>431</v>
      </c>
      <c r="GG526" s="1">
        <v>0</v>
      </c>
      <c r="GH526" s="8" t="s">
        <v>431</v>
      </c>
      <c r="GI526" s="8"/>
      <c r="GJ526" s="8" t="s">
        <v>431</v>
      </c>
      <c r="GK526" s="1">
        <v>0</v>
      </c>
      <c r="GL526" s="8">
        <v>0</v>
      </c>
      <c r="GM526" s="9" t="s">
        <v>1618</v>
      </c>
      <c r="GO526" s="10">
        <v>44174</v>
      </c>
      <c r="GP526" s="10"/>
      <c r="GQ526" s="20"/>
      <c r="GZ526" s="11"/>
      <c r="KE526" s="20">
        <f>FR526*AO526/100*1000</f>
        <v>102.7007553</v>
      </c>
      <c r="KF526" s="20">
        <f>FR526*AP526/100*1000</f>
        <v>64.826548799999998</v>
      </c>
      <c r="KG526" s="20">
        <f>FR526*AQ526/100*1000</f>
        <v>7.7686163100000005</v>
      </c>
      <c r="KH526" s="20">
        <f>FR526*AX526/100*1000</f>
        <v>28.185456000000002</v>
      </c>
      <c r="KI526" s="20">
        <f>FR526*BM526/100*1000</f>
        <v>0.81033186000000013</v>
      </c>
      <c r="KJ526" s="20">
        <f>FR526*BY526/100*1000</f>
        <v>0.89460637344000005</v>
      </c>
      <c r="KK526" s="20">
        <f>FR526*CA526/100*1000</f>
        <v>13.224615955199999</v>
      </c>
      <c r="KL526" s="20">
        <f>FR526*CC526/100*1000</f>
        <v>50.564708064000001</v>
      </c>
      <c r="KV526" s="9" t="s">
        <v>1618</v>
      </c>
    </row>
    <row r="527" spans="1:313">
      <c r="A527" s="1">
        <v>17</v>
      </c>
      <c r="B527" s="1">
        <f>COUNTIFS($D$3:D527,D527,$F$3:F527,F527)</f>
        <v>1</v>
      </c>
      <c r="C527" s="34">
        <v>12189</v>
      </c>
      <c r="D527" s="75" t="s">
        <v>533</v>
      </c>
      <c r="E527" s="76" t="s">
        <v>536</v>
      </c>
      <c r="F527" s="78">
        <v>475303161</v>
      </c>
      <c r="G527" s="77">
        <f>LEFT(H527,4)-CONCATENATE(IF(LEFT(F527, 2)&lt;MID(H527, 3, 4), 20, 19),LEFT(F527,2))</f>
        <v>73</v>
      </c>
      <c r="H527" s="248" t="s">
        <v>1072</v>
      </c>
      <c r="I527" s="29" t="s">
        <v>442</v>
      </c>
      <c r="J527" s="24" t="s">
        <v>487</v>
      </c>
      <c r="K527" s="2" t="s">
        <v>430</v>
      </c>
      <c r="L527" s="1">
        <v>18</v>
      </c>
      <c r="M527" s="2">
        <v>1</v>
      </c>
      <c r="N527" s="2" t="s">
        <v>431</v>
      </c>
      <c r="P527" s="1" t="s">
        <v>1050</v>
      </c>
      <c r="S527" s="2"/>
      <c r="T527" s="46" t="s">
        <v>797</v>
      </c>
      <c r="U527" s="46"/>
      <c r="V527" s="50" t="s">
        <v>902</v>
      </c>
      <c r="X527" s="59"/>
      <c r="Y527" s="59"/>
      <c r="Z527" s="29"/>
      <c r="AA527" s="1" t="s">
        <v>812</v>
      </c>
      <c r="AC527" s="115">
        <v>105</v>
      </c>
      <c r="AD527" s="115">
        <v>1800</v>
      </c>
      <c r="AE527" s="11"/>
      <c r="AF527" s="11"/>
      <c r="AG527" s="11" t="s">
        <v>491</v>
      </c>
      <c r="AH527" s="115">
        <v>150</v>
      </c>
      <c r="AI527" s="11"/>
      <c r="AJ527" s="11"/>
      <c r="AO527" s="116">
        <v>23.2</v>
      </c>
      <c r="AP527" s="117">
        <v>65.900000000000006</v>
      </c>
      <c r="AQ527" s="118">
        <v>10</v>
      </c>
      <c r="AR527" s="119">
        <f>AO527+AP527+AQ527</f>
        <v>99.100000000000009</v>
      </c>
      <c r="AS527" s="120">
        <f>AO527/AP527</f>
        <v>0.35204855842185123</v>
      </c>
      <c r="AT527" s="121">
        <f>AO527/AP527*AQ527</f>
        <v>3.5204855842185125</v>
      </c>
      <c r="AU527" s="122">
        <f>AO527/(AP527+AQ527)</f>
        <v>0.30566534914360999</v>
      </c>
      <c r="AV527" s="19">
        <v>15.845599999999999</v>
      </c>
      <c r="AW527" s="19">
        <f>95-AY527</f>
        <v>68.3</v>
      </c>
      <c r="AX527" s="123">
        <v>6.194399999999999</v>
      </c>
      <c r="AY527" s="19">
        <v>26.7</v>
      </c>
      <c r="AZ527" s="1" t="s">
        <v>432</v>
      </c>
      <c r="BA527" s="58">
        <v>19</v>
      </c>
      <c r="BB527" s="1" t="s">
        <v>432</v>
      </c>
      <c r="BC527" s="6">
        <v>0.4</v>
      </c>
      <c r="BD527" s="22">
        <v>89.4</v>
      </c>
      <c r="BE527" s="22">
        <v>77</v>
      </c>
      <c r="BF527" s="22">
        <v>73.3</v>
      </c>
      <c r="BG527" s="67">
        <v>6412.8</v>
      </c>
      <c r="BH527" s="20">
        <v>864</v>
      </c>
      <c r="BI527" s="19">
        <v>1.8</v>
      </c>
      <c r="BJ527" s="19">
        <v>44.5</v>
      </c>
      <c r="BK527" s="1">
        <v>55.5</v>
      </c>
      <c r="BL527" s="124">
        <f>BJ527/BK527</f>
        <v>0.80180180180180183</v>
      </c>
      <c r="BM527" s="125">
        <v>0.3</v>
      </c>
      <c r="BN527" s="6">
        <f>BM527*100/AO527</f>
        <v>1.2931034482758621</v>
      </c>
      <c r="BO527" s="1" t="s">
        <v>432</v>
      </c>
      <c r="BP527" s="19">
        <v>32.427999999999997</v>
      </c>
      <c r="BQ527" s="19">
        <v>58.362000000000002</v>
      </c>
      <c r="BR527" s="43">
        <v>53514</v>
      </c>
      <c r="BS527" s="6">
        <f>BX527+BZ527</f>
        <v>77.300000000000011</v>
      </c>
      <c r="BT527" s="4">
        <v>95.8</v>
      </c>
      <c r="BU527" s="43">
        <v>10171.44</v>
      </c>
      <c r="BV527" s="6">
        <f>100-BT527</f>
        <v>4.2000000000000028</v>
      </c>
      <c r="BW527" s="6">
        <f>BY527+CA527+CC527</f>
        <v>65.57050000000001</v>
      </c>
      <c r="BX527" s="4">
        <v>60.7</v>
      </c>
      <c r="BY527" s="22">
        <f>BX527*AP527/100</f>
        <v>40.001300000000008</v>
      </c>
      <c r="BZ527" s="4">
        <v>16.600000000000001</v>
      </c>
      <c r="CA527" s="22">
        <f>BZ527*AP527/100</f>
        <v>10.939400000000003</v>
      </c>
      <c r="CB527" s="4">
        <v>22.2</v>
      </c>
      <c r="CC527" s="22">
        <f>CB527*AP527/100</f>
        <v>14.629799999999999</v>
      </c>
      <c r="CD527" s="22">
        <v>0.51</v>
      </c>
      <c r="CE527" s="126">
        <v>99.8</v>
      </c>
      <c r="CF527" s="127">
        <v>14271.599999999999</v>
      </c>
      <c r="CG527" s="126">
        <v>99.5</v>
      </c>
      <c r="CH527" s="127">
        <v>9392.5</v>
      </c>
      <c r="CI527" s="126">
        <v>95.7</v>
      </c>
      <c r="CJ527" s="126">
        <v>98.8</v>
      </c>
      <c r="CK527" s="127">
        <v>11321.8</v>
      </c>
      <c r="CL527" s="146">
        <f>BX527/BZ527</f>
        <v>3.6566265060240961</v>
      </c>
      <c r="CM527" s="22"/>
      <c r="CN527" s="22"/>
      <c r="CO527" s="22"/>
      <c r="CP527" s="6"/>
      <c r="CQ527" s="19"/>
      <c r="CR527" s="19"/>
      <c r="CS527" s="19"/>
      <c r="CT527" s="22"/>
      <c r="CU527" s="142"/>
      <c r="CV527" s="142"/>
      <c r="CW527" s="22"/>
      <c r="CX527" s="22"/>
      <c r="CZ527" s="22"/>
      <c r="DA527" s="16">
        <v>3</v>
      </c>
      <c r="DB527" s="129" t="s">
        <v>257</v>
      </c>
      <c r="DC527" s="130"/>
      <c r="DD527" s="131" t="s">
        <v>1022</v>
      </c>
      <c r="DI527" s="1" t="s">
        <v>436</v>
      </c>
      <c r="DJ527" s="210" t="s">
        <v>491</v>
      </c>
      <c r="DK527" s="4">
        <v>2</v>
      </c>
      <c r="DN527" s="16">
        <v>0</v>
      </c>
      <c r="DR527" s="1">
        <v>2.4</v>
      </c>
      <c r="DS527" s="1" t="s">
        <v>431</v>
      </c>
      <c r="DT527" s="1">
        <v>116</v>
      </c>
      <c r="DU527" s="1">
        <v>1.7</v>
      </c>
      <c r="DV527" s="1">
        <v>98.3</v>
      </c>
      <c r="DW527" s="1" t="s">
        <v>431</v>
      </c>
      <c r="DX527" s="1" t="s">
        <v>431</v>
      </c>
      <c r="DY527" s="1" t="s">
        <v>431</v>
      </c>
      <c r="DZ527" s="1" t="s">
        <v>431</v>
      </c>
      <c r="EA527" s="1">
        <v>0</v>
      </c>
      <c r="EC527" s="36"/>
      <c r="ED527" s="36"/>
      <c r="EE527" s="4">
        <v>18</v>
      </c>
      <c r="EF527" s="4"/>
      <c r="EG527" s="4"/>
      <c r="EH527" s="4">
        <v>1</v>
      </c>
      <c r="EI527" s="4"/>
      <c r="EJ527" s="4"/>
      <c r="EK527" s="4"/>
      <c r="EL527" s="6" t="e">
        <f>EK527/((EJ527/100)*(EJ527/100))</f>
        <v>#DIV/0!</v>
      </c>
      <c r="EM527" s="4"/>
      <c r="EN527" s="4"/>
      <c r="EO527" s="4"/>
      <c r="EP527" s="4"/>
      <c r="EQ527" s="31"/>
      <c r="ER527" s="14"/>
      <c r="ES527" s="132">
        <v>12189</v>
      </c>
      <c r="ET527" s="133">
        <v>75</v>
      </c>
      <c r="EU527" s="133">
        <v>12169</v>
      </c>
      <c r="EV527" s="133">
        <v>12000</v>
      </c>
      <c r="EW527" s="133">
        <v>40560</v>
      </c>
      <c r="EX527" s="133">
        <v>2193</v>
      </c>
      <c r="EY527" s="134">
        <f>EX527/EV527*EW527/ET527</f>
        <v>98.831199999999995</v>
      </c>
      <c r="EZ527" s="39">
        <f>L527*EY527</f>
        <v>1778.9615999999999</v>
      </c>
      <c r="FA527" s="9"/>
      <c r="FE527" s="135"/>
      <c r="FF527" s="135"/>
      <c r="FH527" s="136"/>
      <c r="FI527" s="11"/>
      <c r="FK527" s="138"/>
      <c r="FL527" s="139"/>
      <c r="FM527" s="9"/>
      <c r="FN527" s="1"/>
      <c r="FO527" s="41">
        <f>AC527/1000</f>
        <v>0.105</v>
      </c>
      <c r="FQ527" s="121">
        <f>EX527*100/EU527</f>
        <v>18.021201413427562</v>
      </c>
      <c r="FR527" s="140">
        <f>EY527/1000</f>
        <v>9.8831199999999994E-2</v>
      </c>
      <c r="FS527" s="143">
        <f>DT527/EY527</f>
        <v>1.1737184209035203</v>
      </c>
      <c r="FT527" s="143"/>
      <c r="FU527" s="214"/>
      <c r="FW527" s="214"/>
      <c r="GI527" s="8"/>
      <c r="GO527" s="10">
        <v>43847</v>
      </c>
      <c r="GP527" s="10"/>
      <c r="GQ527" s="20"/>
      <c r="KE527" s="20">
        <f>FR527*AO527/100*1000</f>
        <v>22.9288384</v>
      </c>
      <c r="KF527" s="20">
        <f>FR527*AP527/100*1000</f>
        <v>65.1297608</v>
      </c>
      <c r="KG527" s="20">
        <f>FR527*AQ527/100*1000</f>
        <v>9.8831199999999999</v>
      </c>
      <c r="KH527" s="20">
        <f>FR527*AX527/100*1000</f>
        <v>6.1219998527999984</v>
      </c>
      <c r="KI527" s="20">
        <f>FR527*BM527/100*1000</f>
        <v>0.29649359999999997</v>
      </c>
      <c r="KJ527" s="20">
        <f>FR527*BY527/100*1000</f>
        <v>39.533764805600008</v>
      </c>
      <c r="KK527" s="20">
        <f>FR527*CA527/100*1000</f>
        <v>10.8115402928</v>
      </c>
      <c r="KL527" s="20">
        <f>FR527*CC527/100*1000</f>
        <v>14.458806897599999</v>
      </c>
    </row>
    <row r="528" spans="1:313">
      <c r="A528" s="1">
        <v>50</v>
      </c>
      <c r="B528" s="1">
        <f>COUNTIFS($D$3:D528,D528,$F$3:F528,F528)</f>
        <v>2</v>
      </c>
      <c r="C528" s="34">
        <v>12348</v>
      </c>
      <c r="D528" s="75" t="s">
        <v>533</v>
      </c>
      <c r="E528" s="76" t="s">
        <v>536</v>
      </c>
      <c r="F528" s="78">
        <v>475303161</v>
      </c>
      <c r="G528" s="77">
        <f>LEFT(H528,4)-CONCATENATE(IF(LEFT(F528, 2)&lt;MID(H528, 3, 4), 20, 19),LEFT(F528,2))</f>
        <v>73</v>
      </c>
      <c r="H528" s="248" t="s">
        <v>1130</v>
      </c>
      <c r="I528" s="29" t="s">
        <v>442</v>
      </c>
      <c r="J528" s="24" t="s">
        <v>487</v>
      </c>
      <c r="K528" s="2" t="s">
        <v>430</v>
      </c>
      <c r="L528" s="1">
        <v>15</v>
      </c>
      <c r="M528" s="2" t="s">
        <v>631</v>
      </c>
      <c r="N528" s="2" t="s">
        <v>431</v>
      </c>
      <c r="P528" s="1" t="s">
        <v>1087</v>
      </c>
      <c r="S528" s="2"/>
      <c r="T528" s="42"/>
      <c r="U528" s="42"/>
      <c r="V528" s="53" t="s">
        <v>1104</v>
      </c>
      <c r="X528" s="59"/>
      <c r="Y528" s="59"/>
      <c r="Z528" s="29"/>
      <c r="AA528" s="1" t="s">
        <v>817</v>
      </c>
      <c r="AC528" s="115">
        <v>65</v>
      </c>
      <c r="AD528" s="115">
        <v>900</v>
      </c>
      <c r="AE528" s="11" t="s">
        <v>514</v>
      </c>
      <c r="AF528" s="11" t="s">
        <v>514</v>
      </c>
      <c r="AG528" s="11" t="s">
        <v>491</v>
      </c>
      <c r="AH528" s="115">
        <v>50</v>
      </c>
      <c r="AI528" s="11"/>
      <c r="AJ528" s="11"/>
      <c r="AM528" s="11"/>
      <c r="AO528" s="116">
        <v>35.700000000000003</v>
      </c>
      <c r="AP528" s="117">
        <v>52.8</v>
      </c>
      <c r="AQ528" s="118">
        <v>10.199999999999999</v>
      </c>
      <c r="AR528" s="119">
        <f>AO528+AP528+AQ528</f>
        <v>98.7</v>
      </c>
      <c r="AS528" s="120">
        <f>AO528/AP528</f>
        <v>0.67613636363636376</v>
      </c>
      <c r="AT528" s="121">
        <f>AO528/AP528*AQ528</f>
        <v>6.8965909090909099</v>
      </c>
      <c r="AU528" s="122">
        <f>AO528/(AP528+AQ528)</f>
        <v>0.56666666666666676</v>
      </c>
      <c r="AV528" s="19">
        <f>AW528*AO528/100</f>
        <v>20.7058</v>
      </c>
      <c r="AW528" s="19">
        <f>97-AY528-(CD528*100/AO528)</f>
        <v>57.999439775910361</v>
      </c>
      <c r="AX528" s="151">
        <v>13.423200000000001</v>
      </c>
      <c r="AY528" s="19">
        <v>37.6</v>
      </c>
      <c r="AZ528" s="1" t="s">
        <v>432</v>
      </c>
      <c r="BA528" s="58">
        <v>6.52</v>
      </c>
      <c r="BB528" s="1" t="s">
        <v>432</v>
      </c>
      <c r="BC528" s="6">
        <v>0.35</v>
      </c>
      <c r="BD528" s="6"/>
      <c r="BE528" s="22"/>
      <c r="BF528" s="19"/>
      <c r="BG528" s="2">
        <v>2960</v>
      </c>
      <c r="BH528" s="67">
        <v>292.79999999999995</v>
      </c>
      <c r="BI528" s="19">
        <v>0.23</v>
      </c>
      <c r="BJ528" s="19">
        <v>33.799999999999997</v>
      </c>
      <c r="BK528" s="1">
        <v>66.2</v>
      </c>
      <c r="BL528" s="147">
        <f>BJ528/BK528</f>
        <v>0.51057401812688818</v>
      </c>
      <c r="BM528" s="125">
        <v>0.55000000000000004</v>
      </c>
      <c r="BN528" s="6">
        <f>BM528*100/AO528</f>
        <v>1.5406162464985995</v>
      </c>
      <c r="BO528" s="1" t="s">
        <v>432</v>
      </c>
      <c r="BP528" s="19">
        <v>19.722999999999999</v>
      </c>
      <c r="BQ528" s="19">
        <v>28.826000000000001</v>
      </c>
      <c r="BR528" s="43">
        <v>33912</v>
      </c>
      <c r="BS528" s="6">
        <f>BX528+BZ528</f>
        <v>67.5</v>
      </c>
      <c r="BT528" s="4">
        <v>94.7</v>
      </c>
      <c r="BU528" s="43">
        <v>9044.8799999999992</v>
      </c>
      <c r="BV528" s="6">
        <f>100-BT528</f>
        <v>5.2999999999999972</v>
      </c>
      <c r="BW528" s="6">
        <f>BY528+CA528+CC528</f>
        <v>52.588799999999992</v>
      </c>
      <c r="BX528" s="4">
        <v>55.3</v>
      </c>
      <c r="BY528" s="22">
        <f>BX528*AP528/100</f>
        <v>29.198399999999996</v>
      </c>
      <c r="BZ528" s="4">
        <v>12.2</v>
      </c>
      <c r="CA528" s="22">
        <f>BZ528*AP528/100</f>
        <v>6.4415999999999993</v>
      </c>
      <c r="CB528" s="4">
        <v>32.1</v>
      </c>
      <c r="CC528" s="22">
        <f>CB528*AP528/100</f>
        <v>16.948799999999999</v>
      </c>
      <c r="CD528" s="22">
        <v>0.5</v>
      </c>
      <c r="CE528" s="126">
        <v>99.8</v>
      </c>
      <c r="CF528" s="127">
        <v>10365.599999999999</v>
      </c>
      <c r="CG528" s="126">
        <v>98.6</v>
      </c>
      <c r="CH528" s="127">
        <v>7899.2000000000007</v>
      </c>
      <c r="CI528" s="126">
        <v>93.1</v>
      </c>
      <c r="CJ528" s="126">
        <v>97.5</v>
      </c>
      <c r="CK528" s="127">
        <v>7596.4</v>
      </c>
      <c r="CL528" s="146">
        <f>BX528/BZ528</f>
        <v>4.5327868852459012</v>
      </c>
      <c r="CM528" s="22"/>
      <c r="CN528" s="22"/>
      <c r="CO528" s="22"/>
      <c r="CP528" s="6"/>
      <c r="CQ528" s="22">
        <v>7.66</v>
      </c>
      <c r="CR528" s="19"/>
      <c r="CS528" s="19"/>
      <c r="CT528" s="22"/>
      <c r="CU528" s="142"/>
      <c r="CV528" s="142"/>
      <c r="CW528" s="22"/>
      <c r="CX528" s="22"/>
      <c r="CZ528" s="22"/>
      <c r="DA528" s="16">
        <v>3</v>
      </c>
      <c r="DB528" s="129" t="s">
        <v>257</v>
      </c>
      <c r="DC528" s="130"/>
      <c r="DD528" s="131" t="s">
        <v>1131</v>
      </c>
      <c r="DI528" s="1" t="s">
        <v>436</v>
      </c>
      <c r="DJ528" s="210" t="s">
        <v>491</v>
      </c>
      <c r="DK528" s="4">
        <v>2</v>
      </c>
      <c r="DN528" s="16">
        <v>0</v>
      </c>
      <c r="DR528" s="1" t="s">
        <v>431</v>
      </c>
      <c r="DS528" s="1" t="s">
        <v>431</v>
      </c>
      <c r="DT528" s="1">
        <v>99</v>
      </c>
      <c r="DU528" s="1">
        <v>28.3</v>
      </c>
      <c r="DV528" s="1">
        <v>71.7</v>
      </c>
      <c r="DW528" s="1" t="s">
        <v>431</v>
      </c>
      <c r="DX528" s="1" t="s">
        <v>431</v>
      </c>
      <c r="DY528" s="1" t="s">
        <v>431</v>
      </c>
      <c r="DZ528" s="1" t="s">
        <v>431</v>
      </c>
      <c r="EA528" s="1">
        <v>0</v>
      </c>
      <c r="EC528" s="36"/>
      <c r="ED528" s="36"/>
      <c r="EE528" s="4">
        <v>15</v>
      </c>
      <c r="EF528" s="4">
        <v>25</v>
      </c>
      <c r="EG528" s="4">
        <v>3</v>
      </c>
      <c r="EH528" s="4">
        <v>1</v>
      </c>
      <c r="EI528" s="4"/>
      <c r="EJ528" s="4"/>
      <c r="EK528" s="4"/>
      <c r="EL528" s="6" t="e">
        <f>EK528/(EJ528*EJ528*0.01*0.01)</f>
        <v>#DIV/0!</v>
      </c>
      <c r="EM528" s="4"/>
      <c r="EN528" s="4"/>
      <c r="EO528" s="4"/>
      <c r="EP528" s="4"/>
      <c r="EQ528" s="31"/>
      <c r="ER528" s="14"/>
      <c r="ES528" s="132">
        <v>12348</v>
      </c>
      <c r="ET528" s="133">
        <v>75</v>
      </c>
      <c r="EU528" s="133">
        <v>93289</v>
      </c>
      <c r="EV528" s="133">
        <v>20000</v>
      </c>
      <c r="EW528" s="133">
        <v>40560</v>
      </c>
      <c r="EX528" s="133">
        <v>2341</v>
      </c>
      <c r="EY528" s="134">
        <f>EX528/EV528*EW528/ET528</f>
        <v>63.300639999999994</v>
      </c>
      <c r="EZ528" s="39">
        <f>L528*EY528</f>
        <v>949.50959999999986</v>
      </c>
      <c r="FA528" s="9"/>
      <c r="FE528" s="135"/>
      <c r="FF528" s="135"/>
      <c r="FH528" s="136"/>
      <c r="FI528" s="11"/>
      <c r="FK528" s="138"/>
      <c r="FL528" s="139"/>
      <c r="FM528" s="9"/>
      <c r="FN528" s="1"/>
      <c r="FO528" s="41">
        <f>AC528/1000</f>
        <v>6.5000000000000002E-2</v>
      </c>
      <c r="FQ528" s="121">
        <f>EX528*100/EU528</f>
        <v>2.5094062536847859</v>
      </c>
      <c r="FR528" s="140">
        <f>EY528/1000</f>
        <v>6.3300639999999991E-2</v>
      </c>
      <c r="FS528" s="143">
        <f>DT528/EY528</f>
        <v>1.5639652300513867</v>
      </c>
      <c r="FT528" s="143"/>
      <c r="FU528" s="214"/>
      <c r="FW528" s="214"/>
      <c r="GI528" s="8"/>
      <c r="GO528" s="10">
        <v>43872</v>
      </c>
      <c r="GP528" s="10"/>
      <c r="GQ528" s="20"/>
      <c r="KE528" s="20">
        <f>FR528*AO528/100*1000</f>
        <v>22.598328479999999</v>
      </c>
      <c r="KF528" s="20">
        <f>FR528*AP528/100*1000</f>
        <v>33.422737919999996</v>
      </c>
      <c r="KG528" s="20">
        <f>FR528*AQ528/100*1000</f>
        <v>6.4566652799999993</v>
      </c>
      <c r="KH528" s="20">
        <f>FR528*AX528/100*1000</f>
        <v>8.4969715084799997</v>
      </c>
      <c r="KI528" s="20">
        <f>FR528*BM528/100*1000</f>
        <v>0.34815351999999999</v>
      </c>
      <c r="KJ528" s="20">
        <f>FR528*BY528/100*1000</f>
        <v>18.482774069759998</v>
      </c>
      <c r="KK528" s="20">
        <f>FR528*CA528/100*1000</f>
        <v>4.0775740262399998</v>
      </c>
      <c r="KL528" s="20">
        <f>FR528*CC528/100*1000</f>
        <v>10.728698872319997</v>
      </c>
    </row>
    <row r="529" spans="1:313">
      <c r="A529" s="1">
        <v>68</v>
      </c>
      <c r="B529" s="1">
        <f>COUNTIFS($D$3:D529,D529,$F$3:F529,F529)</f>
        <v>3</v>
      </c>
      <c r="C529" s="34">
        <v>12431</v>
      </c>
      <c r="D529" s="75" t="s">
        <v>533</v>
      </c>
      <c r="E529" s="76" t="s">
        <v>536</v>
      </c>
      <c r="F529" s="78">
        <v>475303161</v>
      </c>
      <c r="G529" s="77">
        <f>LEFT(H529,4)-CONCATENATE(IF(LEFT(F529, 2)&lt;MID(H529, 3, 4), 20, 19),LEFT(F529,2))</f>
        <v>73</v>
      </c>
      <c r="H529" s="248" t="s">
        <v>1161</v>
      </c>
      <c r="I529" s="29" t="s">
        <v>442</v>
      </c>
      <c r="J529" s="24" t="s">
        <v>487</v>
      </c>
      <c r="K529" s="2" t="s">
        <v>430</v>
      </c>
      <c r="L529" s="1">
        <v>7</v>
      </c>
      <c r="M529" s="2">
        <v>2</v>
      </c>
      <c r="N529" s="2" t="s">
        <v>431</v>
      </c>
      <c r="P529" s="1" t="s">
        <v>1134</v>
      </c>
      <c r="S529" s="2"/>
      <c r="T529" s="42"/>
      <c r="U529" s="42"/>
      <c r="V529" s="53" t="s">
        <v>1104</v>
      </c>
      <c r="X529" s="59"/>
      <c r="Y529" s="59"/>
      <c r="Z529" s="29"/>
      <c r="AA529" s="1" t="s">
        <v>817</v>
      </c>
      <c r="AC529" s="115">
        <v>52</v>
      </c>
      <c r="AD529" s="115">
        <v>370</v>
      </c>
      <c r="AE529" s="11"/>
      <c r="AF529" s="11"/>
      <c r="AG529" s="11" t="s">
        <v>491</v>
      </c>
      <c r="AH529" s="115">
        <v>50</v>
      </c>
      <c r="AI529" s="11"/>
      <c r="AJ529" s="11"/>
      <c r="AM529" s="11"/>
      <c r="AO529" s="116">
        <v>50.8</v>
      </c>
      <c r="AP529" s="117">
        <v>45.7</v>
      </c>
      <c r="AQ529" s="118">
        <v>2.67</v>
      </c>
      <c r="AR529" s="119">
        <f>AO529+AP529+AQ529</f>
        <v>99.17</v>
      </c>
      <c r="AS529" s="120">
        <f>AO529/AP529</f>
        <v>1.1115973741794309</v>
      </c>
      <c r="AT529" s="121">
        <f>AO529/AP529*AQ529</f>
        <v>2.9679649890590807</v>
      </c>
      <c r="AU529" s="122">
        <f>AO529/(AP529+AQ529)</f>
        <v>1.0502377506719038</v>
      </c>
      <c r="AV529" s="19">
        <f>AW529*AO529/100</f>
        <v>34.803799999999995</v>
      </c>
      <c r="AW529" s="19">
        <f>97-AY529-(CD529*100/AO529)</f>
        <v>68.511417322834646</v>
      </c>
      <c r="AX529" s="151">
        <v>14.427199999999997</v>
      </c>
      <c r="AY529" s="19">
        <v>28.4</v>
      </c>
      <c r="AZ529" s="1" t="s">
        <v>432</v>
      </c>
      <c r="BA529" s="58">
        <v>11.6</v>
      </c>
      <c r="BB529" s="1" t="s">
        <v>432</v>
      </c>
      <c r="BC529" s="6">
        <v>0.14000000000000001</v>
      </c>
      <c r="BD529" s="6"/>
      <c r="BE529" s="22"/>
      <c r="BF529" s="19"/>
      <c r="BG529" s="2">
        <v>4937</v>
      </c>
      <c r="BH529" s="67">
        <v>1287</v>
      </c>
      <c r="BI529" s="19">
        <v>1.56</v>
      </c>
      <c r="BJ529" s="19">
        <v>35.1</v>
      </c>
      <c r="BK529" s="1">
        <v>64.900000000000006</v>
      </c>
      <c r="BL529" s="147">
        <f>BJ529/BK529</f>
        <v>0.54083204930662554</v>
      </c>
      <c r="BM529" s="125">
        <v>0.68</v>
      </c>
      <c r="BN529" s="6">
        <f>BM529*100/AO529</f>
        <v>1.3385826771653544</v>
      </c>
      <c r="BO529" s="1" t="s">
        <v>432</v>
      </c>
      <c r="BP529" s="19">
        <v>44.407000000000004</v>
      </c>
      <c r="BQ529" s="19">
        <v>40.114999999999995</v>
      </c>
      <c r="BR529" s="43">
        <v>42921</v>
      </c>
      <c r="BS529" s="6">
        <f>BX529+BZ529</f>
        <v>79.300000000000011</v>
      </c>
      <c r="BT529" s="4">
        <v>95.6</v>
      </c>
      <c r="BU529" s="43">
        <v>11126.584999999999</v>
      </c>
      <c r="BV529" s="6">
        <f>100-BT529</f>
        <v>4.4000000000000057</v>
      </c>
      <c r="BW529" s="6">
        <f>BY529+CA529+CC529</f>
        <v>45.654300000000006</v>
      </c>
      <c r="BX529" s="4">
        <v>48.2</v>
      </c>
      <c r="BY529" s="22">
        <f>BX529*AP529/100</f>
        <v>22.027400000000004</v>
      </c>
      <c r="BZ529" s="4">
        <v>31.1</v>
      </c>
      <c r="CA529" s="22">
        <f>BZ529*AP529/100</f>
        <v>14.212700000000002</v>
      </c>
      <c r="CB529" s="4">
        <v>20.6</v>
      </c>
      <c r="CC529" s="22">
        <f>CB529*AP529/100</f>
        <v>9.414200000000001</v>
      </c>
      <c r="CD529" s="22">
        <v>4.4999999999999998E-2</v>
      </c>
      <c r="CE529" s="126">
        <v>99.9</v>
      </c>
      <c r="CF529" s="127">
        <v>15076.599999999999</v>
      </c>
      <c r="CG529" s="126">
        <v>99.4</v>
      </c>
      <c r="CH529" s="127">
        <v>11955.2</v>
      </c>
      <c r="CI529" s="126">
        <v>93.8</v>
      </c>
      <c r="CJ529" s="126">
        <v>98.6</v>
      </c>
      <c r="CK529" s="127">
        <v>13623.8</v>
      </c>
      <c r="CL529" s="19">
        <f>BX529/BZ529</f>
        <v>1.54983922829582</v>
      </c>
      <c r="CM529" s="22"/>
      <c r="CN529" s="22"/>
      <c r="CO529" s="22"/>
      <c r="CP529" s="6"/>
      <c r="CQ529" s="22">
        <v>17.5</v>
      </c>
      <c r="CR529" s="19"/>
      <c r="CS529" s="19"/>
      <c r="CT529" s="22"/>
      <c r="CU529" s="142"/>
      <c r="CV529" s="142"/>
      <c r="CW529" s="22"/>
      <c r="CX529" s="22"/>
      <c r="CZ529" s="22"/>
      <c r="DA529" s="16">
        <v>3</v>
      </c>
      <c r="DB529" s="129" t="s">
        <v>258</v>
      </c>
      <c r="DC529" s="130"/>
      <c r="DD529" s="131" t="s">
        <v>1168</v>
      </c>
      <c r="DI529" s="1" t="s">
        <v>436</v>
      </c>
      <c r="DJ529" s="210" t="s">
        <v>491</v>
      </c>
      <c r="DK529" s="4">
        <v>2</v>
      </c>
      <c r="DN529" s="16">
        <v>0</v>
      </c>
      <c r="DR529" s="1" t="s">
        <v>431</v>
      </c>
      <c r="DS529" s="1" t="s">
        <v>431</v>
      </c>
      <c r="DT529" s="1">
        <v>112</v>
      </c>
      <c r="DU529" s="1">
        <v>32.1</v>
      </c>
      <c r="DV529" s="1">
        <v>67.900000000000006</v>
      </c>
      <c r="DW529" s="1" t="s">
        <v>431</v>
      </c>
      <c r="DX529" s="1" t="s">
        <v>431</v>
      </c>
      <c r="DY529" s="1" t="s">
        <v>431</v>
      </c>
      <c r="DZ529" s="1" t="s">
        <v>431</v>
      </c>
      <c r="EA529" s="1">
        <v>0</v>
      </c>
      <c r="EC529" s="36"/>
      <c r="ED529" s="36"/>
      <c r="EE529" s="4">
        <v>7</v>
      </c>
      <c r="EF529" s="4">
        <v>15</v>
      </c>
      <c r="EG529" s="4">
        <v>2</v>
      </c>
      <c r="EH529" s="4">
        <v>1</v>
      </c>
      <c r="EI529" s="4"/>
      <c r="EJ529" s="4"/>
      <c r="EK529" s="4"/>
      <c r="EL529" s="6" t="e">
        <f>EK529/(EJ529*EJ529*0.01*0.01)</f>
        <v>#DIV/0!</v>
      </c>
      <c r="EM529" s="4"/>
      <c r="EN529" s="4"/>
      <c r="EO529" s="4"/>
      <c r="EP529" s="4"/>
      <c r="EQ529" s="31"/>
      <c r="ER529" s="14"/>
      <c r="ES529" s="132">
        <v>12431</v>
      </c>
      <c r="ET529" s="133">
        <v>75</v>
      </c>
      <c r="EU529" s="133">
        <v>5594</v>
      </c>
      <c r="EV529" s="133">
        <v>18000</v>
      </c>
      <c r="EW529" s="133">
        <v>40560</v>
      </c>
      <c r="EX529" s="133">
        <v>1724</v>
      </c>
      <c r="EY529" s="134">
        <f>EX529/EV529*EW529/ET529</f>
        <v>51.796622222222226</v>
      </c>
      <c r="EZ529" s="39">
        <f>L529*EY529</f>
        <v>362.57635555555555</v>
      </c>
      <c r="FA529" s="9"/>
      <c r="FE529" s="135"/>
      <c r="FF529" s="135"/>
      <c r="FH529" s="136"/>
      <c r="FI529" s="11"/>
      <c r="FK529" s="138"/>
      <c r="FL529" s="139"/>
      <c r="FM529" s="9"/>
      <c r="FN529" s="1"/>
      <c r="FO529" s="41">
        <f>AC529/1000</f>
        <v>5.1999999999999998E-2</v>
      </c>
      <c r="FQ529" s="121">
        <f>EX529*100/EU529</f>
        <v>30.818734358240974</v>
      </c>
      <c r="FR529" s="140">
        <f>EY529/1000</f>
        <v>5.1796622222222227E-2</v>
      </c>
      <c r="FS529" s="143">
        <f>DT529/EY529</f>
        <v>2.162303161767734</v>
      </c>
      <c r="FT529" s="143"/>
      <c r="FU529" s="214"/>
      <c r="FW529" s="214"/>
      <c r="GI529" s="8"/>
      <c r="GO529" s="10">
        <v>43886</v>
      </c>
      <c r="GP529" s="10"/>
      <c r="GQ529" s="20"/>
      <c r="KE529" s="20">
        <f>FR529*AO529/100*1000</f>
        <v>26.31268408888889</v>
      </c>
      <c r="KF529" s="20">
        <f>FR529*AP529/100*1000</f>
        <v>23.671056355555557</v>
      </c>
      <c r="KG529" s="20">
        <f>FR529*AQ529/100*1000</f>
        <v>1.3829698133333335</v>
      </c>
      <c r="KH529" s="20">
        <f>FR529*AX529/100*1000</f>
        <v>7.4728022812444443</v>
      </c>
      <c r="KI529" s="20">
        <f>FR529*BM529/100*1000</f>
        <v>0.35221703111111119</v>
      </c>
      <c r="KJ529" s="20">
        <f>FR529*BY529/100*1000</f>
        <v>11.409449163377781</v>
      </c>
      <c r="KK529" s="20">
        <f>FR529*CA529/100*1000</f>
        <v>7.3616985265777783</v>
      </c>
      <c r="KL529" s="20">
        <f>FR529*CC529/100*1000</f>
        <v>4.8762376092444448</v>
      </c>
    </row>
    <row r="530" spans="1:313">
      <c r="A530" s="1">
        <v>3</v>
      </c>
      <c r="B530" s="1">
        <f>COUNTIFS($D$3:D530,D530,$F$3:F530,F530)</f>
        <v>4</v>
      </c>
      <c r="C530" s="34">
        <v>14268</v>
      </c>
      <c r="D530" s="75" t="s">
        <v>533</v>
      </c>
      <c r="E530" s="76" t="s">
        <v>536</v>
      </c>
      <c r="F530" s="78">
        <v>475303161</v>
      </c>
      <c r="G530" s="77">
        <f>LEFT(H530,4)-CONCATENATE(IF(LEFT(F530, 2)&lt;MID(H530, 3, 4), 20, 19),LEFT(F530,2))</f>
        <v>74</v>
      </c>
      <c r="H530" s="248" t="s">
        <v>1671</v>
      </c>
      <c r="I530" s="29" t="s">
        <v>442</v>
      </c>
      <c r="J530" s="24" t="s">
        <v>487</v>
      </c>
      <c r="K530" s="2" t="s">
        <v>430</v>
      </c>
      <c r="L530" s="2">
        <v>13</v>
      </c>
      <c r="M530" s="2">
        <v>1</v>
      </c>
      <c r="N530" s="2" t="s">
        <v>431</v>
      </c>
      <c r="O530" s="11"/>
      <c r="P530" s="2" t="s">
        <v>1651</v>
      </c>
      <c r="Q530" s="11"/>
      <c r="R530" s="11"/>
      <c r="S530" s="11"/>
      <c r="T530" s="42"/>
      <c r="U530" s="42"/>
      <c r="V530" s="64" t="s">
        <v>1609</v>
      </c>
      <c r="W530" s="62" t="s">
        <v>1530</v>
      </c>
      <c r="X530" s="63"/>
      <c r="Y530" s="63"/>
      <c r="Z530" s="11"/>
      <c r="AA530" s="1" t="s">
        <v>812</v>
      </c>
      <c r="AC530" s="115">
        <v>90</v>
      </c>
      <c r="AD530" s="115">
        <v>1100</v>
      </c>
      <c r="AE530" s="11"/>
      <c r="AF530" s="11"/>
      <c r="AG530" s="11" t="s">
        <v>491</v>
      </c>
      <c r="AH530" s="115">
        <v>150</v>
      </c>
      <c r="AI530" s="11"/>
      <c r="AJ530" s="11"/>
      <c r="AM530" s="11"/>
      <c r="AO530" s="116">
        <v>39.799999999999997</v>
      </c>
      <c r="AP530" s="117">
        <v>57.4</v>
      </c>
      <c r="AQ530" s="118">
        <v>1.8</v>
      </c>
      <c r="AR530" s="119">
        <f>AO530+AP530+AQ530</f>
        <v>98.999999999999986</v>
      </c>
      <c r="AS530" s="120">
        <f>AO530/AP530</f>
        <v>0.69337979094076652</v>
      </c>
      <c r="AT530" s="121">
        <f>AO530/AP530*AQ530</f>
        <v>1.2480836236933797</v>
      </c>
      <c r="AU530" s="122">
        <f>AO530/(AP530+AQ530)</f>
        <v>0.67229729729729726</v>
      </c>
      <c r="AV530" s="19">
        <f>AW530*AO530/100</f>
        <v>26.283999999999995</v>
      </c>
      <c r="AW530" s="19">
        <f>98-AY530-(CD530*100/AO530)</f>
        <v>66.040201005025125</v>
      </c>
      <c r="AX530" s="123">
        <v>10.6</v>
      </c>
      <c r="AY530" s="19">
        <f>AX530*100/AO530</f>
        <v>26.633165829145732</v>
      </c>
      <c r="AZ530" s="1" t="s">
        <v>432</v>
      </c>
      <c r="BA530" s="58">
        <v>15.3</v>
      </c>
      <c r="BB530" s="1" t="s">
        <v>432</v>
      </c>
      <c r="BC530" s="6">
        <v>0.16</v>
      </c>
      <c r="BD530" s="6"/>
      <c r="BE530" s="19"/>
      <c r="BF530" s="19"/>
      <c r="BG530" s="67">
        <v>4739.2857142857147</v>
      </c>
      <c r="BH530" s="67">
        <v>221.18644067796612</v>
      </c>
      <c r="BI530" s="19">
        <v>0</v>
      </c>
      <c r="BJ530" s="19">
        <v>20.3</v>
      </c>
      <c r="BK530" s="1">
        <v>79.7</v>
      </c>
      <c r="BL530" s="124">
        <f>BJ530/BK530</f>
        <v>0.25470514429109159</v>
      </c>
      <c r="BM530" s="125">
        <v>0.72</v>
      </c>
      <c r="BN530" s="6">
        <f>BM530*100/AO530</f>
        <v>1.8090452261306533</v>
      </c>
      <c r="BO530" s="1" t="s">
        <v>432</v>
      </c>
      <c r="BP530" s="19">
        <v>32.4</v>
      </c>
      <c r="BQ530" s="19">
        <v>28.1</v>
      </c>
      <c r="BR530" s="6">
        <v>40269.599999999999</v>
      </c>
      <c r="BS530" s="6">
        <f>BX530+BZ530</f>
        <v>19.759999999999998</v>
      </c>
      <c r="BT530" s="4">
        <v>92.5</v>
      </c>
      <c r="BU530" s="43">
        <v>6415.2380952380954</v>
      </c>
      <c r="BV530" s="6">
        <f>100-BT530</f>
        <v>7.5</v>
      </c>
      <c r="BW530" s="6">
        <f>BY530+CA530+CC530</f>
        <v>57.032640000000001</v>
      </c>
      <c r="BX530" s="22">
        <v>9.16</v>
      </c>
      <c r="BY530" s="22">
        <f>BX530*AP530/100</f>
        <v>5.2578399999999998</v>
      </c>
      <c r="BZ530" s="4">
        <v>10.6</v>
      </c>
      <c r="CA530" s="22">
        <f>BZ530*AP530/100</f>
        <v>6.0843999999999996</v>
      </c>
      <c r="CB530" s="4">
        <v>79.599999999999994</v>
      </c>
      <c r="CC530" s="22">
        <f>CB530*AP530/100</f>
        <v>45.690399999999997</v>
      </c>
      <c r="CD530" s="19">
        <v>2.12</v>
      </c>
      <c r="CE530" s="126">
        <v>99.6</v>
      </c>
      <c r="CF530" s="126">
        <v>7821</v>
      </c>
      <c r="CG530" s="126">
        <v>97.2</v>
      </c>
      <c r="CH530" s="126">
        <v>5909</v>
      </c>
      <c r="CI530" s="126">
        <v>68.900000000000006</v>
      </c>
      <c r="CJ530" s="126">
        <v>74.900000000000006</v>
      </c>
      <c r="CK530" s="126">
        <v>2924</v>
      </c>
      <c r="CL530" s="19">
        <f>BX530/BZ530</f>
        <v>0.86415094339622645</v>
      </c>
      <c r="CM530" s="22">
        <v>0.56000000000000005</v>
      </c>
      <c r="CN530" s="22">
        <v>25.6</v>
      </c>
      <c r="CO530" s="22">
        <v>2.98</v>
      </c>
      <c r="CP530" s="6"/>
      <c r="CQ530" s="19"/>
      <c r="CR530" s="19"/>
      <c r="CS530" s="20"/>
      <c r="CT530" s="22"/>
      <c r="CU530" s="142"/>
      <c r="CV530" s="142"/>
      <c r="CW530" s="22"/>
      <c r="CX530" s="22"/>
      <c r="CZ530" s="22"/>
      <c r="DA530" s="16"/>
      <c r="DB530" s="129" t="s">
        <v>257</v>
      </c>
      <c r="DC530" s="130"/>
      <c r="DD530" s="131" t="s">
        <v>1672</v>
      </c>
      <c r="DI530" s="1" t="s">
        <v>436</v>
      </c>
      <c r="DJ530" s="210" t="s">
        <v>491</v>
      </c>
      <c r="DK530" s="4">
        <v>2</v>
      </c>
      <c r="DL530" s="4" t="s">
        <v>442</v>
      </c>
      <c r="DM530" s="4" t="s">
        <v>442</v>
      </c>
      <c r="DN530" s="16">
        <v>0</v>
      </c>
      <c r="DO530" s="4">
        <v>0</v>
      </c>
      <c r="DP530" s="4">
        <v>0</v>
      </c>
      <c r="DQ530" s="4" t="s">
        <v>431</v>
      </c>
      <c r="DR530" s="1" t="s">
        <v>431</v>
      </c>
      <c r="DS530" s="1" t="s">
        <v>431</v>
      </c>
      <c r="DT530" s="1">
        <v>234</v>
      </c>
      <c r="DU530" s="1">
        <v>13.2</v>
      </c>
      <c r="DV530" s="1">
        <v>86.8</v>
      </c>
      <c r="DW530" s="1" t="s">
        <v>431</v>
      </c>
      <c r="DX530" s="1" t="s">
        <v>431</v>
      </c>
      <c r="DY530" s="1" t="s">
        <v>431</v>
      </c>
      <c r="DZ530" s="1" t="s">
        <v>431</v>
      </c>
      <c r="EA530" s="1">
        <v>0</v>
      </c>
      <c r="EC530" s="36"/>
      <c r="ED530" s="36"/>
      <c r="EE530" s="4">
        <v>13</v>
      </c>
      <c r="EF530" s="4">
        <v>20</v>
      </c>
      <c r="EG530" s="4">
        <v>2</v>
      </c>
      <c r="EH530" s="4">
        <v>1</v>
      </c>
      <c r="EI530" s="4"/>
      <c r="EJ530" s="4" t="s">
        <v>431</v>
      </c>
      <c r="EK530" s="4" t="s">
        <v>431</v>
      </c>
      <c r="EL530" s="4" t="s">
        <v>431</v>
      </c>
      <c r="EM530" s="4" t="s">
        <v>431</v>
      </c>
      <c r="EN530" s="1">
        <v>1</v>
      </c>
      <c r="EO530" s="4" t="s">
        <v>431</v>
      </c>
      <c r="EP530" s="4" t="s">
        <v>1537</v>
      </c>
      <c r="EQ530" s="31" t="s">
        <v>431</v>
      </c>
      <c r="ER530" s="14" t="s">
        <v>431</v>
      </c>
      <c r="ES530" s="132">
        <v>14268</v>
      </c>
      <c r="ET530" s="133">
        <v>75</v>
      </c>
      <c r="EU530" s="133">
        <v>8804</v>
      </c>
      <c r="EV530" s="133">
        <v>12000</v>
      </c>
      <c r="EW530" s="133">
        <v>39780</v>
      </c>
      <c r="EX530" s="133">
        <v>2655</v>
      </c>
      <c r="EY530" s="134">
        <f>EX530/EV530*EW530/ET530</f>
        <v>117.35100000000001</v>
      </c>
      <c r="EZ530" s="39">
        <f>L530*EY530</f>
        <v>1525.5630000000001</v>
      </c>
      <c r="FA530" s="9"/>
      <c r="FE530" s="135"/>
      <c r="FF530" s="135"/>
      <c r="FH530" s="136"/>
      <c r="FK530" s="138"/>
      <c r="FL530" s="139"/>
      <c r="FM530" s="9"/>
      <c r="FN530" s="1"/>
      <c r="FO530" s="41">
        <f>AC530/1000</f>
        <v>0.09</v>
      </c>
      <c r="FQ530" s="121">
        <f>EX530*100/EU530</f>
        <v>30.156746933212176</v>
      </c>
      <c r="FR530" s="140">
        <f>EY530/1000</f>
        <v>0.11735100000000001</v>
      </c>
      <c r="FS530" s="143"/>
      <c r="FT530" s="1">
        <v>12</v>
      </c>
      <c r="FU530" s="214" t="s">
        <v>431</v>
      </c>
      <c r="FV530" s="16" t="s">
        <v>1673</v>
      </c>
      <c r="FW530" s="214" t="s">
        <v>431</v>
      </c>
      <c r="FX530" s="1" t="s">
        <v>1673</v>
      </c>
      <c r="FY530" s="9" t="s">
        <v>692</v>
      </c>
      <c r="FZ530" s="1">
        <v>0</v>
      </c>
      <c r="GA530" s="1" t="s">
        <v>431</v>
      </c>
      <c r="GB530" s="9" t="s">
        <v>501</v>
      </c>
      <c r="GD530" s="1">
        <v>1</v>
      </c>
      <c r="GE530" s="1">
        <v>44173</v>
      </c>
      <c r="GF530" s="1" t="s">
        <v>1589</v>
      </c>
      <c r="GG530" s="1">
        <v>1</v>
      </c>
      <c r="GH530" s="28">
        <v>44243</v>
      </c>
      <c r="GJ530" s="8" t="s">
        <v>1674</v>
      </c>
      <c r="GK530" s="1">
        <v>0</v>
      </c>
      <c r="GL530" s="8">
        <v>0</v>
      </c>
      <c r="GM530" s="9" t="s">
        <v>1675</v>
      </c>
      <c r="GO530" s="10">
        <v>44208</v>
      </c>
      <c r="GP530" s="10"/>
      <c r="GQ530" s="20"/>
      <c r="KE530" s="20">
        <f>FR530*AO530/100*1000</f>
        <v>46.705697999999998</v>
      </c>
      <c r="KF530" s="20">
        <f>FR530*AP530/100*1000</f>
        <v>67.359474000000006</v>
      </c>
      <c r="KG530" s="20">
        <f>FR530*AQ530/100*1000</f>
        <v>2.1123180000000001</v>
      </c>
      <c r="KH530" s="20">
        <f>FR530*AX530/100*1000</f>
        <v>12.439206</v>
      </c>
      <c r="KI530" s="20">
        <f>FR530*BM530/100*1000</f>
        <v>0.8449272000000001</v>
      </c>
      <c r="KJ530" s="20">
        <f>FR530*BY530/100*1000</f>
        <v>6.170127818400001</v>
      </c>
      <c r="KK530" s="20">
        <f>FR530*CA530/100*1000</f>
        <v>7.1401042440000007</v>
      </c>
      <c r="KL530" s="20">
        <f>FR530*CC530/100*1000</f>
        <v>53.618141303999998</v>
      </c>
      <c r="KV530" s="9" t="s">
        <v>1675</v>
      </c>
    </row>
    <row r="531" spans="1:313">
      <c r="A531" s="1">
        <v>168</v>
      </c>
      <c r="B531" s="1">
        <f>COUNTIFS($D$3:D531,D531,$F$3:F531,F531)</f>
        <v>1</v>
      </c>
      <c r="C531" s="34">
        <v>15470</v>
      </c>
      <c r="D531" s="21" t="s">
        <v>533</v>
      </c>
      <c r="E531" s="2" t="s">
        <v>1999</v>
      </c>
      <c r="F531" s="12">
        <v>7560235342</v>
      </c>
      <c r="G531" s="1">
        <f>LEFT(H531,4)-CONCATENATE(IF(LEFT(F531, 2)&lt;MID(H531, 3, 4), 20, 19),LEFT(F531,2))</f>
        <v>46</v>
      </c>
      <c r="H531" s="247" t="s">
        <v>1991</v>
      </c>
      <c r="I531" s="29" t="s">
        <v>442</v>
      </c>
      <c r="J531" s="24" t="s">
        <v>487</v>
      </c>
      <c r="K531" s="2" t="s">
        <v>430</v>
      </c>
      <c r="L531" s="2">
        <v>6</v>
      </c>
      <c r="M531" s="2">
        <v>2</v>
      </c>
      <c r="N531" s="2" t="s">
        <v>647</v>
      </c>
      <c r="O531" s="11"/>
      <c r="P531" s="2" t="s">
        <v>1994</v>
      </c>
      <c r="Q531" s="11"/>
      <c r="R531" s="11"/>
      <c r="S531" s="11"/>
      <c r="T531" s="42"/>
      <c r="U531" s="42"/>
      <c r="V531" s="64" t="s">
        <v>1609</v>
      </c>
      <c r="W531" s="42"/>
      <c r="X531" s="42"/>
      <c r="Y531" s="66"/>
      <c r="Z531" s="11"/>
      <c r="AA531" s="1" t="s">
        <v>812</v>
      </c>
      <c r="AC531" s="115">
        <v>1261</v>
      </c>
      <c r="AD531" s="115">
        <v>7500</v>
      </c>
      <c r="AE531" s="11"/>
      <c r="AF531" s="11"/>
      <c r="AG531" s="11" t="s">
        <v>491</v>
      </c>
      <c r="AH531" s="115">
        <v>550</v>
      </c>
      <c r="AI531" s="11"/>
      <c r="AJ531" s="11"/>
      <c r="AM531" s="11"/>
      <c r="AO531" s="116">
        <v>20</v>
      </c>
      <c r="AP531" s="117">
        <v>78.5</v>
      </c>
      <c r="AQ531" s="118">
        <v>1.17</v>
      </c>
      <c r="AR531" s="119">
        <f>AO531+AP531+AQ531</f>
        <v>99.67</v>
      </c>
      <c r="AS531" s="120">
        <f>AO531/AP531</f>
        <v>0.25477707006369427</v>
      </c>
      <c r="AT531" s="121">
        <f>AO531/AP531*AQ531</f>
        <v>0.29808917197452228</v>
      </c>
      <c r="AU531" s="122">
        <f>AO531/(AP531+AQ531)</f>
        <v>0.25103552152629599</v>
      </c>
      <c r="AV531" s="19">
        <f>AW531*AO531/100</f>
        <v>17.260000000000002</v>
      </c>
      <c r="AW531" s="19">
        <f>98-AY531-(CD531*100/AO531)</f>
        <v>86.300000000000011</v>
      </c>
      <c r="AX531" s="123">
        <v>1.87</v>
      </c>
      <c r="AY531" s="19">
        <f>AX531*100/AO531</f>
        <v>9.35</v>
      </c>
      <c r="AZ531" s="1" t="s">
        <v>432</v>
      </c>
      <c r="BA531" s="58">
        <v>14.82</v>
      </c>
      <c r="BB531" s="1" t="s">
        <v>432</v>
      </c>
      <c r="BC531" s="6">
        <v>2.1999999999999999E-2</v>
      </c>
      <c r="BD531" s="6"/>
      <c r="BE531" s="19"/>
      <c r="BF531" s="19"/>
      <c r="BG531" s="67">
        <v>4756.2968005445891</v>
      </c>
      <c r="BH531" s="67">
        <v>474.98</v>
      </c>
      <c r="BI531" s="19">
        <v>1.22</v>
      </c>
      <c r="BJ531" s="19">
        <v>56.1</v>
      </c>
      <c r="BK531" s="19">
        <f>100-BJ531</f>
        <v>43.9</v>
      </c>
      <c r="BL531" s="124">
        <f>BJ531/BK531</f>
        <v>1.2779043280182234</v>
      </c>
      <c r="BM531" s="125">
        <v>0.41</v>
      </c>
      <c r="BN531" s="6">
        <f>BM531*100/AO531</f>
        <v>2.0499999999999998</v>
      </c>
      <c r="BO531" s="1" t="s">
        <v>432</v>
      </c>
      <c r="BP531" s="19">
        <v>28.569000000000003</v>
      </c>
      <c r="BQ531" s="19">
        <v>33.6</v>
      </c>
      <c r="BR531" s="43">
        <v>38537</v>
      </c>
      <c r="BS531" s="6">
        <f>BX531+BZ531</f>
        <v>55.099999999999994</v>
      </c>
      <c r="BT531" s="4">
        <v>89.4</v>
      </c>
      <c r="BU531" s="43">
        <v>8855.5833333333339</v>
      </c>
      <c r="BV531" s="6">
        <f>100-BT531</f>
        <v>10.599999999999994</v>
      </c>
      <c r="BW531" s="6">
        <f>BY531+CA531+CC531</f>
        <v>78.421500000000009</v>
      </c>
      <c r="BX531" s="22">
        <v>8.6999999999999993</v>
      </c>
      <c r="BY531" s="22">
        <f>BX531*AP531/100</f>
        <v>6.8294999999999995</v>
      </c>
      <c r="BZ531" s="6">
        <v>46.4</v>
      </c>
      <c r="CA531" s="22">
        <f>BZ531*AP531/100</f>
        <v>36.423999999999999</v>
      </c>
      <c r="CB531" s="6">
        <v>44.8</v>
      </c>
      <c r="CC531" s="22">
        <f>CB531*AP531/100</f>
        <v>35.167999999999999</v>
      </c>
      <c r="CD531" s="22">
        <v>0.47</v>
      </c>
      <c r="CE531" s="126">
        <v>99.6</v>
      </c>
      <c r="CF531" s="127">
        <v>6903</v>
      </c>
      <c r="CG531" s="126">
        <v>93.2</v>
      </c>
      <c r="CH531" s="127">
        <v>4937</v>
      </c>
      <c r="CI531" s="126">
        <v>32.9</v>
      </c>
      <c r="CJ531" s="126">
        <v>66.7</v>
      </c>
      <c r="CK531" s="127">
        <v>5750</v>
      </c>
      <c r="CL531" s="19">
        <f>BX531/BZ531</f>
        <v>0.1875</v>
      </c>
      <c r="CM531" s="19">
        <v>0.39</v>
      </c>
      <c r="CN531" s="19">
        <v>5.35</v>
      </c>
      <c r="CO531" s="19">
        <v>1.36</v>
      </c>
      <c r="CP531" s="6"/>
      <c r="CQ531" s="19"/>
      <c r="CR531" s="19"/>
      <c r="CS531" s="20"/>
      <c r="CZ531" s="22"/>
      <c r="DA531" s="16"/>
      <c r="DB531" s="129" t="s">
        <v>257</v>
      </c>
      <c r="DC531" s="130"/>
      <c r="DD531" s="131" t="s">
        <v>1934</v>
      </c>
      <c r="DI531" s="1" t="s">
        <v>436</v>
      </c>
      <c r="DJ531" s="210" t="s">
        <v>491</v>
      </c>
      <c r="DK531" s="4">
        <v>2</v>
      </c>
      <c r="DN531" s="16">
        <v>0</v>
      </c>
      <c r="DR531" s="22" t="s">
        <v>431</v>
      </c>
      <c r="DS531" s="22" t="s">
        <v>431</v>
      </c>
      <c r="DT531" s="67">
        <v>317</v>
      </c>
      <c r="DU531" s="22">
        <v>17.399999999999999</v>
      </c>
      <c r="DV531" s="22">
        <v>82.6</v>
      </c>
      <c r="DW531" s="22" t="s">
        <v>431</v>
      </c>
      <c r="DX531" s="22" t="s">
        <v>431</v>
      </c>
      <c r="DY531" s="22" t="s">
        <v>431</v>
      </c>
      <c r="DZ531" s="22" t="s">
        <v>431</v>
      </c>
      <c r="EA531" s="2">
        <v>0</v>
      </c>
      <c r="EB531" s="111"/>
      <c r="EC531" s="36"/>
      <c r="ED531" s="36"/>
      <c r="EE531" s="4">
        <f>L531</f>
        <v>6</v>
      </c>
      <c r="EF531" s="4"/>
      <c r="EG531" s="4"/>
      <c r="EH531" s="4"/>
      <c r="EI531" s="4"/>
      <c r="EJ531" s="4"/>
      <c r="EK531" s="4"/>
      <c r="EL531" s="6" t="e">
        <f>EK531/(EJ531*EJ531*0.01*0.01)</f>
        <v>#DIV/0!</v>
      </c>
      <c r="EM531" s="4"/>
      <c r="EN531" s="4"/>
      <c r="EO531" s="4"/>
      <c r="EP531" s="4"/>
      <c r="EQ531" s="31"/>
      <c r="ER531" s="14"/>
      <c r="ES531" s="132">
        <f>C531</f>
        <v>15470</v>
      </c>
      <c r="ET531" s="133">
        <v>75</v>
      </c>
      <c r="EU531" s="133">
        <v>13384</v>
      </c>
      <c r="EV531" s="133">
        <v>4000</v>
      </c>
      <c r="EW531" s="133">
        <v>39780</v>
      </c>
      <c r="EX531" s="133">
        <v>2504</v>
      </c>
      <c r="EY531" s="134">
        <f>EX531/EV531*EW531/ET531</f>
        <v>332.03039999999999</v>
      </c>
      <c r="EZ531" s="39">
        <f>L531*EY531</f>
        <v>1992.1823999999999</v>
      </c>
      <c r="FA531" s="9"/>
      <c r="FE531" s="135"/>
      <c r="FF531" s="135"/>
      <c r="FH531" s="136"/>
      <c r="FK531" s="138"/>
      <c r="FL531" s="139"/>
      <c r="FM531" s="9"/>
      <c r="FN531" s="1"/>
      <c r="FO531" s="41">
        <f>AC531/1000</f>
        <v>1.2609999999999999</v>
      </c>
      <c r="FQ531" s="121">
        <f>EX531*100/EU531</f>
        <v>18.7089061566049</v>
      </c>
      <c r="FR531" s="140">
        <f>EY531/1000</f>
        <v>0.3320304</v>
      </c>
      <c r="FS531" s="9"/>
      <c r="FU531" s="214"/>
      <c r="FW531" s="214"/>
      <c r="GI531" s="8"/>
      <c r="GO531" s="10"/>
      <c r="GP531" s="10"/>
      <c r="GQ531" s="20"/>
      <c r="KE531" s="20">
        <f>FR531*AO531/100*1000</f>
        <v>66.406080000000003</v>
      </c>
      <c r="KF531" s="20">
        <f>FR531*AP531/100*1000</f>
        <v>260.64386400000001</v>
      </c>
      <c r="KG531" s="20">
        <f>FR531*AQ531/100*1000</f>
        <v>3.88475568</v>
      </c>
      <c r="KH531" s="20">
        <f>FR531*AX531/100*1000</f>
        <v>6.2089684800000002</v>
      </c>
      <c r="KI531" s="20">
        <f>FR531*BM531/100*1000</f>
        <v>1.3613246399999996</v>
      </c>
      <c r="KJ531" s="20">
        <f>FR531*BY531/100*1000</f>
        <v>22.676016168</v>
      </c>
      <c r="KK531" s="20">
        <f>FR531*CA531/100*1000</f>
        <v>120.938752896</v>
      </c>
      <c r="KL531" s="20">
        <f>FR531*CC531/100*1000</f>
        <v>116.768451072</v>
      </c>
    </row>
    <row r="532" spans="1:313">
      <c r="A532" s="1">
        <v>317</v>
      </c>
      <c r="B532" s="1">
        <f>COUNTIFS($D$3:D532,D532,$F$3:F532,F532)</f>
        <v>1</v>
      </c>
      <c r="C532" s="34">
        <v>16373</v>
      </c>
      <c r="D532" s="75" t="s">
        <v>533</v>
      </c>
      <c r="E532" s="76" t="s">
        <v>637</v>
      </c>
      <c r="F532" s="76">
        <v>7955155307</v>
      </c>
      <c r="G532" s="77">
        <f>LEFT(H532,4)-CONCATENATE(IF(LEFT(F532, 2)&lt;MID(H532, 3, 4), 20, 19),LEFT(F532,2))</f>
        <v>42</v>
      </c>
      <c r="H532" s="248" t="s">
        <v>2274</v>
      </c>
      <c r="I532" s="29" t="s">
        <v>442</v>
      </c>
      <c r="J532" s="24" t="s">
        <v>487</v>
      </c>
      <c r="K532" s="2" t="s">
        <v>430</v>
      </c>
      <c r="L532" s="2">
        <v>36</v>
      </c>
      <c r="M532" s="2" t="s">
        <v>664</v>
      </c>
      <c r="N532" s="2" t="s">
        <v>431</v>
      </c>
      <c r="O532" s="11"/>
      <c r="P532" s="2" t="s">
        <v>2252</v>
      </c>
      <c r="Q532" s="11"/>
      <c r="R532" s="11"/>
      <c r="S532" s="11"/>
      <c r="T532" s="42"/>
      <c r="U532" s="42"/>
      <c r="V532" s="64" t="s">
        <v>1609</v>
      </c>
      <c r="W532" s="42"/>
      <c r="X532" s="42"/>
      <c r="Y532" s="66"/>
      <c r="Z532" s="11"/>
      <c r="AA532" s="1" t="s">
        <v>812</v>
      </c>
      <c r="AC532" s="115">
        <v>84</v>
      </c>
      <c r="AD532" s="115">
        <v>3000</v>
      </c>
      <c r="AE532" s="11"/>
      <c r="AF532" s="11"/>
      <c r="AG532" s="11" t="s">
        <v>491</v>
      </c>
      <c r="AH532" s="115">
        <v>250</v>
      </c>
      <c r="AI532" s="11"/>
      <c r="AJ532" s="11"/>
      <c r="AM532" s="11"/>
      <c r="AO532" s="116">
        <v>21.2</v>
      </c>
      <c r="AP532" s="117">
        <v>74</v>
      </c>
      <c r="AQ532" s="118">
        <v>3.64</v>
      </c>
      <c r="AR532" s="119">
        <f>AO532+AP532+AQ532</f>
        <v>98.84</v>
      </c>
      <c r="AS532" s="120">
        <f>AO532/AP532</f>
        <v>0.2864864864864865</v>
      </c>
      <c r="AT532" s="121">
        <f>AO532/AP532*AQ532</f>
        <v>1.042810810810811</v>
      </c>
      <c r="AU532" s="122">
        <f>AO532/(AP532+AQ532)</f>
        <v>0.27305512622359607</v>
      </c>
      <c r="AV532" s="19">
        <f>AW532*AO532/100</f>
        <v>11.585999999999999</v>
      </c>
      <c r="AW532" s="19">
        <f>98-AY532-(CD532*100/AO532)</f>
        <v>54.650943396226417</v>
      </c>
      <c r="AX532" s="123">
        <v>8.52</v>
      </c>
      <c r="AY532" s="19">
        <f>AX532*100/AO532</f>
        <v>40.188679245283019</v>
      </c>
      <c r="AZ532" s="1" t="s">
        <v>432</v>
      </c>
      <c r="BA532" s="58">
        <v>7.3970000000000011</v>
      </c>
      <c r="BB532" s="1" t="s">
        <v>432</v>
      </c>
      <c r="BC532" s="6">
        <v>6.3E-2</v>
      </c>
      <c r="BD532" s="6"/>
      <c r="BE532" s="19"/>
      <c r="BF532" s="19"/>
      <c r="BG532" s="67">
        <v>7566.666666666667</v>
      </c>
      <c r="BH532" s="67">
        <v>287.98</v>
      </c>
      <c r="BI532" s="19">
        <v>2.4900000000000002</v>
      </c>
      <c r="BJ532" s="19">
        <v>42</v>
      </c>
      <c r="BK532" s="19">
        <f>100-BJ532</f>
        <v>58</v>
      </c>
      <c r="BL532" s="124">
        <f>BJ532/BK532</f>
        <v>0.72413793103448276</v>
      </c>
      <c r="BM532" s="125">
        <v>0.3</v>
      </c>
      <c r="BN532" s="6">
        <f>BM532*100/AO532</f>
        <v>1.4150943396226416</v>
      </c>
      <c r="BO532" s="1" t="s">
        <v>432</v>
      </c>
      <c r="BP532" s="19">
        <v>28</v>
      </c>
      <c r="BQ532" s="19">
        <v>23.263999999999999</v>
      </c>
      <c r="BR532" s="43">
        <v>32842.74</v>
      </c>
      <c r="BS532" s="6">
        <f>BX532+BZ532</f>
        <v>42.89</v>
      </c>
      <c r="BT532" s="4">
        <v>85.5</v>
      </c>
      <c r="BU532" s="43">
        <v>9439.34</v>
      </c>
      <c r="BV532" s="6">
        <f>100-BT532</f>
        <v>14.5</v>
      </c>
      <c r="BW532" s="6">
        <f>BY532+CA532+CC532</f>
        <v>73.918599999999998</v>
      </c>
      <c r="BX532" s="22">
        <v>9.89</v>
      </c>
      <c r="BY532" s="22">
        <f>BX532*AP532/100</f>
        <v>7.3186</v>
      </c>
      <c r="BZ532" s="6">
        <v>33</v>
      </c>
      <c r="CA532" s="22">
        <f>BZ532*AP532/100</f>
        <v>24.42</v>
      </c>
      <c r="CB532" s="6">
        <v>57</v>
      </c>
      <c r="CC532" s="22">
        <f>CB532*AP532/100</f>
        <v>42.18</v>
      </c>
      <c r="CD532" s="22">
        <v>0.67</v>
      </c>
      <c r="CE532" s="126">
        <v>99.2</v>
      </c>
      <c r="CF532" s="127">
        <v>9025</v>
      </c>
      <c r="CG532" s="126">
        <v>94.6</v>
      </c>
      <c r="CH532" s="127">
        <v>6614</v>
      </c>
      <c r="CI532" s="126">
        <v>69.2</v>
      </c>
      <c r="CJ532" s="126">
        <v>80.5</v>
      </c>
      <c r="CK532" s="127">
        <v>5280</v>
      </c>
      <c r="CL532" s="19">
        <f>BX532/BZ532</f>
        <v>0.29969696969696974</v>
      </c>
      <c r="CM532" s="19"/>
      <c r="CN532" s="19"/>
      <c r="CO532" s="19"/>
      <c r="CP532" s="6"/>
      <c r="CQ532" s="19"/>
      <c r="CR532" s="19"/>
      <c r="CS532" s="20"/>
      <c r="CZ532" s="22"/>
      <c r="DA532" s="16"/>
      <c r="DB532" s="129" t="s">
        <v>257</v>
      </c>
      <c r="DC532" s="130"/>
      <c r="DD532" s="131" t="s">
        <v>2275</v>
      </c>
      <c r="DI532" s="1" t="s">
        <v>436</v>
      </c>
      <c r="DJ532" s="210" t="s">
        <v>491</v>
      </c>
      <c r="DK532" s="4">
        <v>2</v>
      </c>
      <c r="DN532" s="16">
        <v>0</v>
      </c>
      <c r="DR532" s="22" t="s">
        <v>431</v>
      </c>
      <c r="DS532" s="22" t="s">
        <v>431</v>
      </c>
      <c r="DT532" s="22">
        <v>140</v>
      </c>
      <c r="DU532" s="22">
        <v>5</v>
      </c>
      <c r="DV532" s="22">
        <v>95</v>
      </c>
      <c r="DW532" s="2" t="s">
        <v>431</v>
      </c>
      <c r="DX532" s="2" t="s">
        <v>431</v>
      </c>
      <c r="DY532" s="2" t="s">
        <v>431</v>
      </c>
      <c r="DZ532" s="40" t="s">
        <v>431</v>
      </c>
      <c r="EA532" s="2">
        <v>0</v>
      </c>
      <c r="EB532" s="2"/>
      <c r="EC532" s="36"/>
      <c r="ED532" s="36"/>
      <c r="EE532" s="4">
        <f>L532</f>
        <v>36</v>
      </c>
      <c r="EF532" s="4"/>
      <c r="EG532" s="4">
        <v>3</v>
      </c>
      <c r="EH532" s="4"/>
      <c r="EI532" s="4"/>
      <c r="EJ532" s="4"/>
      <c r="EK532" s="4"/>
      <c r="EL532" s="6" t="e">
        <f>EK532/(EJ532*EJ532*0.01*0.01)</f>
        <v>#DIV/0!</v>
      </c>
      <c r="EM532" s="4"/>
      <c r="EN532" s="4"/>
      <c r="EO532" s="4"/>
      <c r="EP532" s="4"/>
      <c r="EQ532" s="31"/>
      <c r="ER532" s="14"/>
      <c r="ES532" s="132">
        <f>C532</f>
        <v>16373</v>
      </c>
      <c r="ET532" s="133">
        <v>75</v>
      </c>
      <c r="EU532" s="133">
        <v>7886</v>
      </c>
      <c r="EV532" s="133">
        <v>16000</v>
      </c>
      <c r="EW532" s="133">
        <v>38064</v>
      </c>
      <c r="EX532" s="133">
        <v>2950</v>
      </c>
      <c r="EY532" s="134">
        <f>EX532/EV532*EW532/ET532</f>
        <v>93.573999999999998</v>
      </c>
      <c r="EZ532" s="39">
        <f>L532*EY532</f>
        <v>3368.6639999999998</v>
      </c>
      <c r="FA532" s="9"/>
      <c r="FE532" s="135"/>
      <c r="FF532" s="135"/>
      <c r="FH532" s="136"/>
      <c r="FK532" s="138"/>
      <c r="FL532" s="139"/>
      <c r="FM532" s="9"/>
      <c r="FN532" s="1"/>
      <c r="FO532" s="41">
        <f>AC532/1000</f>
        <v>8.4000000000000005E-2</v>
      </c>
      <c r="FQ532" s="121">
        <f>EX532*100/EU532</f>
        <v>37.408064925183872</v>
      </c>
      <c r="FR532" s="140">
        <f>EY532/1000</f>
        <v>9.3574000000000004E-2</v>
      </c>
      <c r="FS532" s="9"/>
      <c r="FU532" s="214"/>
      <c r="FW532" s="214"/>
      <c r="GI532" s="8"/>
      <c r="GO532" s="10"/>
      <c r="GP532" s="10"/>
      <c r="GQ532" s="20"/>
      <c r="KB532" s="22">
        <v>87.4</v>
      </c>
      <c r="KC532" s="22">
        <v>23.9</v>
      </c>
      <c r="KD532" s="22">
        <v>9.24</v>
      </c>
      <c r="KE532" s="20">
        <f>FR532*AO532/100*1000</f>
        <v>19.837688</v>
      </c>
      <c r="KF532" s="20">
        <f>FR532*AP532/100*1000</f>
        <v>69.244759999999999</v>
      </c>
      <c r="KG532" s="20">
        <f>FR532*AQ532/100*1000</f>
        <v>3.4060936000000006</v>
      </c>
      <c r="KH532" s="20">
        <f>FR532*AX532/100*1000</f>
        <v>7.9725048000000003</v>
      </c>
      <c r="KI532" s="20">
        <f>FR532*BM532/100*1000</f>
        <v>0.28072200000000003</v>
      </c>
      <c r="KJ532" s="20">
        <f>FR532*BY532/100*1000</f>
        <v>6.8483067640000002</v>
      </c>
      <c r="KK532" s="20">
        <f>FR532*CA532/100*1000</f>
        <v>22.850770800000003</v>
      </c>
      <c r="KL532" s="20">
        <f>FR532*CC532/100*1000</f>
        <v>39.469513200000002</v>
      </c>
    </row>
    <row r="533" spans="1:313">
      <c r="A533" s="1">
        <v>341</v>
      </c>
      <c r="B533" s="1">
        <f>COUNTIFS($D$3:D533,D533,$F$3:F533,F533)</f>
        <v>2</v>
      </c>
      <c r="C533" s="34">
        <v>16670</v>
      </c>
      <c r="D533" s="75" t="s">
        <v>533</v>
      </c>
      <c r="E533" s="76" t="s">
        <v>637</v>
      </c>
      <c r="F533" s="76">
        <v>7955155307</v>
      </c>
      <c r="G533" s="77">
        <v>42</v>
      </c>
      <c r="H533" s="248" t="s">
        <v>2313</v>
      </c>
      <c r="I533" s="29" t="s">
        <v>442</v>
      </c>
      <c r="J533" s="24" t="s">
        <v>487</v>
      </c>
      <c r="K533" s="2" t="s">
        <v>430</v>
      </c>
      <c r="L533" s="2">
        <v>28</v>
      </c>
      <c r="M533" s="2">
        <v>1</v>
      </c>
      <c r="N533" s="2" t="s">
        <v>647</v>
      </c>
      <c r="O533" s="11"/>
      <c r="P533" s="2" t="s">
        <v>2293</v>
      </c>
      <c r="Q533" s="11"/>
      <c r="R533" s="11"/>
      <c r="S533" s="11"/>
      <c r="T533" s="42"/>
      <c r="U533" s="42"/>
      <c r="V533" s="64" t="s">
        <v>1609</v>
      </c>
      <c r="W533" s="42"/>
      <c r="X533" s="42"/>
      <c r="Y533" s="66"/>
      <c r="Z533" s="11"/>
      <c r="AA533" s="1" t="s">
        <v>812</v>
      </c>
      <c r="AC533" s="115">
        <v>50</v>
      </c>
      <c r="AD533" s="115">
        <v>1300</v>
      </c>
      <c r="AE533" s="11"/>
      <c r="AF533" s="11"/>
      <c r="AG533" s="11" t="s">
        <v>483</v>
      </c>
      <c r="AH533" s="115">
        <v>150</v>
      </c>
      <c r="AI533" s="11"/>
      <c r="AJ533" s="11"/>
      <c r="AM533" s="11"/>
      <c r="AO533" s="116">
        <v>55.7</v>
      </c>
      <c r="AP533" s="117">
        <v>41.5</v>
      </c>
      <c r="AQ533" s="118">
        <v>2.75</v>
      </c>
      <c r="AR533" s="119">
        <f>AO533+AP533+AQ533</f>
        <v>99.95</v>
      </c>
      <c r="AS533" s="120">
        <f>AO533/AP533</f>
        <v>1.3421686746987953</v>
      </c>
      <c r="AT533" s="121">
        <f>AO533/AP533*AQ533</f>
        <v>3.6909638554216873</v>
      </c>
      <c r="AU533" s="122">
        <f>AO533/(AP533+AQ533)</f>
        <v>1.2587570621468926</v>
      </c>
      <c r="AV533" s="19">
        <f>AW533*AO533/100</f>
        <v>37.256</v>
      </c>
      <c r="AW533" s="19">
        <f>98-AY533-(CD533*100/AO533)</f>
        <v>66.886894075403944</v>
      </c>
      <c r="AX533" s="123">
        <v>16.3</v>
      </c>
      <c r="AY533" s="19">
        <f>AX533*100/AO533</f>
        <v>29.26391382405745</v>
      </c>
      <c r="AZ533" s="1" t="s">
        <v>432</v>
      </c>
      <c r="BA533" s="58">
        <v>16.25</v>
      </c>
      <c r="BB533" s="1" t="s">
        <v>432</v>
      </c>
      <c r="BC533" s="6">
        <v>5.1999999999999998E-2</v>
      </c>
      <c r="BD533" s="6"/>
      <c r="BE533" s="19"/>
      <c r="BF533" s="19"/>
      <c r="BG533" s="67">
        <v>6419.166666666667</v>
      </c>
      <c r="BH533" s="67">
        <v>323.07</v>
      </c>
      <c r="BI533" s="19">
        <v>0.47</v>
      </c>
      <c r="BJ533" s="19">
        <v>47.7</v>
      </c>
      <c r="BK533" s="19">
        <f>100-BJ533</f>
        <v>52.3</v>
      </c>
      <c r="BL533" s="124">
        <f>BJ533/BK533</f>
        <v>0.91204588910133855</v>
      </c>
      <c r="BM533" s="125">
        <v>3.35</v>
      </c>
      <c r="BN533" s="6">
        <f>BM533*100/AO533</f>
        <v>6.0143626570915618</v>
      </c>
      <c r="BO533" s="1" t="s">
        <v>432</v>
      </c>
      <c r="BP533" s="19">
        <v>40.074999999999996</v>
      </c>
      <c r="BQ533" s="19">
        <v>40.920000000000009</v>
      </c>
      <c r="BR533" s="43">
        <v>55033.86</v>
      </c>
      <c r="BS533" s="6">
        <f>BX533+BZ533</f>
        <v>19.768999999999998</v>
      </c>
      <c r="BT533" s="4">
        <v>84.1</v>
      </c>
      <c r="BU533" s="43">
        <v>6855.67</v>
      </c>
      <c r="BV533" s="6">
        <f>100-BT533</f>
        <v>15.900000000000006</v>
      </c>
      <c r="BW533" s="6">
        <f>BY533+CA533+CC533</f>
        <v>41.487135000000002</v>
      </c>
      <c r="BX533" s="22">
        <v>6.9000000000000006E-2</v>
      </c>
      <c r="BY533" s="22">
        <f>BX533*AP533/100</f>
        <v>2.8635000000000001E-2</v>
      </c>
      <c r="BZ533" s="6">
        <v>19.7</v>
      </c>
      <c r="CA533" s="22">
        <f>BZ533*AP533/100</f>
        <v>8.1754999999999995</v>
      </c>
      <c r="CB533" s="6">
        <v>80.2</v>
      </c>
      <c r="CC533" s="22">
        <f>CB533*AP533/100</f>
        <v>33.283000000000001</v>
      </c>
      <c r="CD533" s="22">
        <v>1.03</v>
      </c>
      <c r="CE533" s="126">
        <v>40.9</v>
      </c>
      <c r="CF533" s="127">
        <v>15101</v>
      </c>
      <c r="CG533" s="126">
        <v>88.9</v>
      </c>
      <c r="CH533" s="127">
        <v>6129</v>
      </c>
      <c r="CI533" s="126">
        <v>36.5</v>
      </c>
      <c r="CJ533" s="126">
        <v>46.9</v>
      </c>
      <c r="CK533" s="127">
        <v>4425</v>
      </c>
      <c r="CL533" s="19">
        <f>BX533/BZ533</f>
        <v>3.5025380710659903E-3</v>
      </c>
      <c r="CM533" s="19"/>
      <c r="CN533" s="19"/>
      <c r="CO533" s="19"/>
      <c r="CP533" s="6"/>
      <c r="CQ533" s="19"/>
      <c r="CR533" s="19"/>
      <c r="CS533" s="20"/>
      <c r="CZ533" s="22"/>
      <c r="DA533" s="16"/>
      <c r="DB533" s="129" t="s">
        <v>258</v>
      </c>
      <c r="DC533" s="130"/>
      <c r="DD533" s="131" t="s">
        <v>2314</v>
      </c>
      <c r="DI533" s="1" t="s">
        <v>436</v>
      </c>
      <c r="DJ533" s="209" t="s">
        <v>483</v>
      </c>
      <c r="DK533" s="4">
        <v>2</v>
      </c>
      <c r="DN533" s="16">
        <v>0</v>
      </c>
      <c r="DR533" s="22" t="s">
        <v>431</v>
      </c>
      <c r="DS533" s="22" t="s">
        <v>431</v>
      </c>
      <c r="DT533" s="22">
        <v>114</v>
      </c>
      <c r="DU533" s="22">
        <v>4.4000000000000004</v>
      </c>
      <c r="DV533" s="22">
        <v>95.6</v>
      </c>
      <c r="DW533" s="22" t="s">
        <v>431</v>
      </c>
      <c r="DX533" s="22" t="s">
        <v>431</v>
      </c>
      <c r="DY533" s="22" t="s">
        <v>431</v>
      </c>
      <c r="DZ533" s="40" t="s">
        <v>431</v>
      </c>
      <c r="EA533" s="2">
        <v>0</v>
      </c>
      <c r="EB533" s="2"/>
      <c r="EC533" s="36"/>
      <c r="ED533" s="36"/>
      <c r="EE533" s="4">
        <f>L533</f>
        <v>28</v>
      </c>
      <c r="EF533" s="4"/>
      <c r="EG533" s="4">
        <v>3</v>
      </c>
      <c r="EH533" s="4"/>
      <c r="EI533" s="4"/>
      <c r="EJ533" s="4"/>
      <c r="EK533" s="4"/>
      <c r="EL533" s="6" t="e">
        <f>EK533/(EJ533*EJ533*0.01*0.01)</f>
        <v>#DIV/0!</v>
      </c>
      <c r="EM533" s="4"/>
      <c r="EN533" s="4"/>
      <c r="EO533" s="4"/>
      <c r="EP533" s="4"/>
      <c r="EQ533" s="31"/>
      <c r="ER533" s="14"/>
      <c r="ES533" s="132">
        <f>C533</f>
        <v>16670</v>
      </c>
      <c r="ET533" s="133">
        <v>75</v>
      </c>
      <c r="EU533" s="133">
        <v>4357</v>
      </c>
      <c r="EV533" s="133">
        <v>20000</v>
      </c>
      <c r="EW533" s="133">
        <v>38064</v>
      </c>
      <c r="EX533" s="133">
        <v>1818</v>
      </c>
      <c r="EY533" s="134">
        <f>EX533/EV533*EW533/ET533</f>
        <v>46.133567999999997</v>
      </c>
      <c r="EZ533" s="39">
        <f>L533*EY533</f>
        <v>1291.739904</v>
      </c>
      <c r="FA533" s="9"/>
      <c r="FE533" s="135"/>
      <c r="FF533" s="135"/>
      <c r="FH533" s="136"/>
      <c r="FK533" s="138"/>
      <c r="FL533" s="139"/>
      <c r="FM533" s="9"/>
      <c r="FN533" s="1"/>
      <c r="FO533" s="41">
        <f>AC533/1000</f>
        <v>0.05</v>
      </c>
      <c r="FQ533" s="121">
        <f>EX533*100/EU533</f>
        <v>41.72595822813863</v>
      </c>
      <c r="FR533" s="140">
        <f>EY533/1000</f>
        <v>4.6133568E-2</v>
      </c>
      <c r="FS533" s="9"/>
      <c r="FV533" s="212"/>
      <c r="FX533" s="212"/>
      <c r="GI533" s="8"/>
      <c r="GO533" s="10"/>
      <c r="GP533" s="10"/>
      <c r="GQ533" s="20"/>
      <c r="KB533" s="22">
        <v>73.5</v>
      </c>
      <c r="KC533" s="22">
        <v>10.9</v>
      </c>
      <c r="KD533" s="22">
        <v>11.2</v>
      </c>
      <c r="KE533" s="20">
        <f>FR533*AO533/100*1000</f>
        <v>25.696397376</v>
      </c>
      <c r="KF533" s="20">
        <f>FR533*AP533/100*1000</f>
        <v>19.145430720000004</v>
      </c>
      <c r="KG533" s="20">
        <f>FR533*AQ533/100*1000</f>
        <v>1.2686731200000001</v>
      </c>
      <c r="KH533" s="20">
        <f>FR533*AX533/100*1000</f>
        <v>7.5197715839999999</v>
      </c>
      <c r="KI533" s="20">
        <f>FR533*BM533/100*1000</f>
        <v>1.5454745280000002</v>
      </c>
      <c r="KJ533" s="20">
        <f>FR533*BY533/100*1000</f>
        <v>1.3210347196800001E-2</v>
      </c>
      <c r="KK533" s="20">
        <f>FR533*CA533/100*1000</f>
        <v>3.7716498518399999</v>
      </c>
      <c r="KL533" s="20">
        <f>FR533*CC533/100*1000</f>
        <v>15.354635437440001</v>
      </c>
    </row>
    <row r="534" spans="1:313">
      <c r="A534" s="1">
        <v>52</v>
      </c>
      <c r="B534" s="1">
        <f>COUNTIFS($D$3:D534,D534,$F$3:F534,F534)</f>
        <v>1</v>
      </c>
      <c r="C534" s="34">
        <v>14704</v>
      </c>
      <c r="D534" s="21" t="s">
        <v>1797</v>
      </c>
      <c r="E534" s="2" t="s">
        <v>1798</v>
      </c>
      <c r="F534" s="12">
        <v>5755260764</v>
      </c>
      <c r="G534" s="1">
        <f>LEFT(H534,4)-CONCATENATE(IF(LEFT(F534, 2)&lt;MID(H534, 3, 4), 20, 19),LEFT(F534,2))</f>
        <v>64</v>
      </c>
      <c r="H534" s="247" t="s">
        <v>1792</v>
      </c>
      <c r="I534" s="29" t="s">
        <v>1799</v>
      </c>
      <c r="J534" s="24" t="s">
        <v>487</v>
      </c>
      <c r="K534" s="2" t="s">
        <v>430</v>
      </c>
      <c r="L534" s="2">
        <v>5</v>
      </c>
      <c r="M534" s="2">
        <v>1</v>
      </c>
      <c r="N534" s="2" t="s">
        <v>431</v>
      </c>
      <c r="O534" s="11"/>
      <c r="P534" s="2" t="s">
        <v>1794</v>
      </c>
      <c r="Q534" s="11"/>
      <c r="R534" s="11"/>
      <c r="S534" s="11"/>
      <c r="T534" s="42"/>
      <c r="U534" s="42"/>
      <c r="V534" s="64" t="s">
        <v>1609</v>
      </c>
      <c r="W534" s="42"/>
      <c r="X534" s="66"/>
      <c r="Y534" s="66"/>
      <c r="Z534" s="11"/>
      <c r="AA534" s="1" t="s">
        <v>812</v>
      </c>
      <c r="AC534" s="115">
        <v>544</v>
      </c>
      <c r="AD534" s="115">
        <v>2700</v>
      </c>
      <c r="AE534" s="11"/>
      <c r="AF534" s="11"/>
      <c r="AG534" s="11" t="s">
        <v>491</v>
      </c>
      <c r="AH534" s="115">
        <v>150</v>
      </c>
      <c r="AI534" s="11"/>
      <c r="AJ534" s="11"/>
      <c r="AM534" s="11"/>
      <c r="AO534" s="116">
        <v>25.6</v>
      </c>
      <c r="AP534" s="117">
        <v>55</v>
      </c>
      <c r="AQ534" s="118">
        <v>18.7</v>
      </c>
      <c r="AR534" s="119">
        <f>AO534+AP534+AQ534</f>
        <v>99.3</v>
      </c>
      <c r="AS534" s="120">
        <f>AO534/AP534</f>
        <v>0.46545454545454545</v>
      </c>
      <c r="AT534" s="121">
        <f>AO534/AP534*AQ534</f>
        <v>8.7039999999999988</v>
      </c>
      <c r="AU534" s="122">
        <f>AO534/(AP534+AQ534)</f>
        <v>0.34735413839891455</v>
      </c>
      <c r="AV534" s="19">
        <f>AW534*AO534/100</f>
        <v>23.368000000000002</v>
      </c>
      <c r="AW534" s="19">
        <f>98-AY534-(CD534*100/AO534)</f>
        <v>91.28125</v>
      </c>
      <c r="AX534" s="123">
        <v>0.89</v>
      </c>
      <c r="AY534" s="19">
        <f>AX534*100/AO534</f>
        <v>3.4765625</v>
      </c>
      <c r="AZ534" s="1" t="s">
        <v>432</v>
      </c>
      <c r="BA534" s="58">
        <v>42.8</v>
      </c>
      <c r="BB534" s="1" t="s">
        <v>432</v>
      </c>
      <c r="BC534" s="6">
        <v>0.26</v>
      </c>
      <c r="BD534" s="6"/>
      <c r="BE534" s="19"/>
      <c r="BF534" s="19"/>
      <c r="BG534" s="2">
        <v>6903</v>
      </c>
      <c r="BH534" s="2">
        <v>317</v>
      </c>
      <c r="BI534" s="19">
        <v>1.42</v>
      </c>
      <c r="BJ534" s="19">
        <v>84.7</v>
      </c>
      <c r="BK534" s="1">
        <v>15.4</v>
      </c>
      <c r="BL534" s="124">
        <f>BJ534/BK534</f>
        <v>5.5</v>
      </c>
      <c r="BM534" s="125">
        <v>0.53</v>
      </c>
      <c r="BN534" s="6">
        <f>BM534*100/AO534</f>
        <v>2.0703125</v>
      </c>
      <c r="BO534" s="1" t="s">
        <v>432</v>
      </c>
      <c r="BP534" s="19">
        <v>34.1</v>
      </c>
      <c r="BQ534" s="19">
        <v>33.299999999999997</v>
      </c>
      <c r="BR534" s="6">
        <v>48154.05</v>
      </c>
      <c r="BS534" s="6">
        <f>BX534+BZ534</f>
        <v>48.8</v>
      </c>
      <c r="BT534" s="4">
        <v>95.1</v>
      </c>
      <c r="BU534" s="4">
        <v>8137</v>
      </c>
      <c r="BV534" s="6">
        <f>100-BT534</f>
        <v>4.9000000000000057</v>
      </c>
      <c r="BW534" s="6">
        <f>BY534+CA534+CC534</f>
        <v>54.835000000000001</v>
      </c>
      <c r="BX534" s="22">
        <v>21.1</v>
      </c>
      <c r="BY534" s="22">
        <f>BX534*AP534/100</f>
        <v>11.605</v>
      </c>
      <c r="BZ534" s="4">
        <v>27.7</v>
      </c>
      <c r="CA534" s="22">
        <f>BZ534*AP534/100</f>
        <v>15.234999999999999</v>
      </c>
      <c r="CB534" s="4">
        <v>50.9</v>
      </c>
      <c r="CC534" s="22">
        <f>CB534*AP534/100</f>
        <v>27.995000000000001</v>
      </c>
      <c r="CD534" s="22">
        <v>0.83</v>
      </c>
      <c r="CE534" s="126">
        <v>96.2</v>
      </c>
      <c r="CF534" s="126">
        <v>9361</v>
      </c>
      <c r="CG534" s="126">
        <v>88</v>
      </c>
      <c r="CH534" s="126">
        <v>6205</v>
      </c>
      <c r="CI534" s="126">
        <v>67.5</v>
      </c>
      <c r="CJ534" s="126">
        <v>79.099999999999994</v>
      </c>
      <c r="CK534" s="126">
        <v>5785</v>
      </c>
      <c r="CL534" s="19">
        <f>BX534/BZ534</f>
        <v>0.76173285198555962</v>
      </c>
      <c r="CM534" s="22">
        <v>1.93</v>
      </c>
      <c r="CN534" s="22">
        <v>2.14</v>
      </c>
      <c r="CO534" s="22">
        <v>2.16</v>
      </c>
      <c r="CP534" s="6"/>
      <c r="CQ534" s="19"/>
      <c r="CR534" s="19"/>
      <c r="CS534" s="20"/>
      <c r="CT534" s="22"/>
      <c r="CU534" s="142"/>
      <c r="CV534" s="142"/>
      <c r="CW534" s="22"/>
      <c r="CX534" s="22"/>
      <c r="CZ534" s="22"/>
      <c r="DA534" s="16"/>
      <c r="DB534" s="129" t="s">
        <v>257</v>
      </c>
      <c r="DC534" s="130"/>
      <c r="DD534" s="131" t="s">
        <v>1800</v>
      </c>
      <c r="DI534" s="1" t="s">
        <v>436</v>
      </c>
      <c r="DJ534" s="210" t="s">
        <v>491</v>
      </c>
      <c r="DK534" s="4">
        <v>2</v>
      </c>
      <c r="DN534" s="16">
        <v>0</v>
      </c>
      <c r="DR534" s="1" t="s">
        <v>431</v>
      </c>
      <c r="DS534" s="1" t="s">
        <v>431</v>
      </c>
      <c r="DT534" s="1">
        <v>316</v>
      </c>
      <c r="DU534" s="1">
        <v>10.8</v>
      </c>
      <c r="DV534" s="1">
        <v>89.2</v>
      </c>
      <c r="DW534" s="1" t="s">
        <v>431</v>
      </c>
      <c r="DX534" s="1" t="s">
        <v>431</v>
      </c>
      <c r="DY534" s="1" t="s">
        <v>431</v>
      </c>
      <c r="DZ534" s="1" t="s">
        <v>431</v>
      </c>
      <c r="EA534" s="1">
        <v>0</v>
      </c>
      <c r="EC534" s="36"/>
      <c r="ED534" s="36"/>
      <c r="EE534" s="4">
        <f>L534</f>
        <v>5</v>
      </c>
      <c r="EF534" s="4"/>
      <c r="EG534" s="4"/>
      <c r="EH534" s="4"/>
      <c r="EI534" s="4"/>
      <c r="EJ534" s="4"/>
      <c r="EK534" s="4"/>
      <c r="EL534" s="6" t="e">
        <f>EK534/(EJ534*EJ534*0.01*0.01)</f>
        <v>#DIV/0!</v>
      </c>
      <c r="EM534" s="4"/>
      <c r="EN534" s="4"/>
      <c r="EO534" s="4"/>
      <c r="EP534" s="4"/>
      <c r="EQ534" s="31"/>
      <c r="ER534" s="14"/>
      <c r="ES534" s="132">
        <v>14704</v>
      </c>
      <c r="ET534" s="133">
        <v>75</v>
      </c>
      <c r="EU534" s="133">
        <v>14383</v>
      </c>
      <c r="EV534" s="133">
        <v>4000</v>
      </c>
      <c r="EW534" s="133">
        <v>39780</v>
      </c>
      <c r="EX534" s="133">
        <v>4053</v>
      </c>
      <c r="EY534" s="134">
        <f>EX534/EV534*EW534/ET534</f>
        <v>537.42779999999993</v>
      </c>
      <c r="EZ534" s="39">
        <f>L534*EY534</f>
        <v>2687.1389999999997</v>
      </c>
      <c r="FA534" s="9"/>
      <c r="FE534" s="135"/>
      <c r="FF534" s="135"/>
      <c r="FH534" s="136"/>
      <c r="FK534" s="138"/>
      <c r="FL534" s="139"/>
      <c r="FM534" s="9"/>
      <c r="FN534" s="1"/>
      <c r="FO534" s="41">
        <f>AC534/1000</f>
        <v>0.54400000000000004</v>
      </c>
      <c r="FQ534" s="121">
        <f>EX534*100/EU534</f>
        <v>28.179100326774666</v>
      </c>
      <c r="FR534" s="140">
        <f>EY534/1000</f>
        <v>0.5374277999999999</v>
      </c>
      <c r="FS534" s="9"/>
      <c r="FU534" s="214"/>
      <c r="FW534" s="214"/>
      <c r="GI534" s="8"/>
      <c r="GO534" s="10">
        <v>44260</v>
      </c>
      <c r="GP534" s="10"/>
      <c r="GQ534" s="20"/>
      <c r="KE534" s="20">
        <f>FR534*AO534/100*1000</f>
        <v>137.58151679999997</v>
      </c>
      <c r="KF534" s="20">
        <f>FR534*AP534/100*1000</f>
        <v>295.58528999999993</v>
      </c>
      <c r="KG534" s="20">
        <f>FR534*AQ534/100*1000</f>
        <v>100.49899859999999</v>
      </c>
      <c r="KH534" s="20">
        <f>FR534*AX534/100*1000</f>
        <v>4.7831074199999994</v>
      </c>
      <c r="KI534" s="20">
        <f>FR534*BM534/100*1000</f>
        <v>2.8483673399999998</v>
      </c>
      <c r="KJ534" s="20">
        <f>FR534*BY534/100*1000</f>
        <v>62.368496189999988</v>
      </c>
      <c r="KK534" s="20">
        <f>FR534*CA534/100*1000</f>
        <v>81.87712532999997</v>
      </c>
      <c r="KL534" s="20">
        <f>FR534*CC534/100*1000</f>
        <v>150.45291260999997</v>
      </c>
    </row>
    <row r="535" spans="1:313">
      <c r="A535" s="1">
        <v>273</v>
      </c>
      <c r="B535" s="1">
        <f>COUNTIFS($D$3:D535,D535,$F$3:F535,F535)</f>
        <v>1</v>
      </c>
      <c r="C535" s="34">
        <v>11660</v>
      </c>
      <c r="D535" s="21" t="s">
        <v>821</v>
      </c>
      <c r="E535" s="2" t="s">
        <v>468</v>
      </c>
      <c r="F535" s="12">
        <v>430602470</v>
      </c>
      <c r="G535" s="1">
        <f>LEFT(H535,4)-CONCATENATE(IF(LEFT(F535, 2)&lt;MID(H535, 3, 4), 20, 19),LEFT(F535,2))</f>
        <v>76</v>
      </c>
      <c r="H535" s="247" t="s">
        <v>822</v>
      </c>
      <c r="I535" s="29" t="s">
        <v>823</v>
      </c>
      <c r="J535" s="30" t="s">
        <v>516</v>
      </c>
      <c r="K535" s="2" t="s">
        <v>430</v>
      </c>
      <c r="L535" s="1">
        <v>3</v>
      </c>
      <c r="M535" s="2">
        <v>1</v>
      </c>
      <c r="N535" s="2" t="s">
        <v>646</v>
      </c>
      <c r="P535" s="1" t="s">
        <v>790</v>
      </c>
      <c r="S535" s="2"/>
      <c r="T535" s="46" t="s">
        <v>797</v>
      </c>
      <c r="U535" s="46"/>
      <c r="V535" s="47" t="s">
        <v>824</v>
      </c>
      <c r="X535" s="59"/>
      <c r="Y535" s="59"/>
      <c r="Z535" s="29"/>
      <c r="AA535" s="1" t="s">
        <v>817</v>
      </c>
      <c r="AC535" s="115">
        <v>255</v>
      </c>
      <c r="AD535" s="115">
        <v>765</v>
      </c>
      <c r="AE535" s="11"/>
      <c r="AF535" s="11"/>
      <c r="AG535" s="11" t="s">
        <v>491</v>
      </c>
      <c r="AH535" s="115">
        <v>50</v>
      </c>
      <c r="AI535" s="11"/>
      <c r="AO535" s="116">
        <v>61.7</v>
      </c>
      <c r="AP535" s="117">
        <v>33.9</v>
      </c>
      <c r="AQ535" s="118">
        <v>4.4000000000000004</v>
      </c>
      <c r="AR535" s="119">
        <f>AO535+AP535+AQ535</f>
        <v>100</v>
      </c>
      <c r="AS535" s="120">
        <f>AO535/AP535</f>
        <v>1.8200589970501477</v>
      </c>
      <c r="AT535" s="121">
        <f>AO535/AP535*AQ535</f>
        <v>8.0082595870206514</v>
      </c>
      <c r="AU535" s="122">
        <f>AO535/(AP535+AQ535)</f>
        <v>1.6109660574412534</v>
      </c>
      <c r="AV535" s="19">
        <v>53.185400000000008</v>
      </c>
      <c r="AW535" s="19">
        <f>95-AY535</f>
        <v>86.2</v>
      </c>
      <c r="AX535" s="123">
        <v>5.4296000000000006</v>
      </c>
      <c r="AY535" s="19">
        <v>8.8000000000000007</v>
      </c>
      <c r="AZ535" s="1" t="s">
        <v>432</v>
      </c>
      <c r="BA535" s="145">
        <v>25.9</v>
      </c>
      <c r="BB535" s="1" t="s">
        <v>432</v>
      </c>
      <c r="BC535" s="6">
        <v>0.15</v>
      </c>
      <c r="BD535" s="6"/>
      <c r="BE535" s="19">
        <v>40.4</v>
      </c>
      <c r="BF535" s="19">
        <v>25.9</v>
      </c>
      <c r="BG535" s="67">
        <v>4513.5714285714284</v>
      </c>
      <c r="BH535" s="20">
        <v>233</v>
      </c>
      <c r="BI535" s="19">
        <v>0.83</v>
      </c>
      <c r="BJ535" s="19">
        <v>61.7</v>
      </c>
      <c r="BK535" s="1">
        <v>38.4</v>
      </c>
      <c r="BL535" s="124">
        <f>BJ535/BK535</f>
        <v>1.6067708333333335</v>
      </c>
      <c r="BM535" s="125">
        <v>1.3</v>
      </c>
      <c r="BN535" s="6">
        <f>BM535*100/AO535</f>
        <v>2.1069692058346838</v>
      </c>
      <c r="BO535" s="1" t="s">
        <v>432</v>
      </c>
      <c r="BP535" s="1">
        <v>33</v>
      </c>
      <c r="BQ535" s="1">
        <v>56.1</v>
      </c>
      <c r="BR535" s="4">
        <v>55822</v>
      </c>
      <c r="BS535" s="6">
        <f>BX535+BZ535</f>
        <v>69.199999999999989</v>
      </c>
      <c r="BT535" s="4">
        <v>75.099999999999994</v>
      </c>
      <c r="BU535" s="43">
        <v>6597.920000000001</v>
      </c>
      <c r="BV535" s="6">
        <f>100-BT535</f>
        <v>24.900000000000006</v>
      </c>
      <c r="BW535" s="6">
        <f>BY535+CA535+CC535</f>
        <v>33.832199999999993</v>
      </c>
      <c r="BX535" s="4">
        <v>20.9</v>
      </c>
      <c r="BY535" s="22">
        <f>BX535*AP535/100</f>
        <v>7.0850999999999988</v>
      </c>
      <c r="BZ535" s="4">
        <v>48.3</v>
      </c>
      <c r="CA535" s="22">
        <f>BZ535*AP535/100</f>
        <v>16.373699999999999</v>
      </c>
      <c r="CB535" s="4">
        <v>30.6</v>
      </c>
      <c r="CC535" s="22">
        <f>CB535*AP535/100</f>
        <v>10.373399999999998</v>
      </c>
      <c r="CD535" s="6">
        <v>1.6</v>
      </c>
      <c r="CE535" s="126">
        <v>99.1</v>
      </c>
      <c r="CF535" s="126">
        <v>7138</v>
      </c>
      <c r="CG535" s="126">
        <v>94.2</v>
      </c>
      <c r="CH535" s="126">
        <v>4760</v>
      </c>
      <c r="CI535" s="126">
        <v>66</v>
      </c>
      <c r="CJ535" s="126">
        <v>86.6</v>
      </c>
      <c r="CK535" s="126">
        <v>4674</v>
      </c>
      <c r="CL535" s="19">
        <f>BX535/BZ535</f>
        <v>0.43271221532091098</v>
      </c>
      <c r="CM535" s="22"/>
      <c r="CN535" s="22"/>
      <c r="CO535" s="22"/>
      <c r="CP535" s="6"/>
      <c r="CQ535" s="19"/>
      <c r="CR535" s="19"/>
      <c r="CS535" s="19"/>
      <c r="CT535" s="6">
        <v>60.5</v>
      </c>
      <c r="CU535" s="6">
        <v>23.9</v>
      </c>
      <c r="CV535" s="6">
        <v>75.099999999999994</v>
      </c>
      <c r="CW535" s="22">
        <v>65.8</v>
      </c>
      <c r="CX535" s="22">
        <v>70.5</v>
      </c>
      <c r="CY535" s="2">
        <v>57.3</v>
      </c>
      <c r="CZ535" s="22">
        <v>1.1599999999999999</v>
      </c>
      <c r="DA535" s="16">
        <v>3</v>
      </c>
      <c r="DB535" s="129" t="s">
        <v>447</v>
      </c>
      <c r="DC535" s="130"/>
      <c r="DD535" s="131"/>
      <c r="DI535" s="1" t="s">
        <v>434</v>
      </c>
      <c r="DJ535" s="210" t="s">
        <v>491</v>
      </c>
      <c r="DK535" s="4">
        <v>2</v>
      </c>
      <c r="DM535" s="4" t="s">
        <v>442</v>
      </c>
      <c r="DN535" s="16">
        <v>0</v>
      </c>
      <c r="DO535" s="4">
        <v>0</v>
      </c>
      <c r="DP535" s="14">
        <v>43731</v>
      </c>
      <c r="DR535" s="1">
        <v>52</v>
      </c>
      <c r="DS535" s="1" t="s">
        <v>431</v>
      </c>
      <c r="DT535" s="1" t="s">
        <v>431</v>
      </c>
      <c r="DU535" s="1" t="s">
        <v>431</v>
      </c>
      <c r="DV535" s="1" t="s">
        <v>431</v>
      </c>
      <c r="DW535" s="1" t="s">
        <v>431</v>
      </c>
      <c r="DX535" s="1" t="s">
        <v>431</v>
      </c>
      <c r="DY535" s="1" t="s">
        <v>431</v>
      </c>
      <c r="DZ535" s="1" t="s">
        <v>431</v>
      </c>
      <c r="EA535" s="1" t="s">
        <v>431</v>
      </c>
      <c r="EB535" s="1" t="s">
        <v>431</v>
      </c>
      <c r="EC535" s="4">
        <v>0</v>
      </c>
      <c r="ED535" s="4"/>
      <c r="EE535" s="4">
        <v>3</v>
      </c>
      <c r="EF535" s="4">
        <v>10</v>
      </c>
      <c r="EG535" s="4">
        <v>2</v>
      </c>
      <c r="EH535" s="4">
        <v>0</v>
      </c>
      <c r="EI535" s="4"/>
      <c r="EJ535" s="4">
        <v>179</v>
      </c>
      <c r="EK535" s="4">
        <v>88</v>
      </c>
      <c r="EL535" s="6">
        <f>EK535/(EJ535*EJ535*0.01*0.01)</f>
        <v>27.464810711276176</v>
      </c>
      <c r="EM535" s="17">
        <v>3</v>
      </c>
      <c r="EN535" s="1">
        <v>1</v>
      </c>
      <c r="EO535" s="4">
        <v>3</v>
      </c>
      <c r="EP535" s="4">
        <v>2</v>
      </c>
      <c r="EQ535" s="31"/>
      <c r="ER535" s="14"/>
      <c r="ES535" s="132">
        <v>11660</v>
      </c>
      <c r="ET535" s="133">
        <v>75</v>
      </c>
      <c r="EU535" s="133">
        <v>11686</v>
      </c>
      <c r="EV535" s="133">
        <v>4000</v>
      </c>
      <c r="EW535" s="133">
        <v>42120</v>
      </c>
      <c r="EX535" s="133">
        <v>2004</v>
      </c>
      <c r="EY535" s="134">
        <f>EX535/EV535*EW535/ET535</f>
        <v>281.36160000000001</v>
      </c>
      <c r="EZ535" s="39">
        <f>L535*EY535</f>
        <v>844.08480000000009</v>
      </c>
      <c r="FA535" s="9"/>
      <c r="FE535" s="135"/>
      <c r="FF535" s="135"/>
      <c r="FH535" s="136"/>
      <c r="FK535" s="138"/>
      <c r="FL535" s="139"/>
      <c r="FM535" s="9"/>
      <c r="FN535" s="1"/>
      <c r="FO535" s="41">
        <f>AC535/1000</f>
        <v>0.255</v>
      </c>
      <c r="FQ535" s="121">
        <f>EX535*100/EU535</f>
        <v>17.148724970049631</v>
      </c>
      <c r="FR535" s="140">
        <f>EY535/1000</f>
        <v>0.28136159999999999</v>
      </c>
      <c r="FS535" s="9"/>
      <c r="FT535" s="43">
        <v>50</v>
      </c>
      <c r="FU535" s="214"/>
      <c r="FV535" s="130" t="s">
        <v>493</v>
      </c>
      <c r="FW535" s="214"/>
      <c r="FZ535" s="1">
        <v>0</v>
      </c>
      <c r="GA535" s="1">
        <v>8</v>
      </c>
      <c r="GB535" s="9" t="s">
        <v>825</v>
      </c>
      <c r="GD535" s="1">
        <v>0</v>
      </c>
      <c r="GG535" s="1">
        <v>1</v>
      </c>
      <c r="GH535" s="28">
        <v>43731</v>
      </c>
      <c r="GI535" s="28"/>
      <c r="GJ535" s="29" t="s">
        <v>528</v>
      </c>
      <c r="GM535" s="11" t="s">
        <v>529</v>
      </c>
      <c r="GN535" s="1">
        <f>DATEDIF(DP535,GO535,"m")</f>
        <v>0</v>
      </c>
      <c r="GO535" s="10">
        <v>43731</v>
      </c>
      <c r="GP535" s="10" t="s">
        <v>444</v>
      </c>
      <c r="GQ535" s="20"/>
      <c r="GT535" s="22">
        <v>0.37570996905000004</v>
      </c>
      <c r="GY535" s="1"/>
      <c r="GZ535" s="1"/>
      <c r="KB535" s="1"/>
      <c r="KC535" s="1"/>
      <c r="KD535" s="1"/>
      <c r="KE535" s="20">
        <f>FR535*AO535/100*1000</f>
        <v>173.60010720000002</v>
      </c>
      <c r="KF535" s="20">
        <f>FR535*AP535/100*1000</f>
        <v>95.381582399999999</v>
      </c>
      <c r="KG535" s="20">
        <f>FR535*AQ535/100*1000</f>
        <v>12.379910400000002</v>
      </c>
      <c r="KH535" s="20">
        <f>FR535*AX535/100*1000</f>
        <v>15.2768094336</v>
      </c>
      <c r="KI535" s="20">
        <f>FR535*BM535/100*1000</f>
        <v>3.6577008000000002</v>
      </c>
      <c r="KJ535" s="20">
        <f>FR535*BY535/100*1000</f>
        <v>19.934750721599997</v>
      </c>
      <c r="KK535" s="20">
        <f>FR535*CA535/100*1000</f>
        <v>46.069304299199999</v>
      </c>
      <c r="KL535" s="20">
        <f>FR535*CC535/100*1000</f>
        <v>29.186764214399993</v>
      </c>
      <c r="KM535" s="1"/>
      <c r="KN535" s="1"/>
      <c r="KO535" s="1"/>
      <c r="KV535" s="11" t="s">
        <v>529</v>
      </c>
    </row>
    <row r="536" spans="1:313">
      <c r="A536" s="1">
        <v>180</v>
      </c>
      <c r="B536" s="219">
        <f>COUNTIFS($D$3:D536,D536,$F$3:F536,F536)</f>
        <v>1</v>
      </c>
      <c r="C536" s="21">
        <v>9104</v>
      </c>
      <c r="D536" s="21" t="s">
        <v>2811</v>
      </c>
      <c r="E536" s="1" t="s">
        <v>513</v>
      </c>
      <c r="F536" s="12">
        <v>515302283</v>
      </c>
      <c r="G536" s="1">
        <v>67</v>
      </c>
      <c r="H536" s="247" t="s">
        <v>2812</v>
      </c>
      <c r="DJ536" s="210" t="s">
        <v>491</v>
      </c>
      <c r="EL536" s="6" t="e">
        <f>EK536/((EJ536/100)*(EJ536/100))</f>
        <v>#DIV/0!</v>
      </c>
      <c r="FU536" s="214" t="s">
        <v>785</v>
      </c>
      <c r="FW536" s="214" t="s">
        <v>785</v>
      </c>
      <c r="GI536" s="8"/>
    </row>
    <row r="537" spans="1:313">
      <c r="A537" s="1">
        <v>351</v>
      </c>
      <c r="B537" s="1">
        <f>COUNTIFS($D$3:D537,D537,$F$3:F537,F537)</f>
        <v>1</v>
      </c>
      <c r="C537" s="34">
        <v>16699</v>
      </c>
      <c r="D537" s="75" t="s">
        <v>1667</v>
      </c>
      <c r="E537" s="76" t="s">
        <v>734</v>
      </c>
      <c r="F537" s="76">
        <v>7053135320</v>
      </c>
      <c r="G537" s="77">
        <v>51</v>
      </c>
      <c r="H537" s="248" t="s">
        <v>2328</v>
      </c>
      <c r="I537" s="29" t="s">
        <v>1669</v>
      </c>
      <c r="J537" s="24" t="s">
        <v>487</v>
      </c>
      <c r="K537" s="2" t="s">
        <v>430</v>
      </c>
      <c r="L537" s="2">
        <v>9.5</v>
      </c>
      <c r="M537" s="2" t="s">
        <v>628</v>
      </c>
      <c r="N537" s="2" t="s">
        <v>431</v>
      </c>
      <c r="O537" s="11"/>
      <c r="P537" s="2" t="s">
        <v>2293</v>
      </c>
      <c r="Q537" s="11"/>
      <c r="R537" s="11"/>
      <c r="S537" s="11"/>
      <c r="T537" s="42"/>
      <c r="U537" s="42"/>
      <c r="V537" s="64" t="s">
        <v>1609</v>
      </c>
      <c r="W537" s="42"/>
      <c r="X537" s="42"/>
      <c r="Y537" s="66"/>
      <c r="Z537" s="11"/>
      <c r="AA537" s="1" t="s">
        <v>812</v>
      </c>
      <c r="AC537" s="115">
        <v>71</v>
      </c>
      <c r="AD537" s="115">
        <v>700</v>
      </c>
      <c r="AE537" s="11"/>
      <c r="AF537" s="11"/>
      <c r="AG537" s="11" t="s">
        <v>491</v>
      </c>
      <c r="AH537" s="115">
        <v>50</v>
      </c>
      <c r="AI537" s="11"/>
      <c r="AJ537" s="11"/>
      <c r="AM537" s="11"/>
      <c r="AO537" s="116">
        <v>30.3</v>
      </c>
      <c r="AP537" s="117">
        <v>42.9</v>
      </c>
      <c r="AQ537" s="118">
        <v>24.9</v>
      </c>
      <c r="AR537" s="119">
        <f>AO537+AP537+AQ537</f>
        <v>98.1</v>
      </c>
      <c r="AS537" s="120">
        <f>AO537/AP537</f>
        <v>0.70629370629370636</v>
      </c>
      <c r="AT537" s="121">
        <f>AO537/AP537*AQ537</f>
        <v>17.586713286713287</v>
      </c>
      <c r="AU537" s="122">
        <f>AO537/(AP537+AQ537)</f>
        <v>0.44690265486725667</v>
      </c>
      <c r="AV537" s="19">
        <f>AW537*AO537/100</f>
        <v>27.423999999999999</v>
      </c>
      <c r="AW537" s="19">
        <f>98-AY537-(CD537*100/AO537)</f>
        <v>90.508250825082513</v>
      </c>
      <c r="AX537" s="123">
        <v>1.23</v>
      </c>
      <c r="AY537" s="19">
        <f>AX537*100/AO537</f>
        <v>4.0594059405940595</v>
      </c>
      <c r="AZ537" s="1" t="s">
        <v>432</v>
      </c>
      <c r="BA537" s="58">
        <v>43.29</v>
      </c>
      <c r="BB537" s="1" t="s">
        <v>432</v>
      </c>
      <c r="BC537" s="6">
        <v>1.93</v>
      </c>
      <c r="BD537" s="6"/>
      <c r="BE537" s="19"/>
      <c r="BF537" s="19"/>
      <c r="BG537" s="67">
        <v>4747.5</v>
      </c>
      <c r="BH537" s="67">
        <v>309.76</v>
      </c>
      <c r="BI537" s="19">
        <v>0.53</v>
      </c>
      <c r="BJ537" s="19">
        <v>30.6</v>
      </c>
      <c r="BK537" s="19">
        <f>100-BJ537</f>
        <v>69.400000000000006</v>
      </c>
      <c r="BL537" s="124">
        <f>BJ537/BK537</f>
        <v>0.44092219020172907</v>
      </c>
      <c r="BM537" s="125">
        <v>6.3E-2</v>
      </c>
      <c r="BN537" s="6">
        <f>BM537*100/AO537</f>
        <v>0.20792079207920791</v>
      </c>
      <c r="BO537" s="1" t="s">
        <v>432</v>
      </c>
      <c r="BP537" s="19">
        <v>24.675000000000001</v>
      </c>
      <c r="BQ537" s="19">
        <v>26.128999999999998</v>
      </c>
      <c r="BR537" s="43">
        <v>39156.39</v>
      </c>
      <c r="BS537" s="6">
        <f>BX537+BZ537</f>
        <v>59.2</v>
      </c>
      <c r="BT537" s="4">
        <v>83.3</v>
      </c>
      <c r="BU537" s="43">
        <v>8484.3700000000008</v>
      </c>
      <c r="BV537" s="6">
        <f>100-BT537</f>
        <v>16.700000000000003</v>
      </c>
      <c r="BW537" s="6">
        <f>BY537+CA537+CC537</f>
        <v>41.655900000000003</v>
      </c>
      <c r="BX537" s="22">
        <v>38.5</v>
      </c>
      <c r="BY537" s="22">
        <f>BX537*AP537/100</f>
        <v>16.516499999999997</v>
      </c>
      <c r="BZ537" s="6">
        <v>20.7</v>
      </c>
      <c r="CA537" s="22">
        <f>BZ537*AP537/100</f>
        <v>8.8803000000000001</v>
      </c>
      <c r="CB537" s="6">
        <v>37.9</v>
      </c>
      <c r="CC537" s="22">
        <f>CB537*AP537/100</f>
        <v>16.2591</v>
      </c>
      <c r="CD537" s="22">
        <v>1.04</v>
      </c>
      <c r="CE537" s="126">
        <v>95.6</v>
      </c>
      <c r="CF537" s="127">
        <v>7449</v>
      </c>
      <c r="CG537" s="126">
        <v>91.9</v>
      </c>
      <c r="CH537" s="127">
        <v>6574</v>
      </c>
      <c r="CI537" s="126">
        <v>80.2</v>
      </c>
      <c r="CJ537" s="126">
        <v>88.4</v>
      </c>
      <c r="CK537" s="127">
        <v>6018</v>
      </c>
      <c r="CL537" s="19">
        <f>BX537/BZ537</f>
        <v>1.8599033816425121</v>
      </c>
      <c r="CM537" s="19"/>
      <c r="CN537" s="19"/>
      <c r="CO537" s="19"/>
      <c r="CP537" s="6"/>
      <c r="CQ537" s="19"/>
      <c r="CR537" s="19"/>
      <c r="CS537" s="20"/>
      <c r="CZ537" s="22"/>
      <c r="DA537" s="16"/>
      <c r="DB537" s="129" t="s">
        <v>257</v>
      </c>
      <c r="DC537" s="130"/>
      <c r="DD537" s="131" t="s">
        <v>2329</v>
      </c>
      <c r="DI537" s="1" t="s">
        <v>436</v>
      </c>
      <c r="DJ537" s="210" t="s">
        <v>491</v>
      </c>
      <c r="DK537" s="4">
        <v>2</v>
      </c>
      <c r="DN537" s="16">
        <v>0</v>
      </c>
      <c r="DR537" s="22" t="s">
        <v>431</v>
      </c>
      <c r="DS537" s="22" t="s">
        <v>431</v>
      </c>
      <c r="DT537" s="22">
        <v>38</v>
      </c>
      <c r="DU537" s="22">
        <v>23.7</v>
      </c>
      <c r="DV537" s="22">
        <v>76.3</v>
      </c>
      <c r="DW537" s="22" t="s">
        <v>431</v>
      </c>
      <c r="DX537" s="22" t="s">
        <v>431</v>
      </c>
      <c r="DY537" s="22" t="s">
        <v>431</v>
      </c>
      <c r="DZ537" s="40" t="s">
        <v>431</v>
      </c>
      <c r="EA537" s="2">
        <v>0</v>
      </c>
      <c r="EB537" s="2"/>
      <c r="EC537" s="36"/>
      <c r="ED537" s="36"/>
      <c r="EE537" s="4">
        <f>L537</f>
        <v>9.5</v>
      </c>
      <c r="EF537" s="4"/>
      <c r="EG537" s="4"/>
      <c r="EH537" s="4"/>
      <c r="EI537" s="4"/>
      <c r="EJ537" s="4"/>
      <c r="EK537" s="4"/>
      <c r="EL537" s="6" t="e">
        <f>EK537/(EJ537*EJ537*0.01*0.01)</f>
        <v>#DIV/0!</v>
      </c>
      <c r="EM537" s="4"/>
      <c r="EN537" s="4"/>
      <c r="EO537" s="4"/>
      <c r="EP537" s="4"/>
      <c r="EQ537" s="31"/>
      <c r="ER537" s="14"/>
      <c r="ES537" s="132">
        <f>C537</f>
        <v>16699</v>
      </c>
      <c r="ET537" s="133">
        <v>75</v>
      </c>
      <c r="EU537" s="133">
        <v>21930</v>
      </c>
      <c r="EV537" s="133">
        <v>14385</v>
      </c>
      <c r="EW537" s="133">
        <v>37400</v>
      </c>
      <c r="EX537" s="133">
        <v>1915</v>
      </c>
      <c r="EY537" s="134">
        <f>EX537/EV537*EW537/ET537</f>
        <v>66.384891669563203</v>
      </c>
      <c r="EZ537" s="39">
        <f>L537*EY537</f>
        <v>630.65647086085039</v>
      </c>
      <c r="FA537" s="9"/>
      <c r="FE537" s="135"/>
      <c r="FF537" s="135"/>
      <c r="FH537" s="136"/>
      <c r="FK537" s="138"/>
      <c r="FL537" s="139"/>
      <c r="FM537" s="9"/>
      <c r="FN537" s="1"/>
      <c r="FO537" s="41">
        <f>AC537/1000</f>
        <v>7.0999999999999994E-2</v>
      </c>
      <c r="FQ537" s="121">
        <f>EX537*100/EU537</f>
        <v>8.7323301413588688</v>
      </c>
      <c r="FR537" s="140">
        <f>EY537/1000</f>
        <v>6.6384891669563198E-2</v>
      </c>
      <c r="FS537" s="9"/>
      <c r="FU537" s="214"/>
      <c r="FW537" s="214"/>
      <c r="GI537" s="8"/>
      <c r="GO537" s="10"/>
      <c r="GP537" s="10"/>
      <c r="GQ537" s="20"/>
      <c r="KB537" s="22">
        <v>83.4</v>
      </c>
      <c r="KC537" s="22">
        <v>27.6</v>
      </c>
      <c r="KD537" s="22">
        <v>2.64</v>
      </c>
      <c r="KE537" s="20">
        <f>FR537*AO537/100*1000</f>
        <v>20.114622175877653</v>
      </c>
      <c r="KF537" s="20">
        <f>FR537*AP537/100*1000</f>
        <v>28.479118526242612</v>
      </c>
      <c r="KG537" s="20">
        <f>FR537*AQ537/100*1000</f>
        <v>16.529838025721237</v>
      </c>
      <c r="KH537" s="20">
        <f>FR537*AX537/100*1000</f>
        <v>0.81653416753562735</v>
      </c>
      <c r="KI537" s="20">
        <f>FR537*BM537/100*1000</f>
        <v>4.1822481751824819E-2</v>
      </c>
      <c r="KJ537" s="20">
        <f>FR537*BY537/100*1000</f>
        <v>10.964460632603403</v>
      </c>
      <c r="KK537" s="20">
        <f>FR537*CA537/100*1000</f>
        <v>5.8951775349322215</v>
      </c>
      <c r="KL537" s="20">
        <f>FR537*CC537/100*1000</f>
        <v>10.793585921445949</v>
      </c>
    </row>
    <row r="538" spans="1:313">
      <c r="A538" s="1">
        <v>5</v>
      </c>
      <c r="B538" s="1">
        <f>COUNTIFS($D$3:D538,D538,$F$3:F538,F538)</f>
        <v>2</v>
      </c>
      <c r="C538" s="34">
        <v>16745</v>
      </c>
      <c r="D538" s="75" t="s">
        <v>1667</v>
      </c>
      <c r="E538" s="76" t="s">
        <v>734</v>
      </c>
      <c r="F538" s="76">
        <v>7053135320</v>
      </c>
      <c r="G538" s="77">
        <v>51</v>
      </c>
      <c r="H538" s="248" t="s">
        <v>1668</v>
      </c>
      <c r="I538" s="29" t="s">
        <v>1669</v>
      </c>
      <c r="J538" s="24" t="s">
        <v>487</v>
      </c>
      <c r="K538" s="2" t="s">
        <v>430</v>
      </c>
      <c r="L538" s="2">
        <v>24</v>
      </c>
      <c r="M538" s="2">
        <v>3</v>
      </c>
      <c r="N538" s="2" t="s">
        <v>646</v>
      </c>
      <c r="O538" s="11"/>
      <c r="P538" s="2" t="s">
        <v>1670</v>
      </c>
      <c r="Q538" s="11"/>
      <c r="R538" s="11"/>
      <c r="S538" s="11"/>
      <c r="T538" s="42"/>
      <c r="U538" s="42"/>
      <c r="V538" s="64" t="s">
        <v>1609</v>
      </c>
      <c r="W538" s="42"/>
      <c r="X538" s="42"/>
      <c r="Y538" s="66"/>
      <c r="Z538" s="11"/>
      <c r="AA538" s="1" t="s">
        <v>773</v>
      </c>
      <c r="AC538" s="115">
        <v>158</v>
      </c>
      <c r="AD538" s="115">
        <v>3700</v>
      </c>
      <c r="AE538" s="11"/>
      <c r="AF538" s="11"/>
      <c r="AG538" s="11" t="s">
        <v>491</v>
      </c>
      <c r="AH538" s="115">
        <v>250</v>
      </c>
      <c r="AI538" s="11"/>
      <c r="AJ538" s="11"/>
      <c r="AM538" s="11"/>
      <c r="AO538" s="116">
        <v>23.7</v>
      </c>
      <c r="AP538" s="117">
        <v>68.7</v>
      </c>
      <c r="AQ538" s="118">
        <v>5.97</v>
      </c>
      <c r="AR538" s="119">
        <f>AO538+AP538+AQ538</f>
        <v>98.37</v>
      </c>
      <c r="AS538" s="120">
        <f>AO538/AP538</f>
        <v>0.3449781659388646</v>
      </c>
      <c r="AT538" s="121">
        <f>AO538/AP538*AQ538</f>
        <v>2.0595196506550217</v>
      </c>
      <c r="AU538" s="122">
        <f>AO538/(AP538+AQ538)</f>
        <v>0.31739654479710727</v>
      </c>
      <c r="AV538" s="19">
        <f>AW538*AO538/100</f>
        <v>18.725999999999996</v>
      </c>
      <c r="AW538" s="19">
        <f>98-AY538-(CD538*100/AO538)</f>
        <v>79.012658227848092</v>
      </c>
      <c r="AX538" s="123">
        <v>2.0299999999999998</v>
      </c>
      <c r="AY538" s="19">
        <f>AX538*100/AO538</f>
        <v>8.5654008438818554</v>
      </c>
      <c r="AZ538" s="1" t="s">
        <v>432</v>
      </c>
      <c r="BA538" s="58">
        <v>37.31</v>
      </c>
      <c r="BB538" s="1" t="s">
        <v>432</v>
      </c>
      <c r="BC538" s="6">
        <v>0.57999999999999996</v>
      </c>
      <c r="BD538" s="6"/>
      <c r="BE538" s="19"/>
      <c r="BF538" s="19"/>
      <c r="BG538" s="67">
        <v>4619.166666666667</v>
      </c>
      <c r="BH538" s="67">
        <v>157.29999999999998</v>
      </c>
      <c r="BI538" s="19">
        <v>1.56</v>
      </c>
      <c r="BJ538" s="19">
        <v>16.8</v>
      </c>
      <c r="BK538" s="19">
        <f>100-BJ538</f>
        <v>83.2</v>
      </c>
      <c r="BL538" s="124">
        <f>BJ538/BK538</f>
        <v>0.20192307692307693</v>
      </c>
      <c r="BM538" s="125">
        <v>0.14000000000000001</v>
      </c>
      <c r="BN538" s="6">
        <f>BM538*100/AO538</f>
        <v>0.59071729957805919</v>
      </c>
      <c r="BO538" s="1" t="s">
        <v>432</v>
      </c>
      <c r="BP538" s="19">
        <v>10.28</v>
      </c>
      <c r="BQ538" s="19">
        <v>5.1099999999999994</v>
      </c>
      <c r="BR538" s="43">
        <v>19771.5</v>
      </c>
      <c r="BS538" s="6">
        <f>BX538+BZ538</f>
        <v>71.599999999999994</v>
      </c>
      <c r="BT538" s="4">
        <v>94.8</v>
      </c>
      <c r="BU538" s="43">
        <v>10310.65</v>
      </c>
      <c r="BV538" s="6">
        <f>100-BT538</f>
        <v>5.2000000000000028</v>
      </c>
      <c r="BW538" s="6">
        <f>BY538+CA538+CC538</f>
        <v>68.631299999999996</v>
      </c>
      <c r="BX538" s="22">
        <v>43.4</v>
      </c>
      <c r="BY538" s="22">
        <f>BX538*AP538/100</f>
        <v>29.815799999999999</v>
      </c>
      <c r="BZ538" s="6">
        <v>28.2</v>
      </c>
      <c r="CA538" s="22">
        <f>BZ538*AP538/100</f>
        <v>19.3734</v>
      </c>
      <c r="CB538" s="6">
        <v>28.3</v>
      </c>
      <c r="CC538" s="22">
        <f>CB538*AP538/100</f>
        <v>19.4421</v>
      </c>
      <c r="CD538" s="22">
        <v>2.4700000000000002</v>
      </c>
      <c r="CE538" s="126">
        <v>93.8</v>
      </c>
      <c r="CF538" s="127">
        <v>6635</v>
      </c>
      <c r="CG538" s="126">
        <v>80.5</v>
      </c>
      <c r="CH538" s="127">
        <v>5393</v>
      </c>
      <c r="CI538" s="126">
        <v>44.7</v>
      </c>
      <c r="CJ538" s="126">
        <v>76.099999999999994</v>
      </c>
      <c r="CK538" s="127">
        <v>5646</v>
      </c>
      <c r="CL538" s="19">
        <f>BX538/BZ538</f>
        <v>1.5390070921985815</v>
      </c>
      <c r="CM538" s="19"/>
      <c r="CN538" s="19"/>
      <c r="CO538" s="19"/>
      <c r="CP538" s="6"/>
      <c r="CQ538" s="19"/>
      <c r="CR538" s="19"/>
      <c r="CS538" s="20"/>
      <c r="CZ538" s="22"/>
      <c r="DA538" s="16"/>
      <c r="DC538" s="130"/>
      <c r="DD538" s="131"/>
      <c r="DI538" s="1" t="s">
        <v>436</v>
      </c>
      <c r="DJ538" s="210" t="s">
        <v>491</v>
      </c>
      <c r="DK538" s="4">
        <v>2</v>
      </c>
      <c r="DN538" s="16">
        <v>0</v>
      </c>
      <c r="DR538" s="22" t="s">
        <v>431</v>
      </c>
      <c r="DS538" s="22" t="s">
        <v>431</v>
      </c>
      <c r="DT538" s="22">
        <v>169</v>
      </c>
      <c r="DU538" s="22">
        <v>11.2</v>
      </c>
      <c r="DV538" s="22">
        <v>88.8</v>
      </c>
      <c r="DW538" s="22" t="s">
        <v>431</v>
      </c>
      <c r="DX538" s="22" t="s">
        <v>431</v>
      </c>
      <c r="DY538" s="22" t="s">
        <v>431</v>
      </c>
      <c r="DZ538" s="40" t="s">
        <v>431</v>
      </c>
      <c r="EA538" s="2">
        <v>0</v>
      </c>
      <c r="EB538" s="2"/>
      <c r="EC538" s="36"/>
      <c r="ED538" s="36"/>
      <c r="EE538" s="4">
        <f>L538</f>
        <v>24</v>
      </c>
      <c r="EF538" s="4"/>
      <c r="EG538" s="4">
        <v>3</v>
      </c>
      <c r="EH538" s="4"/>
      <c r="EI538" s="4"/>
      <c r="EJ538" s="4"/>
      <c r="EK538" s="4"/>
      <c r="EL538" s="6" t="e">
        <f>EK538/(EJ538*EJ538*0.01*0.01)</f>
        <v>#DIV/0!</v>
      </c>
      <c r="EM538" s="4"/>
      <c r="EN538" s="4"/>
      <c r="EO538" s="4"/>
      <c r="EP538" s="4"/>
      <c r="EQ538" s="31"/>
      <c r="ER538" s="14"/>
      <c r="ES538" s="132">
        <f>C538</f>
        <v>16745</v>
      </c>
      <c r="ET538" s="133">
        <v>75</v>
      </c>
      <c r="EU538" s="133">
        <v>11376</v>
      </c>
      <c r="EV538" s="133">
        <v>12000</v>
      </c>
      <c r="EW538" s="133">
        <v>37400</v>
      </c>
      <c r="EX538" s="133">
        <v>3698</v>
      </c>
      <c r="EY538" s="134">
        <f>EX538/EV538*EW538/ET538</f>
        <v>153.67244444444444</v>
      </c>
      <c r="EZ538" s="39">
        <f>L538*EY538</f>
        <v>3688.1386666666667</v>
      </c>
      <c r="FA538" s="9"/>
      <c r="FE538" s="135"/>
      <c r="FF538" s="135"/>
      <c r="FH538" s="136"/>
      <c r="FK538" s="138"/>
      <c r="FL538" s="139"/>
      <c r="FM538" s="9"/>
      <c r="FN538" s="1"/>
      <c r="FO538" s="41">
        <f>AC538/1000</f>
        <v>0.158</v>
      </c>
      <c r="FQ538" s="121">
        <f>EX538*100/EU538</f>
        <v>32.507032348804501</v>
      </c>
      <c r="FR538" s="140">
        <f>EY538/1000</f>
        <v>0.15367244444444444</v>
      </c>
      <c r="FS538" s="9"/>
      <c r="FU538" s="214"/>
      <c r="FW538" s="214"/>
      <c r="GI538" s="8"/>
      <c r="GO538" s="10"/>
      <c r="GP538" s="10"/>
      <c r="GQ538" s="20"/>
      <c r="KB538" s="22">
        <v>83.6</v>
      </c>
      <c r="KC538" s="22">
        <v>26.1</v>
      </c>
      <c r="KD538" s="22">
        <v>10.4</v>
      </c>
      <c r="KE538" s="20">
        <f>FR538*AO538/100*1000</f>
        <v>36.420369333333333</v>
      </c>
      <c r="KF538" s="20">
        <f>FR538*AP538/100*1000</f>
        <v>105.57296933333333</v>
      </c>
      <c r="KG538" s="20">
        <f>FR538*AQ538/100*1000</f>
        <v>9.1742449333333322</v>
      </c>
      <c r="KH538" s="20">
        <f>FR538*AX538/100*1000</f>
        <v>3.119550622222222</v>
      </c>
      <c r="KI538" s="20">
        <f>FR538*BM538/100*1000</f>
        <v>0.21514142222222224</v>
      </c>
      <c r="KJ538" s="20">
        <f>FR538*BY538/100*1000</f>
        <v>45.818668690666662</v>
      </c>
      <c r="KK538" s="20">
        <f>FR538*CA538/100*1000</f>
        <v>29.771577351999998</v>
      </c>
      <c r="KL538" s="20">
        <f>FR538*CC538/100*1000</f>
        <v>29.877150321333332</v>
      </c>
    </row>
    <row r="539" spans="1:313">
      <c r="A539" s="1">
        <v>5</v>
      </c>
      <c r="B539" s="1">
        <f>COUNTIFS($D$3:D539,D539,$F$3:F539,F539)</f>
        <v>3</v>
      </c>
      <c r="C539" s="34">
        <v>16745</v>
      </c>
      <c r="D539" s="75" t="s">
        <v>1667</v>
      </c>
      <c r="E539" s="76" t="s">
        <v>734</v>
      </c>
      <c r="F539" s="76">
        <v>7053135320</v>
      </c>
      <c r="G539" s="77">
        <v>51</v>
      </c>
      <c r="H539" s="248" t="s">
        <v>2333</v>
      </c>
      <c r="I539" s="29" t="s">
        <v>1669</v>
      </c>
      <c r="J539" s="24" t="s">
        <v>487</v>
      </c>
      <c r="K539" s="2" t="s">
        <v>430</v>
      </c>
      <c r="L539" s="2">
        <v>24</v>
      </c>
      <c r="M539" s="2">
        <v>3</v>
      </c>
      <c r="N539" s="2" t="s">
        <v>646</v>
      </c>
      <c r="O539" s="11"/>
      <c r="P539" s="2" t="s">
        <v>1670</v>
      </c>
      <c r="Q539" s="11"/>
      <c r="R539" s="11"/>
      <c r="S539" s="11"/>
      <c r="T539" s="42"/>
      <c r="U539" s="42"/>
      <c r="V539" s="64" t="s">
        <v>1609</v>
      </c>
      <c r="W539" s="42"/>
      <c r="X539" s="42"/>
      <c r="Y539" s="66"/>
      <c r="Z539" s="11"/>
      <c r="AA539" s="1" t="s">
        <v>773</v>
      </c>
      <c r="AC539" s="115">
        <v>158</v>
      </c>
      <c r="AD539" s="115">
        <v>3700</v>
      </c>
      <c r="AE539" s="11"/>
      <c r="AF539" s="11"/>
      <c r="AG539" s="11" t="s">
        <v>491</v>
      </c>
      <c r="AH539" s="115">
        <v>250</v>
      </c>
      <c r="AI539" s="11"/>
      <c r="AJ539" s="11"/>
      <c r="AM539" s="11"/>
      <c r="AO539" s="116">
        <v>23.7</v>
      </c>
      <c r="AP539" s="117">
        <v>68.7</v>
      </c>
      <c r="AQ539" s="118">
        <v>5.97</v>
      </c>
      <c r="AR539" s="119">
        <f>AO539+AP539+AQ539</f>
        <v>98.37</v>
      </c>
      <c r="AS539" s="120">
        <f>AO539/AP539</f>
        <v>0.3449781659388646</v>
      </c>
      <c r="AT539" s="121">
        <f>AO539/AP539*AQ539</f>
        <v>2.0595196506550217</v>
      </c>
      <c r="AU539" s="122">
        <f>AO539/(AP539+AQ539)</f>
        <v>0.31739654479710727</v>
      </c>
      <c r="AV539" s="19">
        <f>AW539*AO539/100</f>
        <v>18.725999999999996</v>
      </c>
      <c r="AW539" s="19">
        <f>98-AY539-(CD539*100/AO539)</f>
        <v>79.012658227848092</v>
      </c>
      <c r="AX539" s="123">
        <v>2.0299999999999998</v>
      </c>
      <c r="AY539" s="19">
        <f>AX539*100/AO539</f>
        <v>8.5654008438818554</v>
      </c>
      <c r="AZ539" s="1" t="s">
        <v>432</v>
      </c>
      <c r="BA539" s="58">
        <v>37.31</v>
      </c>
      <c r="BB539" s="1" t="s">
        <v>432</v>
      </c>
      <c r="BC539" s="6">
        <v>0.57999999999999996</v>
      </c>
      <c r="BD539" s="6"/>
      <c r="BE539" s="19"/>
      <c r="BF539" s="19"/>
      <c r="BG539" s="67">
        <v>4619.166666666667</v>
      </c>
      <c r="BH539" s="67">
        <v>157.29999999999998</v>
      </c>
      <c r="BI539" s="19">
        <v>1.56</v>
      </c>
      <c r="BJ539" s="19">
        <v>16.8</v>
      </c>
      <c r="BK539" s="19">
        <f>100-BJ539</f>
        <v>83.2</v>
      </c>
      <c r="BL539" s="124">
        <f>BJ539/BK539</f>
        <v>0.20192307692307693</v>
      </c>
      <c r="BM539" s="125">
        <v>0.14000000000000001</v>
      </c>
      <c r="BN539" s="6">
        <f>BM539*100/AO539</f>
        <v>0.59071729957805919</v>
      </c>
      <c r="BO539" s="1" t="s">
        <v>432</v>
      </c>
      <c r="BP539" s="19">
        <v>10.28</v>
      </c>
      <c r="BQ539" s="19">
        <v>5.1099999999999994</v>
      </c>
      <c r="BR539" s="43">
        <v>13450</v>
      </c>
      <c r="BS539" s="6">
        <f>BX539+BZ539</f>
        <v>71.599999999999994</v>
      </c>
      <c r="BT539" s="4">
        <v>94.8</v>
      </c>
      <c r="BU539" s="43">
        <v>11585</v>
      </c>
      <c r="BV539" s="6">
        <f>100-BT539</f>
        <v>5.2000000000000028</v>
      </c>
      <c r="BW539" s="6">
        <f>BY539+CA539+CC539</f>
        <v>68.631299999999996</v>
      </c>
      <c r="BX539" s="22">
        <v>43.4</v>
      </c>
      <c r="BY539" s="22">
        <f>BX539*AP539/100</f>
        <v>29.815799999999999</v>
      </c>
      <c r="BZ539" s="6">
        <v>28.2</v>
      </c>
      <c r="CA539" s="22">
        <f>BZ539*AP539/100</f>
        <v>19.3734</v>
      </c>
      <c r="CB539" s="6">
        <v>28.3</v>
      </c>
      <c r="CC539" s="22">
        <f>CB539*AP539/100</f>
        <v>19.4421</v>
      </c>
      <c r="CD539" s="22">
        <v>2.4700000000000002</v>
      </c>
      <c r="CE539" s="126">
        <v>93.8</v>
      </c>
      <c r="CF539" s="127">
        <v>6635</v>
      </c>
      <c r="CG539" s="126">
        <v>80.5</v>
      </c>
      <c r="CH539" s="127">
        <v>5393</v>
      </c>
      <c r="CI539" s="126">
        <v>44.7</v>
      </c>
      <c r="CJ539" s="126">
        <v>76.099999999999994</v>
      </c>
      <c r="CK539" s="127">
        <v>5646</v>
      </c>
      <c r="CL539" s="19">
        <f>BX539/BZ539</f>
        <v>1.5390070921985815</v>
      </c>
      <c r="CM539" s="19"/>
      <c r="CN539" s="19"/>
      <c r="CO539" s="19"/>
      <c r="CP539" s="6"/>
      <c r="CQ539" s="19"/>
      <c r="CR539" s="19"/>
      <c r="CS539" s="20"/>
      <c r="CZ539" s="22"/>
      <c r="DA539" s="16"/>
      <c r="DB539" s="129" t="s">
        <v>257</v>
      </c>
      <c r="DC539" s="130"/>
      <c r="DD539" s="131" t="s">
        <v>2334</v>
      </c>
      <c r="DI539" s="1" t="s">
        <v>436</v>
      </c>
      <c r="DJ539" s="210" t="s">
        <v>491</v>
      </c>
      <c r="DK539" s="4">
        <v>2</v>
      </c>
      <c r="DN539" s="16">
        <v>0</v>
      </c>
      <c r="DR539" s="22" t="s">
        <v>431</v>
      </c>
      <c r="DS539" s="22" t="s">
        <v>431</v>
      </c>
      <c r="DT539" s="22">
        <v>169</v>
      </c>
      <c r="DU539" s="22">
        <v>11.2</v>
      </c>
      <c r="DV539" s="22">
        <v>88.8</v>
      </c>
      <c r="DW539" s="22" t="s">
        <v>431</v>
      </c>
      <c r="DX539" s="22" t="s">
        <v>431</v>
      </c>
      <c r="DY539" s="22" t="s">
        <v>431</v>
      </c>
      <c r="DZ539" s="22" t="s">
        <v>431</v>
      </c>
      <c r="EA539" s="2">
        <v>0</v>
      </c>
      <c r="EB539" s="2"/>
      <c r="EC539" s="36"/>
      <c r="ED539" s="36"/>
      <c r="EE539" s="4">
        <f>L539</f>
        <v>24</v>
      </c>
      <c r="EF539" s="4"/>
      <c r="EG539" s="4">
        <v>3</v>
      </c>
      <c r="EH539" s="4"/>
      <c r="EI539" s="4"/>
      <c r="EJ539" s="4"/>
      <c r="EK539" s="4"/>
      <c r="EL539" s="6" t="e">
        <f>EK539/(EJ539*EJ539*0.01*0.01)</f>
        <v>#DIV/0!</v>
      </c>
      <c r="EM539" s="4"/>
      <c r="EN539" s="4"/>
      <c r="EO539" s="4"/>
      <c r="EP539" s="4"/>
      <c r="EQ539" s="31"/>
      <c r="ER539" s="14"/>
      <c r="ES539" s="132">
        <f>C539</f>
        <v>16745</v>
      </c>
      <c r="ET539" s="133">
        <v>75</v>
      </c>
      <c r="EU539" s="133">
        <v>11376</v>
      </c>
      <c r="EV539" s="133">
        <v>12000</v>
      </c>
      <c r="EW539" s="133">
        <v>37400</v>
      </c>
      <c r="EX539" s="133">
        <v>3698</v>
      </c>
      <c r="EY539" s="134">
        <f>EX539/EV539*EW539/ET539</f>
        <v>153.67244444444444</v>
      </c>
      <c r="EZ539" s="39">
        <f>L539*EY539</f>
        <v>3688.1386666666667</v>
      </c>
      <c r="FA539" s="9"/>
      <c r="FE539" s="135"/>
      <c r="FF539" s="135"/>
      <c r="FH539" s="136"/>
      <c r="FK539" s="138"/>
      <c r="FL539" s="139"/>
      <c r="FM539" s="9"/>
      <c r="FN539" s="1"/>
      <c r="FO539" s="41">
        <f>AC539/1000</f>
        <v>0.158</v>
      </c>
      <c r="FQ539" s="121">
        <f>EX539*100/EU539</f>
        <v>32.507032348804501</v>
      </c>
      <c r="FR539" s="140">
        <f>EY539/1000</f>
        <v>0.15367244444444444</v>
      </c>
      <c r="FS539" s="9"/>
      <c r="FU539" s="214"/>
      <c r="FW539" s="214"/>
      <c r="GI539" s="8"/>
      <c r="GO539" s="10"/>
      <c r="GP539" s="10"/>
      <c r="GQ539" s="20"/>
      <c r="KB539" s="22">
        <v>83.6</v>
      </c>
      <c r="KC539" s="22">
        <v>26.1</v>
      </c>
      <c r="KD539" s="22">
        <v>10.4</v>
      </c>
      <c r="KE539" s="20">
        <f>FR539*AO539/100*1000</f>
        <v>36.420369333333333</v>
      </c>
      <c r="KF539" s="20">
        <f>FR539*AP539/100*1000</f>
        <v>105.57296933333333</v>
      </c>
      <c r="KG539" s="20">
        <f>FR539*AQ539/100*1000</f>
        <v>9.1742449333333322</v>
      </c>
      <c r="KH539" s="20">
        <f>FR539*AX539/100*1000</f>
        <v>3.119550622222222</v>
      </c>
      <c r="KI539" s="20">
        <f>FR539*BM539/100*1000</f>
        <v>0.21514142222222224</v>
      </c>
      <c r="KJ539" s="20">
        <f>FR539*BY539/100*1000</f>
        <v>45.818668690666662</v>
      </c>
      <c r="KK539" s="20">
        <f>FR539*CA539/100*1000</f>
        <v>29.771577351999998</v>
      </c>
      <c r="KL539" s="20">
        <f>FR539*CC539/100*1000</f>
        <v>29.877150321333332</v>
      </c>
    </row>
    <row r="540" spans="1:313">
      <c r="A540" s="1">
        <v>132</v>
      </c>
      <c r="B540" s="1">
        <f>COUNTIFS($D$3:D540,D540,$F$3:F540,F540)</f>
        <v>1</v>
      </c>
      <c r="C540" s="34">
        <v>12781</v>
      </c>
      <c r="D540" s="21" t="s">
        <v>1305</v>
      </c>
      <c r="E540" s="2" t="s">
        <v>597</v>
      </c>
      <c r="F540" s="12">
        <v>500917205</v>
      </c>
      <c r="G540" s="1">
        <f>LEFT(H540,4)-CONCATENATE(IF(LEFT(F540, 2)&lt;MID(H540, 3, 4), 20, 19),LEFT(F540,2))</f>
        <v>70</v>
      </c>
      <c r="H540" s="247" t="s">
        <v>1295</v>
      </c>
      <c r="I540" s="29" t="s">
        <v>451</v>
      </c>
      <c r="J540" s="24" t="s">
        <v>487</v>
      </c>
      <c r="K540" s="2" t="s">
        <v>430</v>
      </c>
      <c r="L540" s="1">
        <v>6</v>
      </c>
      <c r="M540" s="2">
        <v>1</v>
      </c>
      <c r="N540" s="2" t="s">
        <v>431</v>
      </c>
      <c r="P540" s="1" t="s">
        <v>1261</v>
      </c>
      <c r="S540" s="2"/>
      <c r="T540" s="42"/>
      <c r="U540" s="42"/>
      <c r="V540" s="57" t="s">
        <v>1245</v>
      </c>
      <c r="X540" s="59"/>
      <c r="Y540" s="59"/>
      <c r="Z540" s="29"/>
      <c r="AA540" s="1" t="s">
        <v>812</v>
      </c>
      <c r="AC540" s="115">
        <v>133</v>
      </c>
      <c r="AD540" s="115">
        <v>700</v>
      </c>
      <c r="AE540" s="11"/>
      <c r="AF540" s="11"/>
      <c r="AG540" s="11" t="s">
        <v>491</v>
      </c>
      <c r="AH540" s="115">
        <v>50</v>
      </c>
      <c r="AI540" s="11"/>
      <c r="AJ540" s="11"/>
      <c r="AM540" s="11"/>
      <c r="AO540" s="116">
        <v>63.7</v>
      </c>
      <c r="AP540" s="117">
        <v>31.9</v>
      </c>
      <c r="AQ540" s="118">
        <v>1.5</v>
      </c>
      <c r="AR540" s="119">
        <f>AO540+AP540+AQ540</f>
        <v>97.1</v>
      </c>
      <c r="AS540" s="120">
        <f>AO540/AP540</f>
        <v>1.9968652037617556</v>
      </c>
      <c r="AT540" s="121">
        <f>AO540/AP540*AQ540</f>
        <v>2.9952978056426334</v>
      </c>
      <c r="AU540" s="122">
        <f>AO540/(AP540+AQ540)</f>
        <v>1.9071856287425151</v>
      </c>
      <c r="AV540" s="19">
        <f>AW540*AO540/100</f>
        <v>55.126000000000005</v>
      </c>
      <c r="AW540" s="19">
        <f>98-AY540-(CD540*100/AO540)</f>
        <v>86.540031397174261</v>
      </c>
      <c r="AX540" s="123">
        <v>4.9000000000000004</v>
      </c>
      <c r="AY540" s="19">
        <f>AX540*100/AO540</f>
        <v>7.6923076923076925</v>
      </c>
      <c r="AZ540" s="1" t="s">
        <v>432</v>
      </c>
      <c r="BA540" s="58" t="s">
        <v>432</v>
      </c>
      <c r="BB540" s="1" t="s">
        <v>432</v>
      </c>
      <c r="BC540" s="6" t="s">
        <v>432</v>
      </c>
      <c r="BD540" s="6"/>
      <c r="BE540" s="19"/>
      <c r="BF540" s="19"/>
      <c r="BG540" s="67"/>
      <c r="BH540" s="163"/>
      <c r="BI540" s="19" t="s">
        <v>432</v>
      </c>
      <c r="BJ540" s="19" t="s">
        <v>432</v>
      </c>
      <c r="BK540" s="1" t="s">
        <v>432</v>
      </c>
      <c r="BL540" s="1" t="s">
        <v>432</v>
      </c>
      <c r="BM540" s="1" t="s">
        <v>432</v>
      </c>
      <c r="BN540" s="1" t="s">
        <v>432</v>
      </c>
      <c r="BO540" s="1" t="s">
        <v>432</v>
      </c>
      <c r="BP540" s="19" t="s">
        <v>432</v>
      </c>
      <c r="BQ540" s="19"/>
      <c r="BR540" s="4" t="s">
        <v>432</v>
      </c>
      <c r="BS540" s="6" t="s">
        <v>432</v>
      </c>
      <c r="BT540" s="6" t="s">
        <v>432</v>
      </c>
      <c r="BU540" s="6"/>
      <c r="BV540" s="6" t="s">
        <v>432</v>
      </c>
      <c r="BW540" s="6" t="s">
        <v>432</v>
      </c>
      <c r="BX540" s="6" t="s">
        <v>432</v>
      </c>
      <c r="BY540" s="6" t="s">
        <v>432</v>
      </c>
      <c r="BZ540" s="6" t="s">
        <v>432</v>
      </c>
      <c r="CA540" s="6" t="s">
        <v>432</v>
      </c>
      <c r="CB540" s="6" t="s">
        <v>432</v>
      </c>
      <c r="CC540" s="6" t="s">
        <v>432</v>
      </c>
      <c r="CD540" s="19">
        <v>2.4</v>
      </c>
      <c r="CE540" s="126" t="s">
        <v>432</v>
      </c>
      <c r="CF540" s="127"/>
      <c r="CG540" s="126" t="s">
        <v>432</v>
      </c>
      <c r="CH540" s="127"/>
      <c r="CI540" s="126" t="s">
        <v>432</v>
      </c>
      <c r="CJ540" s="126" t="s">
        <v>432</v>
      </c>
      <c r="CK540" s="127"/>
      <c r="CL540" s="4" t="s">
        <v>432</v>
      </c>
      <c r="CM540" s="22"/>
      <c r="CN540" s="22"/>
      <c r="CO540" s="22"/>
      <c r="CP540" s="6" t="s">
        <v>432</v>
      </c>
      <c r="CQ540" s="19"/>
      <c r="CR540" s="19"/>
      <c r="CS540" s="19"/>
      <c r="CT540" s="22"/>
      <c r="CU540" s="142"/>
      <c r="CV540" s="142"/>
      <c r="CW540" s="22"/>
      <c r="CX540" s="22"/>
      <c r="CZ540" s="22"/>
      <c r="DA540" s="16"/>
      <c r="DB540" s="129" t="s">
        <v>447</v>
      </c>
      <c r="DC540" s="130" t="s">
        <v>1306</v>
      </c>
      <c r="DD540" s="131" t="s">
        <v>1307</v>
      </c>
      <c r="DI540" s="1" t="s">
        <v>434</v>
      </c>
      <c r="DJ540" s="210" t="s">
        <v>491</v>
      </c>
      <c r="DK540" s="4">
        <v>2</v>
      </c>
      <c r="DN540" s="16">
        <v>0</v>
      </c>
      <c r="DR540" s="1" t="s">
        <v>431</v>
      </c>
      <c r="DS540" s="1" t="s">
        <v>431</v>
      </c>
      <c r="DT540" s="22">
        <v>252</v>
      </c>
      <c r="DU540" s="22">
        <v>32.5</v>
      </c>
      <c r="DV540" s="22">
        <v>67.5</v>
      </c>
      <c r="DW540" s="1" t="s">
        <v>431</v>
      </c>
      <c r="DX540" s="1" t="s">
        <v>431</v>
      </c>
      <c r="DY540" s="1" t="s">
        <v>431</v>
      </c>
      <c r="DZ540" s="1" t="s">
        <v>431</v>
      </c>
      <c r="EA540" s="1">
        <v>0</v>
      </c>
      <c r="EB540" s="2"/>
      <c r="EC540" s="36"/>
      <c r="ED540" s="36"/>
      <c r="EE540" s="4">
        <v>6</v>
      </c>
      <c r="EF540" s="4"/>
      <c r="EG540" s="4">
        <v>2</v>
      </c>
      <c r="EH540" s="4"/>
      <c r="EI540" s="4"/>
      <c r="EJ540" s="4"/>
      <c r="EK540" s="4"/>
      <c r="EL540" s="6" t="e">
        <f>EK540/(EJ540*EJ540*0.01*0.01)</f>
        <v>#DIV/0!</v>
      </c>
      <c r="EM540" s="4"/>
      <c r="EN540" s="4"/>
      <c r="EO540" s="4"/>
      <c r="EP540" s="4"/>
      <c r="EQ540" s="31"/>
      <c r="ER540" s="14"/>
      <c r="ES540" s="132">
        <v>12781</v>
      </c>
      <c r="ET540" s="133">
        <v>75</v>
      </c>
      <c r="EU540" s="133">
        <v>7799</v>
      </c>
      <c r="EV540" s="133">
        <v>8000</v>
      </c>
      <c r="EW540" s="133">
        <v>40560</v>
      </c>
      <c r="EX540" s="133">
        <v>1969</v>
      </c>
      <c r="EY540" s="134">
        <f>EX540/EV540*EW540/ET540</f>
        <v>133.1044</v>
      </c>
      <c r="EZ540" s="39">
        <f>L540*EY540</f>
        <v>798.62639999999999</v>
      </c>
      <c r="FA540" s="9"/>
      <c r="FE540" s="135"/>
      <c r="FF540" s="135"/>
      <c r="FH540" s="136"/>
      <c r="FI540" s="11"/>
      <c r="FK540" s="138"/>
      <c r="FL540" s="139"/>
      <c r="FM540" s="9"/>
      <c r="FN540" s="1"/>
      <c r="FO540" s="41">
        <f>AC540/1000</f>
        <v>0.13300000000000001</v>
      </c>
      <c r="FQ540" s="121">
        <f>EX540*100/EU540</f>
        <v>25.246826516220029</v>
      </c>
      <c r="FR540" s="140">
        <f>EY540/1000</f>
        <v>0.13310440000000001</v>
      </c>
      <c r="FS540" s="143">
        <f>DT540/EY540</f>
        <v>1.8932507114715968</v>
      </c>
      <c r="FT540" s="143"/>
      <c r="FU540" s="214"/>
      <c r="FW540" s="214"/>
      <c r="GI540" s="8"/>
      <c r="GO540" s="10">
        <v>43971</v>
      </c>
      <c r="GP540" s="10"/>
      <c r="GQ540" s="20"/>
      <c r="KE540" s="20">
        <f>FR540*AO540/100*1000</f>
        <v>84.787502800000013</v>
      </c>
      <c r="KF540" s="20">
        <f>FR540*AP540/100*1000</f>
        <v>42.460303599999996</v>
      </c>
      <c r="KG540" s="20">
        <f>FR540*AQ540/100*1000</f>
        <v>1.9965660000000001</v>
      </c>
      <c r="KH540" s="20">
        <f>FR540*AX540/100*1000</f>
        <v>6.5221156000000011</v>
      </c>
      <c r="KI540" s="20" t="s">
        <v>432</v>
      </c>
      <c r="KJ540" s="20" t="s">
        <v>432</v>
      </c>
      <c r="KK540" s="20" t="s">
        <v>432</v>
      </c>
      <c r="KL540" s="20" t="s">
        <v>432</v>
      </c>
    </row>
    <row r="541" spans="1:313">
      <c r="A541" s="1">
        <v>112</v>
      </c>
      <c r="B541" s="1">
        <f>COUNTIFS($D$3:D541,D541,$F$3:F541,F541)</f>
        <v>1</v>
      </c>
      <c r="C541" s="34">
        <v>12705</v>
      </c>
      <c r="D541" s="75" t="s">
        <v>1260</v>
      </c>
      <c r="E541" s="76" t="s">
        <v>492</v>
      </c>
      <c r="F541" s="76">
        <v>5803130267</v>
      </c>
      <c r="G541" s="77">
        <f>LEFT(H541,4)-CONCATENATE(IF(LEFT(F541, 2)&lt;MID(H541, 3, 4), 20, 19),LEFT(F541,2))</f>
        <v>62</v>
      </c>
      <c r="H541" s="248" t="s">
        <v>1254</v>
      </c>
      <c r="I541" s="29" t="s">
        <v>451</v>
      </c>
      <c r="J541" s="24" t="s">
        <v>487</v>
      </c>
      <c r="K541" s="2" t="s">
        <v>430</v>
      </c>
      <c r="L541" s="1">
        <v>13</v>
      </c>
      <c r="M541" s="2" t="s">
        <v>754</v>
      </c>
      <c r="N541" s="2" t="s">
        <v>647</v>
      </c>
      <c r="P541" s="1" t="s">
        <v>1261</v>
      </c>
      <c r="S541" s="2"/>
      <c r="T541" s="42"/>
      <c r="U541" s="42"/>
      <c r="V541" s="57" t="s">
        <v>1245</v>
      </c>
      <c r="X541" s="59"/>
      <c r="Y541" s="59"/>
      <c r="Z541" s="29"/>
      <c r="AA541" s="1" t="s">
        <v>812</v>
      </c>
      <c r="AC541" s="115">
        <v>9</v>
      </c>
      <c r="AD541" s="115">
        <v>100</v>
      </c>
      <c r="AE541" s="11"/>
      <c r="AF541" s="11"/>
      <c r="AG541" s="11" t="s">
        <v>483</v>
      </c>
      <c r="AH541" s="115">
        <v>50</v>
      </c>
      <c r="AI541" s="11"/>
      <c r="AJ541" s="11"/>
      <c r="AM541" s="11"/>
      <c r="AO541" s="116">
        <v>28</v>
      </c>
      <c r="AP541" s="117">
        <v>48.6</v>
      </c>
      <c r="AQ541" s="118">
        <v>21.5</v>
      </c>
      <c r="AR541" s="119">
        <f>AO541+AP541+AQ541</f>
        <v>98.1</v>
      </c>
      <c r="AS541" s="120">
        <f>AO541/AP541</f>
        <v>0.57613168724279828</v>
      </c>
      <c r="AT541" s="121">
        <f>AO541/AP541*AQ541</f>
        <v>12.386831275720164</v>
      </c>
      <c r="AU541" s="122">
        <f>AO541/(AP541+AQ541)</f>
        <v>0.39942938659058491</v>
      </c>
      <c r="AV541" s="19">
        <f>AW541*AO541/100</f>
        <v>20.51</v>
      </c>
      <c r="AW541" s="19">
        <f>98-AY541-(CD541*100/AO541)</f>
        <v>73.25</v>
      </c>
      <c r="AX541" s="123">
        <v>4.0199999999999996</v>
      </c>
      <c r="AY541" s="19">
        <f>AX541*100/AO541</f>
        <v>14.357142857142856</v>
      </c>
      <c r="AZ541" s="1" t="s">
        <v>432</v>
      </c>
      <c r="BA541" s="58">
        <v>23.8</v>
      </c>
      <c r="BB541" s="1" t="s">
        <v>432</v>
      </c>
      <c r="BC541" s="6">
        <v>0.38</v>
      </c>
      <c r="BD541" s="6"/>
      <c r="BE541" s="19"/>
      <c r="BF541" s="19"/>
      <c r="BG541" s="2">
        <v>6300</v>
      </c>
      <c r="BH541" s="67">
        <v>425.5</v>
      </c>
      <c r="BI541" s="19">
        <v>1.59</v>
      </c>
      <c r="BJ541" s="19">
        <v>31.1</v>
      </c>
      <c r="BK541" s="1">
        <v>68.900000000000006</v>
      </c>
      <c r="BL541" s="147">
        <f>BJ541/BK541</f>
        <v>0.4513788098693759</v>
      </c>
      <c r="BM541" s="125">
        <v>0.35</v>
      </c>
      <c r="BN541" s="6">
        <f>BM541*100/AO541</f>
        <v>1.25</v>
      </c>
      <c r="BO541" s="1" t="s">
        <v>432</v>
      </c>
      <c r="BP541" s="1">
        <v>54.8</v>
      </c>
      <c r="BQ541" s="19">
        <v>56.273999999999994</v>
      </c>
      <c r="BR541" s="4">
        <v>36724</v>
      </c>
      <c r="BS541" s="6">
        <f>BX541+BZ541</f>
        <v>67.900000000000006</v>
      </c>
      <c r="BT541" s="4">
        <v>84.1</v>
      </c>
      <c r="BU541" s="43">
        <v>9295.7549999999992</v>
      </c>
      <c r="BV541" s="6">
        <f>100-BT541</f>
        <v>15.900000000000006</v>
      </c>
      <c r="BW541" s="6">
        <f>BY541+CA541+CC541</f>
        <v>47.628</v>
      </c>
      <c r="BX541" s="2">
        <v>25.1</v>
      </c>
      <c r="BY541" s="22">
        <f>BX541*AP541/100</f>
        <v>12.198600000000001</v>
      </c>
      <c r="BZ541" s="4">
        <v>42.8</v>
      </c>
      <c r="CA541" s="22">
        <f>BZ541*AP541/100</f>
        <v>20.800799999999999</v>
      </c>
      <c r="CB541" s="4">
        <v>30.1</v>
      </c>
      <c r="CC541" s="22">
        <f>CB541*AP541/100</f>
        <v>14.6286</v>
      </c>
      <c r="CD541" s="144">
        <v>2.91</v>
      </c>
      <c r="CE541" s="126">
        <v>97.5</v>
      </c>
      <c r="CF541" s="127">
        <v>8018.9</v>
      </c>
      <c r="CG541" s="126">
        <v>97</v>
      </c>
      <c r="CH541" s="127">
        <v>6006.4000000000005</v>
      </c>
      <c r="CI541" s="126">
        <v>82.3</v>
      </c>
      <c r="CJ541" s="126">
        <v>91.4</v>
      </c>
      <c r="CK541" s="127">
        <v>5649.0999999999995</v>
      </c>
      <c r="CL541" s="19">
        <f>BX541/BZ541</f>
        <v>0.58644859813084116</v>
      </c>
      <c r="CM541" s="22"/>
      <c r="CN541" s="22"/>
      <c r="CO541" s="22"/>
      <c r="CP541" s="6">
        <v>1.84</v>
      </c>
      <c r="CQ541" s="19"/>
      <c r="CR541" s="19"/>
      <c r="CS541" s="19"/>
      <c r="CT541" s="22"/>
      <c r="CU541" s="142"/>
      <c r="CV541" s="142"/>
      <c r="CW541" s="22"/>
      <c r="CX541" s="22"/>
      <c r="CZ541" s="22"/>
      <c r="DA541" s="16"/>
      <c r="DB541" s="129" t="s">
        <v>441</v>
      </c>
      <c r="DC541" s="130"/>
      <c r="DD541" s="131" t="s">
        <v>1262</v>
      </c>
      <c r="DI541" s="1" t="s">
        <v>434</v>
      </c>
      <c r="DJ541" s="209" t="s">
        <v>483</v>
      </c>
      <c r="DK541" s="4">
        <v>2</v>
      </c>
      <c r="DN541" s="16">
        <v>0</v>
      </c>
      <c r="DR541" s="1" t="s">
        <v>431</v>
      </c>
      <c r="DS541" s="1" t="s">
        <v>431</v>
      </c>
      <c r="DT541" s="22">
        <v>28</v>
      </c>
      <c r="DU541" s="22">
        <v>21.4</v>
      </c>
      <c r="DV541" s="22">
        <v>78.599999999999994</v>
      </c>
      <c r="DW541" s="1" t="s">
        <v>431</v>
      </c>
      <c r="DX541" s="1" t="s">
        <v>431</v>
      </c>
      <c r="DY541" s="1" t="s">
        <v>431</v>
      </c>
      <c r="DZ541" s="1" t="s">
        <v>431</v>
      </c>
      <c r="EA541" s="1">
        <v>0</v>
      </c>
      <c r="EB541" s="2"/>
      <c r="EC541" s="36"/>
      <c r="ED541" s="36"/>
      <c r="EE541" s="4">
        <v>13</v>
      </c>
      <c r="EF541" s="4"/>
      <c r="EG541" s="4"/>
      <c r="EH541" s="4"/>
      <c r="EI541" s="4"/>
      <c r="EJ541" s="4"/>
      <c r="EK541" s="4"/>
      <c r="EL541" s="6" t="e">
        <f>EK541/(EJ541*EJ541*0.01*0.01)</f>
        <v>#DIV/0!</v>
      </c>
      <c r="EM541" s="4">
        <v>0</v>
      </c>
      <c r="EN541" s="1">
        <v>1</v>
      </c>
      <c r="EO541" s="4">
        <v>3</v>
      </c>
      <c r="EP541" s="4"/>
      <c r="EQ541" s="31"/>
      <c r="ER541" s="14"/>
      <c r="ES541" s="132">
        <v>12705</v>
      </c>
      <c r="ET541" s="133">
        <v>75</v>
      </c>
      <c r="EU541" s="133">
        <v>4886</v>
      </c>
      <c r="EV541" s="133">
        <v>30899</v>
      </c>
      <c r="EW541" s="133">
        <v>40560</v>
      </c>
      <c r="EX541" s="133">
        <v>397</v>
      </c>
      <c r="EY541" s="134">
        <f>EX541/EV541*EW541/ET541</f>
        <v>6.9483672610764113</v>
      </c>
      <c r="EZ541" s="39">
        <f>L541*EY541</f>
        <v>90.328774393993342</v>
      </c>
      <c r="FA541" s="9"/>
      <c r="FE541" s="135"/>
      <c r="FF541" s="135"/>
      <c r="FH541" s="136"/>
      <c r="FI541" s="11"/>
      <c r="FK541" s="138"/>
      <c r="FL541" s="139"/>
      <c r="FM541" s="9"/>
      <c r="FN541" s="1"/>
      <c r="FO541" s="41">
        <f>AC541/1000</f>
        <v>8.9999999999999993E-3</v>
      </c>
      <c r="FQ541" s="121">
        <f>EX541*100/EU541</f>
        <v>8.125255832992222</v>
      </c>
      <c r="FR541" s="140">
        <f>EY541/1000</f>
        <v>6.9483672610764109E-3</v>
      </c>
      <c r="FS541" s="143">
        <f>DT541/EY541</f>
        <v>4.0297236671485841</v>
      </c>
      <c r="FT541" s="143"/>
      <c r="FV541" s="212"/>
      <c r="FX541" s="212"/>
      <c r="GI541" s="8"/>
      <c r="GO541" s="10">
        <v>43957</v>
      </c>
      <c r="GP541" s="10"/>
      <c r="GQ541" s="20"/>
      <c r="GT541" s="19">
        <v>0.45626600792999994</v>
      </c>
      <c r="GV541" s="148">
        <v>0.81526606479999997</v>
      </c>
      <c r="GY541" s="11"/>
      <c r="GZ541" s="11"/>
      <c r="HA541" s="32">
        <v>4.1500000000000004</v>
      </c>
      <c r="HB541" s="32">
        <v>13.44</v>
      </c>
      <c r="HC541" s="33">
        <v>3017.08</v>
      </c>
      <c r="HD541" s="32">
        <v>15.26</v>
      </c>
      <c r="HE541" s="32">
        <v>4.5599999999999996</v>
      </c>
      <c r="HF541" s="32">
        <v>9.02</v>
      </c>
      <c r="HG541" s="33">
        <v>3845.55</v>
      </c>
      <c r="HH541" s="32">
        <v>72.05</v>
      </c>
      <c r="HI541" s="33">
        <v>114.06</v>
      </c>
      <c r="HJ541" s="32">
        <v>447.59</v>
      </c>
      <c r="HK541" s="32">
        <v>13.03</v>
      </c>
      <c r="HL541" s="32">
        <v>65.540000000000006</v>
      </c>
      <c r="HM541" s="32">
        <v>50.31</v>
      </c>
      <c r="HN541" s="32">
        <v>53.89</v>
      </c>
      <c r="HO541" s="32">
        <v>106.8</v>
      </c>
      <c r="HP541" s="33">
        <v>1109</v>
      </c>
      <c r="HQ541" s="32">
        <v>27.43</v>
      </c>
      <c r="HR541" s="32">
        <v>4.49</v>
      </c>
      <c r="HS541" s="32">
        <v>201.24</v>
      </c>
      <c r="HT541" s="32">
        <v>1786.91</v>
      </c>
      <c r="HU541" s="32">
        <v>232.91</v>
      </c>
      <c r="HV541" s="32">
        <v>14.31</v>
      </c>
      <c r="HW541" s="32">
        <v>136.79</v>
      </c>
      <c r="HX541" s="32">
        <v>64.44</v>
      </c>
      <c r="HY541" s="32">
        <v>28.8</v>
      </c>
      <c r="HZ541" s="32">
        <v>940.81</v>
      </c>
      <c r="IA541" s="22">
        <f>HU541/HP541</f>
        <v>0.21001803426510368</v>
      </c>
      <c r="KE541" s="20">
        <f>FR541*AO541/100*1000</f>
        <v>1.9455428331013951</v>
      </c>
      <c r="KF541" s="20">
        <f>FR541*AP541/100*1000</f>
        <v>3.3769064888831357</v>
      </c>
      <c r="KG541" s="20">
        <f>FR541*AQ541/100*1000</f>
        <v>1.4938989611314282</v>
      </c>
      <c r="KH541" s="20">
        <f>FR541*AX541/100*1000</f>
        <v>0.27932436389527165</v>
      </c>
      <c r="KI541" s="20">
        <f>FR541*BM541/100*1000</f>
        <v>2.4319285413767436E-2</v>
      </c>
      <c r="KJ541" s="20">
        <f>FR541*BY541/100*1000</f>
        <v>0.84760352870966715</v>
      </c>
      <c r="KK541" s="20">
        <f>FR541*CA541/100*1000</f>
        <v>1.4453159772419821</v>
      </c>
      <c r="KL541" s="20">
        <f>FR541*CC541/100*1000</f>
        <v>1.0164488531538238</v>
      </c>
      <c r="KS541" s="23">
        <v>44026</v>
      </c>
      <c r="KT541" s="1">
        <v>2</v>
      </c>
    </row>
    <row r="542" spans="1:313">
      <c r="A542" s="1">
        <v>140</v>
      </c>
      <c r="B542" s="1">
        <f>COUNTIFS($D$3:D542,D542,$F$3:F542,F542)</f>
        <v>2</v>
      </c>
      <c r="C542" s="34">
        <v>17558</v>
      </c>
      <c r="D542" s="75" t="s">
        <v>1260</v>
      </c>
      <c r="E542" s="76" t="s">
        <v>510</v>
      </c>
      <c r="F542" s="76">
        <v>5803130267</v>
      </c>
      <c r="G542" s="77">
        <v>64</v>
      </c>
      <c r="H542" s="248" t="s">
        <v>2525</v>
      </c>
      <c r="I542" s="29" t="s">
        <v>2527</v>
      </c>
      <c r="J542" s="24" t="s">
        <v>487</v>
      </c>
      <c r="K542" s="2" t="s">
        <v>430</v>
      </c>
      <c r="L542" s="2">
        <v>12</v>
      </c>
      <c r="M542" s="2">
        <v>2</v>
      </c>
      <c r="N542" s="2" t="s">
        <v>431</v>
      </c>
      <c r="O542" s="11"/>
      <c r="P542" s="2" t="s">
        <v>2485</v>
      </c>
      <c r="Q542" s="11"/>
      <c r="R542" s="11"/>
      <c r="S542" s="11"/>
      <c r="T542" s="42"/>
      <c r="U542" s="42"/>
      <c r="V542" s="64" t="s">
        <v>2426</v>
      </c>
      <c r="W542" s="42"/>
      <c r="X542" s="42"/>
      <c r="Y542" s="42"/>
      <c r="Z542" s="29"/>
      <c r="AA542" s="1" t="s">
        <v>2166</v>
      </c>
      <c r="AC542" s="115">
        <v>59</v>
      </c>
      <c r="AD542" s="115">
        <v>700</v>
      </c>
      <c r="AE542" s="11"/>
      <c r="AF542" s="11"/>
      <c r="AG542" s="11" t="s">
        <v>491</v>
      </c>
      <c r="AH542" s="115">
        <v>50</v>
      </c>
      <c r="AJ542" s="11"/>
      <c r="AM542" s="11"/>
      <c r="AO542" s="116">
        <v>40.5</v>
      </c>
      <c r="AP542" s="117">
        <v>53.5</v>
      </c>
      <c r="AQ542" s="118">
        <v>3.36</v>
      </c>
      <c r="AR542" s="119">
        <f>AO542+AP542+AQ542</f>
        <v>97.36</v>
      </c>
      <c r="AS542" s="120">
        <f>AO542/AP542</f>
        <v>0.7570093457943925</v>
      </c>
      <c r="AT542" s="121">
        <f>AO542/AP542*AQ542</f>
        <v>2.5435514018691587</v>
      </c>
      <c r="AU542" s="122">
        <f>AO542/(AP542+AQ542)</f>
        <v>0.7122757650369328</v>
      </c>
      <c r="AV542" s="19">
        <f>AW542*AO542/100</f>
        <v>34.53</v>
      </c>
      <c r="AW542" s="19">
        <f>98-AY542</f>
        <v>85.259259259259267</v>
      </c>
      <c r="AX542" s="123">
        <v>5.16</v>
      </c>
      <c r="AY542" s="19">
        <f>AX542*100/AO542</f>
        <v>12.74074074074074</v>
      </c>
      <c r="AZ542" s="1" t="s">
        <v>432</v>
      </c>
      <c r="BA542" s="58">
        <v>35.799999999999997</v>
      </c>
      <c r="BB542" s="1" t="s">
        <v>432</v>
      </c>
      <c r="BC542" s="6">
        <v>1.0999999999999999E-2</v>
      </c>
      <c r="BD542" s="6"/>
      <c r="BE542" s="19"/>
      <c r="BF542" s="19"/>
      <c r="BG542" s="67">
        <v>4672.3076923076924</v>
      </c>
      <c r="BH542" s="67">
        <v>296</v>
      </c>
      <c r="BI542" s="19">
        <v>1.47</v>
      </c>
      <c r="BJ542" s="19">
        <v>40.5</v>
      </c>
      <c r="BK542" s="19">
        <f>100-BJ542</f>
        <v>59.5</v>
      </c>
      <c r="BL542" s="124">
        <f>BJ542/BK542</f>
        <v>0.68067226890756305</v>
      </c>
      <c r="BM542" s="125">
        <v>0.3</v>
      </c>
      <c r="BN542" s="6">
        <f>BM542*100/AO542</f>
        <v>0.7407407407407407</v>
      </c>
      <c r="BO542" s="1" t="s">
        <v>432</v>
      </c>
      <c r="BP542" s="19">
        <v>19.83050847457627</v>
      </c>
      <c r="BQ542" s="19">
        <v>31.9</v>
      </c>
      <c r="BR542" s="43">
        <v>38696.959999999999</v>
      </c>
      <c r="BS542" s="6">
        <f>BX542+BZ542</f>
        <v>61.5</v>
      </c>
      <c r="BT542" s="4">
        <v>97.3</v>
      </c>
      <c r="BU542" s="43">
        <v>6457.936507936508</v>
      </c>
      <c r="BV542" s="6">
        <f>100-BT542</f>
        <v>2.7000000000000028</v>
      </c>
      <c r="BW542" s="6">
        <f>BY542+CA542+CC542</f>
        <v>53.5</v>
      </c>
      <c r="BX542" s="22">
        <v>33.700000000000003</v>
      </c>
      <c r="BY542" s="22">
        <f>BX542*AP542/100</f>
        <v>18.029499999999999</v>
      </c>
      <c r="BZ542" s="6">
        <v>27.8</v>
      </c>
      <c r="CA542" s="22">
        <f>BZ542*AP542/100</f>
        <v>14.872999999999999</v>
      </c>
      <c r="CB542" s="6">
        <v>38.5</v>
      </c>
      <c r="CC542" s="22">
        <f>CB542*AP542/100</f>
        <v>20.5975</v>
      </c>
      <c r="CD542" s="22" t="s">
        <v>432</v>
      </c>
      <c r="CE542" s="126">
        <v>92.4</v>
      </c>
      <c r="CF542" s="127">
        <v>6594</v>
      </c>
      <c r="CG542" s="126">
        <v>80</v>
      </c>
      <c r="CH542" s="127">
        <v>5443</v>
      </c>
      <c r="CI542" s="126">
        <v>36.5</v>
      </c>
      <c r="CJ542" s="126">
        <v>67.400000000000006</v>
      </c>
      <c r="CK542" s="127">
        <v>5426</v>
      </c>
      <c r="CL542" s="19">
        <f>BX542/BZ542</f>
        <v>1.2122302158273381</v>
      </c>
      <c r="CM542" s="19"/>
      <c r="CN542" s="19"/>
      <c r="CO542" s="19"/>
      <c r="CP542" s="6"/>
      <c r="CQ542" s="19"/>
      <c r="CR542" s="19"/>
      <c r="CS542" s="20"/>
      <c r="CZ542" s="22"/>
      <c r="DA542" s="16"/>
      <c r="DC542" s="130"/>
      <c r="DD542" s="131"/>
      <c r="DI542" s="1" t="s">
        <v>434</v>
      </c>
      <c r="DJ542" s="210" t="s">
        <v>491</v>
      </c>
      <c r="DK542" s="4">
        <v>2</v>
      </c>
      <c r="DN542" s="16">
        <v>0</v>
      </c>
      <c r="DR542" s="58" t="s">
        <v>431</v>
      </c>
      <c r="DS542" s="22" t="s">
        <v>431</v>
      </c>
      <c r="DT542" s="22">
        <v>150</v>
      </c>
      <c r="DU542" s="22">
        <v>6</v>
      </c>
      <c r="DV542" s="22">
        <v>94</v>
      </c>
      <c r="DW542" s="22" t="s">
        <v>431</v>
      </c>
      <c r="DX542" s="22" t="s">
        <v>431</v>
      </c>
      <c r="DY542" s="22" t="s">
        <v>431</v>
      </c>
      <c r="DZ542" s="22" t="s">
        <v>431</v>
      </c>
      <c r="EA542" s="2">
        <v>0</v>
      </c>
      <c r="EB542" s="2"/>
      <c r="EC542" s="36"/>
      <c r="ED542" s="36"/>
      <c r="EE542" s="4">
        <f>L542</f>
        <v>12</v>
      </c>
      <c r="EF542" s="4"/>
      <c r="EG542" s="4"/>
      <c r="EH542" s="4"/>
      <c r="EI542" s="4"/>
      <c r="EJ542" s="4"/>
      <c r="EK542" s="4"/>
      <c r="EL542" s="6" t="e">
        <f>EK542/(EJ542*EJ542*0.01*0.01)</f>
        <v>#DIV/0!</v>
      </c>
      <c r="EM542" s="4"/>
      <c r="EN542" s="4"/>
      <c r="EO542" s="4"/>
      <c r="EP542" s="4"/>
      <c r="EQ542" s="31"/>
      <c r="ER542" s="14"/>
      <c r="ES542" s="132">
        <f>C542</f>
        <v>17558</v>
      </c>
      <c r="ET542" s="133">
        <v>75</v>
      </c>
      <c r="EU542" s="133">
        <v>24202</v>
      </c>
      <c r="EV542" s="133">
        <v>20000</v>
      </c>
      <c r="EW542" s="133">
        <v>40560</v>
      </c>
      <c r="EX542" s="133">
        <v>2269</v>
      </c>
      <c r="EY542" s="134">
        <f>EX542/EV542*EW542/ET542</f>
        <v>61.353760000000001</v>
      </c>
      <c r="EZ542" s="39">
        <f>L542*EY542</f>
        <v>736.24512000000004</v>
      </c>
      <c r="FA542" s="9"/>
      <c r="FE542" s="135"/>
      <c r="FF542" s="135"/>
      <c r="FH542" s="136"/>
      <c r="FK542" s="138"/>
      <c r="FL542" s="139"/>
      <c r="FM542" s="9"/>
      <c r="FN542" s="1"/>
      <c r="FO542" s="41">
        <f>AC542/1000</f>
        <v>5.8999999999999997E-2</v>
      </c>
      <c r="FQ542" s="121">
        <f>EX542*100/EU542</f>
        <v>9.3752582431204026</v>
      </c>
      <c r="FR542" s="140">
        <f>EY542/1000</f>
        <v>6.135376E-2</v>
      </c>
      <c r="FS542" s="9"/>
      <c r="FU542" s="214"/>
      <c r="FW542" s="214"/>
      <c r="GI542" s="8"/>
      <c r="GO542" s="10">
        <v>44727</v>
      </c>
      <c r="GP542" s="10"/>
      <c r="GQ542" s="20"/>
      <c r="KB542" s="22"/>
      <c r="KC542" s="22"/>
      <c r="KD542" s="22"/>
      <c r="KE542" s="20">
        <f>FR542*AO542/100*1000</f>
        <v>24.8482728</v>
      </c>
      <c r="KF542" s="20">
        <f>FR542*AP542/100*1000</f>
        <v>32.8242616</v>
      </c>
      <c r="KG542" s="20">
        <f>FR542*AQ542/100*1000</f>
        <v>2.0614863359999998</v>
      </c>
      <c r="KH542" s="20">
        <f>FR542*AX542/100*1000</f>
        <v>3.1658540159999999</v>
      </c>
      <c r="KI542" s="20">
        <f>FR542*BM542/100*1000</f>
        <v>0.18406127999999999</v>
      </c>
      <c r="KJ542" s="20">
        <f>FR542*BY542/100*1000</f>
        <v>11.061776159199999</v>
      </c>
      <c r="KK542" s="20">
        <f>FR542*CA542/100*1000</f>
        <v>9.1251447248000002</v>
      </c>
      <c r="KL542" s="20">
        <f>FR542*CC542/100*1000</f>
        <v>12.637340716000001</v>
      </c>
      <c r="KM542" s="1">
        <v>88.3</v>
      </c>
      <c r="KN542" s="1">
        <v>84.1</v>
      </c>
      <c r="KP542" s="22"/>
      <c r="KQ542" s="22"/>
      <c r="KR542" s="22"/>
      <c r="KS542" s="19"/>
      <c r="KY542" s="11"/>
      <c r="KZ542" s="11"/>
      <c r="LA542" s="11"/>
    </row>
    <row r="543" spans="1:313">
      <c r="A543" s="1">
        <v>137</v>
      </c>
      <c r="B543" s="1">
        <f>COUNTIFS($D$3:D543,D543,$F$3:F543,F543)</f>
        <v>1</v>
      </c>
      <c r="C543" s="34">
        <v>12798</v>
      </c>
      <c r="D543" s="75" t="s">
        <v>1316</v>
      </c>
      <c r="E543" s="76" t="s">
        <v>551</v>
      </c>
      <c r="F543" s="78">
        <v>7702083488</v>
      </c>
      <c r="G543" s="77">
        <f>LEFT(H543,4)-CONCATENATE(IF(LEFT(F543, 2)&lt;MID(H543, 3, 4), 20, 19),LEFT(F543,2))</f>
        <v>43</v>
      </c>
      <c r="H543" s="248" t="s">
        <v>1317</v>
      </c>
      <c r="I543" s="29" t="s">
        <v>442</v>
      </c>
      <c r="J543" s="24" t="s">
        <v>487</v>
      </c>
      <c r="K543" s="2" t="s">
        <v>430</v>
      </c>
      <c r="L543" s="1">
        <v>10</v>
      </c>
      <c r="M543" s="2" t="s">
        <v>542</v>
      </c>
      <c r="N543" s="2" t="s">
        <v>431</v>
      </c>
      <c r="P543" s="1" t="s">
        <v>1261</v>
      </c>
      <c r="S543" s="2"/>
      <c r="T543" s="52" t="s">
        <v>1103</v>
      </c>
      <c r="U543" s="52"/>
      <c r="V543" s="57" t="s">
        <v>1245</v>
      </c>
      <c r="X543" s="59"/>
      <c r="Y543" s="59"/>
      <c r="Z543" s="29"/>
      <c r="AA543" s="1" t="s">
        <v>812</v>
      </c>
      <c r="AC543" s="115">
        <v>185</v>
      </c>
      <c r="AD543" s="115">
        <v>1800</v>
      </c>
      <c r="AE543" s="11"/>
      <c r="AF543" s="11"/>
      <c r="AG543" s="11" t="s">
        <v>491</v>
      </c>
      <c r="AH543" s="115">
        <v>150</v>
      </c>
      <c r="AI543" s="11"/>
      <c r="AJ543" s="11"/>
      <c r="AM543" s="11"/>
      <c r="AO543" s="116">
        <v>37.5</v>
      </c>
      <c r="AP543" s="117">
        <v>52.8</v>
      </c>
      <c r="AQ543" s="118">
        <v>9.6999999999999993</v>
      </c>
      <c r="AR543" s="119">
        <f>AO543+AP543+AQ543</f>
        <v>100</v>
      </c>
      <c r="AS543" s="120">
        <f>AO543/AP543</f>
        <v>0.71022727272727282</v>
      </c>
      <c r="AT543" s="121">
        <f>AO543/AP543*AQ543</f>
        <v>6.8892045454545459</v>
      </c>
      <c r="AU543" s="122">
        <f>AO543/(AP543+AQ543)</f>
        <v>0.6</v>
      </c>
      <c r="AV543" s="19">
        <f>AW543*AO543/100</f>
        <v>30.93</v>
      </c>
      <c r="AW543" s="19">
        <f>98-AY543-(CD543*100/AO543)</f>
        <v>82.48</v>
      </c>
      <c r="AX543" s="123">
        <v>5.64</v>
      </c>
      <c r="AY543" s="19">
        <f>AX543*100/AO543</f>
        <v>15.04</v>
      </c>
      <c r="AZ543" s="1" t="s">
        <v>432</v>
      </c>
      <c r="BA543" s="58">
        <v>30.8</v>
      </c>
      <c r="BB543" s="1" t="s">
        <v>432</v>
      </c>
      <c r="BC543" s="6">
        <v>6.7000000000000004E-2</v>
      </c>
      <c r="BD543" s="6"/>
      <c r="BE543" s="19"/>
      <c r="BF543" s="19"/>
      <c r="BG543" s="67">
        <v>4756.8</v>
      </c>
      <c r="BH543" s="67">
        <v>256.5</v>
      </c>
      <c r="BI543" s="19">
        <v>0.74</v>
      </c>
      <c r="BJ543" s="19">
        <v>40.1</v>
      </c>
      <c r="BK543" s="19">
        <f>100-BJ543</f>
        <v>59.9</v>
      </c>
      <c r="BL543" s="124">
        <f>BJ543/BK543</f>
        <v>0.669449081803005</v>
      </c>
      <c r="BM543" s="125">
        <v>0.26</v>
      </c>
      <c r="BN543" s="6">
        <f>BM543*100/AO543</f>
        <v>0.69333333333333336</v>
      </c>
      <c r="BO543" s="1" t="s">
        <v>432</v>
      </c>
      <c r="BP543" s="19">
        <v>19.3</v>
      </c>
      <c r="BQ543" s="19">
        <v>25.759999999999998</v>
      </c>
      <c r="BR543" s="4">
        <v>33436</v>
      </c>
      <c r="BS543" s="6">
        <f>BX543+BZ543</f>
        <v>47.400000000000006</v>
      </c>
      <c r="BT543" s="4">
        <v>82.8</v>
      </c>
      <c r="BU543" s="43">
        <v>7451.8</v>
      </c>
      <c r="BV543" s="6">
        <f>100-BT543</f>
        <v>17.200000000000003</v>
      </c>
      <c r="BW543" s="6">
        <f>BY543+CA543+CC543</f>
        <v>52.324800000000003</v>
      </c>
      <c r="BX543" s="2">
        <v>20.100000000000001</v>
      </c>
      <c r="BY543" s="22">
        <f>BX543*AP543/100</f>
        <v>10.6128</v>
      </c>
      <c r="BZ543" s="4">
        <v>27.3</v>
      </c>
      <c r="CA543" s="22">
        <f>BZ543*AP543/100</f>
        <v>14.414400000000001</v>
      </c>
      <c r="CB543" s="4">
        <v>51.7</v>
      </c>
      <c r="CC543" s="22">
        <f>CB543*AP543/100</f>
        <v>27.297600000000003</v>
      </c>
      <c r="CD543" s="22">
        <v>0.18</v>
      </c>
      <c r="CE543" s="126">
        <v>92.6</v>
      </c>
      <c r="CF543" s="127">
        <v>5108.5</v>
      </c>
      <c r="CG543" s="126">
        <v>83.5</v>
      </c>
      <c r="CH543" s="127">
        <v>3896</v>
      </c>
      <c r="CI543" s="126">
        <v>37.9</v>
      </c>
      <c r="CJ543" s="126">
        <v>61.8</v>
      </c>
      <c r="CK543" s="127">
        <v>3699.2</v>
      </c>
      <c r="CL543" s="19">
        <f>BX543/BZ543</f>
        <v>0.73626373626373631</v>
      </c>
      <c r="CM543" s="22"/>
      <c r="CN543" s="22"/>
      <c r="CO543" s="22"/>
      <c r="CP543" s="6">
        <v>5.59</v>
      </c>
      <c r="CQ543" s="19"/>
      <c r="CR543" s="19"/>
      <c r="CS543" s="19"/>
      <c r="CT543" s="22"/>
      <c r="CU543" s="142"/>
      <c r="CV543" s="142"/>
      <c r="CW543" s="22"/>
      <c r="CX543" s="22"/>
      <c r="CZ543" s="22"/>
      <c r="DA543" s="16">
        <v>3</v>
      </c>
      <c r="DB543" s="129" t="s">
        <v>441</v>
      </c>
      <c r="DC543" s="130"/>
      <c r="DD543" s="131" t="s">
        <v>1318</v>
      </c>
      <c r="DI543" s="1" t="s">
        <v>434</v>
      </c>
      <c r="DJ543" s="210" t="s">
        <v>491</v>
      </c>
      <c r="DK543" s="4">
        <v>2</v>
      </c>
      <c r="DL543" s="4" t="s">
        <v>442</v>
      </c>
      <c r="DM543" s="4" t="s">
        <v>437</v>
      </c>
      <c r="DN543" s="16">
        <v>0</v>
      </c>
      <c r="DR543" s="1" t="s">
        <v>431</v>
      </c>
      <c r="DS543" s="1" t="s">
        <v>431</v>
      </c>
      <c r="DT543" s="22">
        <v>286</v>
      </c>
      <c r="DU543" s="22">
        <v>17.8</v>
      </c>
      <c r="DV543" s="22">
        <v>82.2</v>
      </c>
      <c r="DW543" s="1" t="s">
        <v>431</v>
      </c>
      <c r="DX543" s="1" t="s">
        <v>431</v>
      </c>
      <c r="DY543" s="1" t="s">
        <v>431</v>
      </c>
      <c r="DZ543" s="1" t="s">
        <v>431</v>
      </c>
      <c r="EA543" s="1">
        <v>0</v>
      </c>
      <c r="EB543" s="2"/>
      <c r="EC543" s="36"/>
      <c r="ED543" s="36"/>
      <c r="EE543" s="4">
        <v>10</v>
      </c>
      <c r="EF543" s="4">
        <v>35</v>
      </c>
      <c r="EG543" s="4">
        <v>3</v>
      </c>
      <c r="EH543" s="4"/>
      <c r="EI543" s="4"/>
      <c r="EJ543" s="4" t="s">
        <v>431</v>
      </c>
      <c r="EK543" s="4" t="s">
        <v>431</v>
      </c>
      <c r="EL543" s="4" t="s">
        <v>431</v>
      </c>
      <c r="EM543" s="4">
        <v>2</v>
      </c>
      <c r="EN543" s="1">
        <v>1</v>
      </c>
      <c r="EO543" s="4">
        <v>1</v>
      </c>
      <c r="EP543" s="4">
        <v>2</v>
      </c>
      <c r="EQ543" s="31"/>
      <c r="ER543" s="14"/>
      <c r="ES543" s="132">
        <v>12798</v>
      </c>
      <c r="ET543" s="133">
        <v>75</v>
      </c>
      <c r="EU543" s="133">
        <v>19783</v>
      </c>
      <c r="EV543" s="133">
        <v>8000</v>
      </c>
      <c r="EW543" s="133">
        <v>40560</v>
      </c>
      <c r="EX543" s="133">
        <v>2660</v>
      </c>
      <c r="EY543" s="134">
        <f>EX543/EV543*EW543/ET543</f>
        <v>179.816</v>
      </c>
      <c r="EZ543" s="39">
        <f>L543*EY543</f>
        <v>1798.16</v>
      </c>
      <c r="FA543" s="9"/>
      <c r="FE543" s="135"/>
      <c r="FF543" s="135"/>
      <c r="FH543" s="136"/>
      <c r="FI543" s="11"/>
      <c r="FK543" s="138"/>
      <c r="FL543" s="139"/>
      <c r="FM543" s="9"/>
      <c r="FN543" s="1"/>
      <c r="FO543" s="41">
        <f>AC543/1000</f>
        <v>0.185</v>
      </c>
      <c r="FQ543" s="121">
        <f>EX543*100/EU543</f>
        <v>13.44588788353637</v>
      </c>
      <c r="FR543" s="140">
        <f>EY543/1000</f>
        <v>0.179816</v>
      </c>
      <c r="FS543" s="143">
        <f>DT543/EY543</f>
        <v>1.5905147484094853</v>
      </c>
      <c r="FT543" s="43">
        <v>6</v>
      </c>
      <c r="FU543" s="215" t="s">
        <v>431</v>
      </c>
      <c r="FV543" s="130" t="s">
        <v>1118</v>
      </c>
      <c r="FW543" s="215" t="s">
        <v>431</v>
      </c>
      <c r="FX543" s="29" t="s">
        <v>1118</v>
      </c>
      <c r="FY543" s="11" t="s">
        <v>1106</v>
      </c>
      <c r="FZ543" s="1">
        <v>0</v>
      </c>
      <c r="GA543" s="2" t="s">
        <v>560</v>
      </c>
      <c r="GB543" s="11" t="s">
        <v>1319</v>
      </c>
      <c r="GC543" s="11"/>
      <c r="GG543" s="1">
        <v>1</v>
      </c>
      <c r="GH543" s="29" t="s">
        <v>1320</v>
      </c>
      <c r="GI543" s="1"/>
      <c r="GJ543" s="29" t="s">
        <v>1106</v>
      </c>
      <c r="GK543" s="1">
        <v>0</v>
      </c>
      <c r="GL543" s="8">
        <v>0</v>
      </c>
      <c r="GM543" s="11" t="s">
        <v>1114</v>
      </c>
      <c r="GO543" s="10">
        <v>43973</v>
      </c>
      <c r="GP543" s="10"/>
      <c r="GQ543" s="20"/>
      <c r="GR543" s="141" t="s">
        <v>1108</v>
      </c>
      <c r="GT543" s="19"/>
      <c r="GV543" s="11"/>
      <c r="GZ543" s="11">
        <v>1</v>
      </c>
      <c r="HA543" s="54">
        <v>0</v>
      </c>
      <c r="HB543" s="54">
        <v>0</v>
      </c>
      <c r="HC543" s="55">
        <v>85.02</v>
      </c>
      <c r="HD543" s="54">
        <v>0</v>
      </c>
      <c r="HE543" s="54">
        <v>0</v>
      </c>
      <c r="HF543" s="54">
        <v>0</v>
      </c>
      <c r="HG543" s="55">
        <v>6985.4</v>
      </c>
      <c r="HH543" s="54">
        <v>0</v>
      </c>
      <c r="HI543" s="55">
        <v>699.6</v>
      </c>
      <c r="HJ543" s="54">
        <v>111.77</v>
      </c>
      <c r="HK543" s="54">
        <v>9.81</v>
      </c>
      <c r="HL543" s="54">
        <v>0</v>
      </c>
      <c r="HM543" s="54">
        <v>267.75</v>
      </c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20"/>
      <c r="IC543" s="20"/>
      <c r="ID543" s="11"/>
      <c r="IE543" s="11"/>
      <c r="IF543" s="20"/>
      <c r="KE543" s="20">
        <f>FR543*AO543/100*1000</f>
        <v>67.431000000000012</v>
      </c>
      <c r="KF543" s="20">
        <f>FR543*AP543/100*1000</f>
        <v>94.942847999999998</v>
      </c>
      <c r="KG543" s="20">
        <f>FR543*AQ543/100*1000</f>
        <v>17.442152</v>
      </c>
      <c r="KH543" s="20">
        <f>FR543*AX543/100*1000</f>
        <v>10.141622399999999</v>
      </c>
      <c r="KI543" s="20">
        <f>FR543*BM543/100*1000</f>
        <v>0.46752160000000004</v>
      </c>
      <c r="KJ543" s="20">
        <f>FR543*BY543/100*1000</f>
        <v>19.083512447999997</v>
      </c>
      <c r="KK543" s="20">
        <f>FR543*CA543/100*1000</f>
        <v>25.919397504000006</v>
      </c>
      <c r="KL543" s="20">
        <f>FR543*CC543/100*1000</f>
        <v>49.08545241600001</v>
      </c>
      <c r="KS543" s="23">
        <v>43994</v>
      </c>
      <c r="KT543" s="1">
        <v>1</v>
      </c>
      <c r="KV543" s="11" t="s">
        <v>1114</v>
      </c>
    </row>
    <row r="544" spans="1:313">
      <c r="A544" s="1">
        <v>51</v>
      </c>
      <c r="B544" s="1">
        <f>COUNTIFS($D$3:D544,D544,$F$3:F544,F544)</f>
        <v>2</v>
      </c>
      <c r="C544" s="34">
        <v>14703</v>
      </c>
      <c r="D544" s="75" t="s">
        <v>1316</v>
      </c>
      <c r="E544" s="76" t="s">
        <v>551</v>
      </c>
      <c r="F544" s="78">
        <v>7702083488</v>
      </c>
      <c r="G544" s="77">
        <f>LEFT(H544,4)-CONCATENATE(IF(LEFT(F544, 2)&lt;MID(H544, 3, 4), 20, 19),LEFT(F544,2))</f>
        <v>44</v>
      </c>
      <c r="H544" s="248" t="s">
        <v>1792</v>
      </c>
      <c r="I544" s="29" t="s">
        <v>437</v>
      </c>
      <c r="J544" s="24" t="s">
        <v>487</v>
      </c>
      <c r="K544" s="2" t="s">
        <v>430</v>
      </c>
      <c r="L544" s="2">
        <v>18</v>
      </c>
      <c r="M544" s="2" t="s">
        <v>652</v>
      </c>
      <c r="N544" s="2" t="s">
        <v>647</v>
      </c>
      <c r="O544" s="11"/>
      <c r="P544" s="2" t="s">
        <v>1794</v>
      </c>
      <c r="Q544" s="11"/>
      <c r="R544" s="11"/>
      <c r="S544" s="11"/>
      <c r="T544" s="42"/>
      <c r="U544" s="42"/>
      <c r="V544" s="64" t="s">
        <v>1609</v>
      </c>
      <c r="W544" s="42"/>
      <c r="X544" s="66"/>
      <c r="Y544" s="66"/>
      <c r="Z544" s="11"/>
      <c r="AA544" s="1" t="s">
        <v>812</v>
      </c>
      <c r="AC544" s="115">
        <v>437</v>
      </c>
      <c r="AD544" s="115">
        <v>7800</v>
      </c>
      <c r="AE544" s="11"/>
      <c r="AF544" s="11"/>
      <c r="AG544" s="11" t="s">
        <v>491</v>
      </c>
      <c r="AH544" s="115">
        <v>550</v>
      </c>
      <c r="AI544" s="11"/>
      <c r="AJ544" s="11"/>
      <c r="AM544" s="11"/>
      <c r="AO544" s="116">
        <v>55.3</v>
      </c>
      <c r="AP544" s="117">
        <v>36.700000000000003</v>
      </c>
      <c r="AQ544" s="118">
        <v>6.91</v>
      </c>
      <c r="AR544" s="119">
        <f>AO544+AP544+AQ544</f>
        <v>98.91</v>
      </c>
      <c r="AS544" s="120">
        <f>AO544/AP544</f>
        <v>1.5068119891008172</v>
      </c>
      <c r="AT544" s="121">
        <f>AO544/AP544*AQ544</f>
        <v>10.412070844686646</v>
      </c>
      <c r="AU544" s="122">
        <f>AO544/(AP544+AQ544)</f>
        <v>1.2680577849117174</v>
      </c>
      <c r="AV544" s="19">
        <f>AW544*AO544/100</f>
        <v>49.713999999999999</v>
      </c>
      <c r="AW544" s="19">
        <f>98-AY544-(CD544*100/AO544)</f>
        <v>89.898734177215189</v>
      </c>
      <c r="AX544" s="123">
        <v>3.81</v>
      </c>
      <c r="AY544" s="19">
        <f>AX544*100/AO544</f>
        <v>6.8896925858951175</v>
      </c>
      <c r="AZ544" s="1" t="s">
        <v>432</v>
      </c>
      <c r="BA544" s="58">
        <v>16.100000000000001</v>
      </c>
      <c r="BB544" s="1" t="s">
        <v>432</v>
      </c>
      <c r="BC544" s="6">
        <v>0.39</v>
      </c>
      <c r="BD544" s="6"/>
      <c r="BE544" s="19"/>
      <c r="BF544" s="19"/>
      <c r="BG544" s="2">
        <v>7247</v>
      </c>
      <c r="BH544" s="2">
        <v>665</v>
      </c>
      <c r="BI544" s="19">
        <v>3.01</v>
      </c>
      <c r="BJ544" s="19">
        <v>43.7</v>
      </c>
      <c r="BK544" s="1">
        <v>56.3</v>
      </c>
      <c r="BL544" s="124">
        <f>BJ544/BK544</f>
        <v>0.77619893428063957</v>
      </c>
      <c r="BM544" s="125">
        <v>0.75</v>
      </c>
      <c r="BN544" s="6">
        <f>BM544*100/AO544</f>
        <v>1.3562386980108501</v>
      </c>
      <c r="BO544" s="1" t="s">
        <v>432</v>
      </c>
      <c r="BP544" s="19">
        <v>35.200000000000003</v>
      </c>
      <c r="BQ544" s="19">
        <v>47.4</v>
      </c>
      <c r="BR544" s="6">
        <v>22694.7</v>
      </c>
      <c r="BS544" s="6">
        <f>BX544+BZ544</f>
        <v>75.800000000000011</v>
      </c>
      <c r="BT544" s="4">
        <v>85.8</v>
      </c>
      <c r="BU544" s="4">
        <v>13328</v>
      </c>
      <c r="BV544" s="6">
        <f>100-BT544</f>
        <v>14.200000000000003</v>
      </c>
      <c r="BW544" s="6">
        <f>BY544+CA544+CC544</f>
        <v>36.296300000000009</v>
      </c>
      <c r="BX544" s="22">
        <v>20.6</v>
      </c>
      <c r="BY544" s="22">
        <f>BX544*AP544/100</f>
        <v>7.5602000000000009</v>
      </c>
      <c r="BZ544" s="4">
        <v>55.2</v>
      </c>
      <c r="CA544" s="22">
        <f>BZ544*AP544/100</f>
        <v>20.258400000000005</v>
      </c>
      <c r="CB544" s="4">
        <v>23.1</v>
      </c>
      <c r="CC544" s="22">
        <f>CB544*AP544/100</f>
        <v>8.4777000000000005</v>
      </c>
      <c r="CD544" s="22">
        <v>0.67</v>
      </c>
      <c r="CE544" s="126">
        <v>99.7</v>
      </c>
      <c r="CF544" s="126">
        <v>10288</v>
      </c>
      <c r="CG544" s="126">
        <v>99.2</v>
      </c>
      <c r="CH544" s="126">
        <v>8414</v>
      </c>
      <c r="CI544" s="126">
        <v>65.5</v>
      </c>
      <c r="CJ544" s="126">
        <v>91</v>
      </c>
      <c r="CK544" s="126">
        <v>8312</v>
      </c>
      <c r="CL544" s="19">
        <f>BX544/BZ544</f>
        <v>0.37318840579710144</v>
      </c>
      <c r="CM544" s="22">
        <v>7.09</v>
      </c>
      <c r="CN544" s="22">
        <v>0.54</v>
      </c>
      <c r="CO544" s="22">
        <v>0.37</v>
      </c>
      <c r="CP544" s="6"/>
      <c r="CQ544" s="19"/>
      <c r="CR544" s="19"/>
      <c r="CS544" s="20"/>
      <c r="CT544" s="22"/>
      <c r="CU544" s="142"/>
      <c r="CV544" s="142"/>
      <c r="CW544" s="22"/>
      <c r="CX544" s="22"/>
      <c r="CZ544" s="22"/>
      <c r="DA544" s="16"/>
      <c r="DB544" s="129" t="s">
        <v>447</v>
      </c>
      <c r="DC544" s="130"/>
      <c r="DD544" s="131" t="s">
        <v>1796</v>
      </c>
      <c r="DI544" s="1" t="s">
        <v>434</v>
      </c>
      <c r="DJ544" s="210" t="s">
        <v>491</v>
      </c>
      <c r="DK544" s="4">
        <v>2</v>
      </c>
      <c r="DN544" s="16">
        <v>0</v>
      </c>
      <c r="DR544" s="1" t="s">
        <v>431</v>
      </c>
      <c r="DS544" s="1" t="s">
        <v>431</v>
      </c>
      <c r="DT544" s="1">
        <v>523</v>
      </c>
      <c r="DU544" s="1">
        <v>18</v>
      </c>
      <c r="DV544" s="1">
        <v>82</v>
      </c>
      <c r="DW544" s="1" t="s">
        <v>431</v>
      </c>
      <c r="DX544" s="1" t="s">
        <v>431</v>
      </c>
      <c r="DY544" s="1" t="s">
        <v>431</v>
      </c>
      <c r="DZ544" s="1" t="s">
        <v>431</v>
      </c>
      <c r="EA544" s="1">
        <v>0</v>
      </c>
      <c r="EC544" s="36"/>
      <c r="ED544" s="36"/>
      <c r="EE544" s="4">
        <f>L544</f>
        <v>18</v>
      </c>
      <c r="EF544" s="4"/>
      <c r="EG544" s="4"/>
      <c r="EH544" s="4"/>
      <c r="EI544" s="4"/>
      <c r="EJ544" s="4"/>
      <c r="EK544" s="4"/>
      <c r="EL544" s="6" t="e">
        <f>EK544/(EJ544*EJ544*0.01*0.01)</f>
        <v>#DIV/0!</v>
      </c>
      <c r="EM544" s="4"/>
      <c r="EN544" s="4"/>
      <c r="EO544" s="4"/>
      <c r="EP544" s="4"/>
      <c r="EQ544" s="31"/>
      <c r="ER544" s="14"/>
      <c r="ES544" s="132">
        <v>14703</v>
      </c>
      <c r="ET544" s="133">
        <v>75</v>
      </c>
      <c r="EU544" s="133">
        <v>136554</v>
      </c>
      <c r="EV544" s="133">
        <v>4000</v>
      </c>
      <c r="EW544" s="133">
        <v>39780</v>
      </c>
      <c r="EX544" s="133">
        <v>3300</v>
      </c>
      <c r="EY544" s="134">
        <f>EX544/EV544*EW544/ET544</f>
        <v>437.58</v>
      </c>
      <c r="EZ544" s="39">
        <f>L544*EY544</f>
        <v>7876.44</v>
      </c>
      <c r="FA544" s="9"/>
      <c r="FE544" s="135"/>
      <c r="FF544" s="135"/>
      <c r="FH544" s="136"/>
      <c r="FK544" s="138"/>
      <c r="FL544" s="139"/>
      <c r="FM544" s="9"/>
      <c r="FN544" s="1"/>
      <c r="FO544" s="41">
        <f>AC544/1000</f>
        <v>0.437</v>
      </c>
      <c r="FQ544" s="121">
        <f>EX544*100/EU544</f>
        <v>2.4166263895601738</v>
      </c>
      <c r="FR544" s="140">
        <f>EY544/1000</f>
        <v>0.43757999999999997</v>
      </c>
      <c r="FS544" s="9"/>
      <c r="FU544" s="214"/>
      <c r="FW544" s="214"/>
      <c r="GI544" s="8"/>
      <c r="GO544" s="10">
        <v>44260</v>
      </c>
      <c r="GP544" s="10"/>
      <c r="GQ544" s="20"/>
      <c r="KE544" s="20">
        <f>FR544*AO544/100*1000</f>
        <v>241.98173999999997</v>
      </c>
      <c r="KF544" s="20">
        <f>FR544*AP544/100*1000</f>
        <v>160.59186</v>
      </c>
      <c r="KG544" s="20">
        <f>FR544*AQ544/100*1000</f>
        <v>30.236777999999997</v>
      </c>
      <c r="KH544" s="20">
        <f>FR544*AX544/100*1000</f>
        <v>16.671798000000003</v>
      </c>
      <c r="KI544" s="20">
        <f>FR544*BM544/100*1000</f>
        <v>3.2818499999999995</v>
      </c>
      <c r="KJ544" s="20">
        <f>FR544*BY544/100*1000</f>
        <v>33.081923159999995</v>
      </c>
      <c r="KK544" s="20">
        <f>FR544*CA544/100*1000</f>
        <v>88.646706720000012</v>
      </c>
      <c r="KL544" s="20">
        <f>FR544*CC544/100*1000</f>
        <v>37.096719659999998</v>
      </c>
    </row>
    <row r="545" spans="1:308">
      <c r="A545" s="1">
        <v>55</v>
      </c>
      <c r="B545" s="1">
        <f>COUNTIFS($D$3:D545,D545,$F$3:F545,F545)</f>
        <v>1</v>
      </c>
      <c r="C545" s="34">
        <v>14718</v>
      </c>
      <c r="D545" s="21" t="s">
        <v>478</v>
      </c>
      <c r="E545" s="2" t="s">
        <v>535</v>
      </c>
      <c r="F545" s="12">
        <v>7256285861</v>
      </c>
      <c r="G545" s="1">
        <f>LEFT(H545,4)-CONCATENATE(IF(LEFT(F545, 2)&lt;MID(H545, 3, 4), 20, 19),LEFT(F545,2))</f>
        <v>49</v>
      </c>
      <c r="H545" s="247" t="s">
        <v>1801</v>
      </c>
      <c r="I545" s="29" t="s">
        <v>1805</v>
      </c>
      <c r="J545" s="24" t="s">
        <v>487</v>
      </c>
      <c r="K545" s="2" t="s">
        <v>430</v>
      </c>
      <c r="L545" s="2">
        <v>4</v>
      </c>
      <c r="M545" s="2">
        <v>1</v>
      </c>
      <c r="N545" s="2" t="s">
        <v>647</v>
      </c>
      <c r="O545" s="11"/>
      <c r="P545" s="2" t="s">
        <v>1794</v>
      </c>
      <c r="Q545" s="11"/>
      <c r="R545" s="11"/>
      <c r="S545" s="11"/>
      <c r="T545" s="42"/>
      <c r="U545" s="42"/>
      <c r="V545" s="64" t="s">
        <v>1609</v>
      </c>
      <c r="W545" s="42"/>
      <c r="X545" s="66"/>
      <c r="Y545" s="66"/>
      <c r="Z545" s="11"/>
      <c r="AA545" s="1" t="s">
        <v>812</v>
      </c>
      <c r="AC545" s="115">
        <v>134</v>
      </c>
      <c r="AD545" s="115">
        <v>500</v>
      </c>
      <c r="AE545" s="11"/>
      <c r="AF545" s="11"/>
      <c r="AG545" s="11" t="s">
        <v>483</v>
      </c>
      <c r="AH545" s="115">
        <v>50</v>
      </c>
      <c r="AI545" s="11"/>
      <c r="AJ545" s="11"/>
      <c r="AM545" s="11"/>
      <c r="AO545" s="116">
        <v>39.6</v>
      </c>
      <c r="AP545" s="117">
        <v>44.7</v>
      </c>
      <c r="AQ545" s="118">
        <v>13.2</v>
      </c>
      <c r="AR545" s="119">
        <f>AO545+AP545+AQ545</f>
        <v>97.500000000000014</v>
      </c>
      <c r="AS545" s="120">
        <f>AO545/AP545</f>
        <v>0.88590604026845632</v>
      </c>
      <c r="AT545" s="121">
        <f>AO545/AP545*AQ545</f>
        <v>11.693959731543623</v>
      </c>
      <c r="AU545" s="122">
        <f>AO545/(AP545+AQ545)</f>
        <v>0.68393782383419688</v>
      </c>
      <c r="AV545" s="19">
        <f>AW545*AO545/100</f>
        <v>35.468000000000004</v>
      </c>
      <c r="AW545" s="19">
        <f>98-AY545-(CD545*100/AO545)</f>
        <v>89.565656565656568</v>
      </c>
      <c r="AX545" s="123">
        <v>2.89</v>
      </c>
      <c r="AY545" s="19">
        <f>AX545*100/AO545</f>
        <v>7.2979797979797976</v>
      </c>
      <c r="AZ545" s="1" t="s">
        <v>432</v>
      </c>
      <c r="BA545" s="58">
        <v>61.6</v>
      </c>
      <c r="BB545" s="1" t="s">
        <v>432</v>
      </c>
      <c r="BC545" s="6">
        <v>6.2E-2</v>
      </c>
      <c r="BD545" s="6"/>
      <c r="BE545" s="19"/>
      <c r="BF545" s="19"/>
      <c r="BG545" s="2">
        <v>4534</v>
      </c>
      <c r="BH545" s="2">
        <v>323.63636363636363</v>
      </c>
      <c r="BI545" s="19">
        <v>0.74</v>
      </c>
      <c r="BJ545" s="19">
        <v>56.3</v>
      </c>
      <c r="BK545" s="1">
        <v>43.7</v>
      </c>
      <c r="BL545" s="124">
        <f>BJ545/BK545</f>
        <v>1.2883295194508009</v>
      </c>
      <c r="BM545" s="125">
        <v>0.88</v>
      </c>
      <c r="BN545" s="6">
        <f>BM545*100/AO545</f>
        <v>2.2222222222222223</v>
      </c>
      <c r="BO545" s="1" t="s">
        <v>432</v>
      </c>
      <c r="BP545" s="19">
        <v>65.900000000000006</v>
      </c>
      <c r="BQ545" s="19">
        <v>61.9</v>
      </c>
      <c r="BR545" s="6">
        <v>60056.850000000006</v>
      </c>
      <c r="BS545" s="6">
        <f>BX545+BZ545</f>
        <v>71.099999999999994</v>
      </c>
      <c r="BT545" s="4">
        <v>94.4</v>
      </c>
      <c r="BU545" s="4">
        <v>7869</v>
      </c>
      <c r="BV545" s="6">
        <f>100-BT545</f>
        <v>5.5999999999999943</v>
      </c>
      <c r="BW545" s="6">
        <f>BY545+CA545+CC545</f>
        <v>44.476500000000001</v>
      </c>
      <c r="BX545" s="22">
        <v>25.5</v>
      </c>
      <c r="BY545" s="22">
        <f>BX545*AP545/100</f>
        <v>11.398500000000002</v>
      </c>
      <c r="BZ545" s="4">
        <v>45.6</v>
      </c>
      <c r="CA545" s="22">
        <f>BZ545*AP545/100</f>
        <v>20.383200000000002</v>
      </c>
      <c r="CB545" s="4">
        <v>28.4</v>
      </c>
      <c r="CC545" s="22">
        <f>CB545*AP545/100</f>
        <v>12.694800000000001</v>
      </c>
      <c r="CD545" s="22">
        <v>0.45</v>
      </c>
      <c r="CE545" s="126">
        <v>98.6</v>
      </c>
      <c r="CF545" s="126">
        <v>9918</v>
      </c>
      <c r="CG545" s="126">
        <v>95.9</v>
      </c>
      <c r="CH545" s="126">
        <v>6924</v>
      </c>
      <c r="CI545" s="126">
        <v>73.400000000000006</v>
      </c>
      <c r="CJ545" s="126">
        <v>89.9</v>
      </c>
      <c r="CK545" s="126">
        <v>6861</v>
      </c>
      <c r="CL545" s="19">
        <f>BX545/BZ545</f>
        <v>0.55921052631578949</v>
      </c>
      <c r="CM545" s="19">
        <v>18.899999999999999</v>
      </c>
      <c r="CN545" s="19">
        <v>23.3</v>
      </c>
      <c r="CO545" s="19">
        <v>16.8</v>
      </c>
      <c r="CP545" s="6"/>
      <c r="CQ545" s="19"/>
      <c r="CR545" s="19"/>
      <c r="CS545" s="20"/>
      <c r="CZ545" s="22"/>
      <c r="DA545" s="16"/>
      <c r="DB545" s="129" t="s">
        <v>257</v>
      </c>
      <c r="DC545" s="130"/>
      <c r="DD545" s="131" t="s">
        <v>1806</v>
      </c>
      <c r="DI545" s="1" t="s">
        <v>436</v>
      </c>
      <c r="DJ545" s="209" t="s">
        <v>483</v>
      </c>
      <c r="DK545" s="4">
        <v>2</v>
      </c>
      <c r="DN545" s="16">
        <v>0</v>
      </c>
      <c r="DR545" s="1" t="s">
        <v>431</v>
      </c>
      <c r="DS545" s="1" t="s">
        <v>431</v>
      </c>
      <c r="DT545" s="1">
        <v>88</v>
      </c>
      <c r="DU545" s="1">
        <v>15.9</v>
      </c>
      <c r="DV545" s="1">
        <v>84.1</v>
      </c>
      <c r="DW545" s="1" t="s">
        <v>431</v>
      </c>
      <c r="DX545" s="1" t="s">
        <v>431</v>
      </c>
      <c r="DY545" s="1" t="s">
        <v>431</v>
      </c>
      <c r="DZ545" s="1" t="s">
        <v>431</v>
      </c>
      <c r="EA545" s="1">
        <v>0</v>
      </c>
      <c r="EC545" s="36"/>
      <c r="ED545" s="36"/>
      <c r="EE545" s="4">
        <f>L545</f>
        <v>4</v>
      </c>
      <c r="EF545" s="4"/>
      <c r="EG545" s="4"/>
      <c r="EH545" s="4"/>
      <c r="EI545" s="4"/>
      <c r="EJ545" s="4"/>
      <c r="EK545" s="4"/>
      <c r="EL545" s="6" t="e">
        <f>EK545/(EJ545*EJ545*0.01*0.01)</f>
        <v>#DIV/0!</v>
      </c>
      <c r="EM545" s="4"/>
      <c r="EN545" s="4"/>
      <c r="EO545" s="4"/>
      <c r="EP545" s="4"/>
      <c r="EQ545" s="31"/>
      <c r="ER545" s="14"/>
      <c r="ES545" s="132">
        <v>14718</v>
      </c>
      <c r="ET545" s="133">
        <v>75</v>
      </c>
      <c r="EU545" s="133">
        <v>12141</v>
      </c>
      <c r="EV545" s="133">
        <v>8000</v>
      </c>
      <c r="EW545" s="133">
        <v>39780</v>
      </c>
      <c r="EX545" s="133">
        <v>2094</v>
      </c>
      <c r="EY545" s="134">
        <f>EX545/EV545*EW545/ET545</f>
        <v>138.8322</v>
      </c>
      <c r="EZ545" s="39">
        <f>L545*EY545</f>
        <v>555.3288</v>
      </c>
      <c r="FA545" s="9"/>
      <c r="FE545" s="135"/>
      <c r="FF545" s="135"/>
      <c r="FH545" s="136"/>
      <c r="FK545" s="138"/>
      <c r="FL545" s="139"/>
      <c r="FM545" s="9"/>
      <c r="FN545" s="1"/>
      <c r="FO545" s="41">
        <f>AC545/1000</f>
        <v>0.13400000000000001</v>
      </c>
      <c r="FQ545" s="121">
        <f>EX545*100/EU545</f>
        <v>17.247343711391153</v>
      </c>
      <c r="FR545" s="140">
        <f>EY545/1000</f>
        <v>0.13883219999999999</v>
      </c>
      <c r="FS545" s="9"/>
      <c r="FV545" s="212"/>
      <c r="FX545" s="212"/>
      <c r="GI545" s="8"/>
      <c r="GO545" s="10">
        <v>44263</v>
      </c>
      <c r="GP545" s="10"/>
      <c r="GQ545" s="20"/>
      <c r="KE545" s="20">
        <f>FR545*AO545/100*1000</f>
        <v>54.977551200000001</v>
      </c>
      <c r="KF545" s="20">
        <f>FR545*AP545/100*1000</f>
        <v>62.057993399999994</v>
      </c>
      <c r="KG545" s="20">
        <f>FR545*AQ545/100*1000</f>
        <v>18.325850399999997</v>
      </c>
      <c r="KH545" s="20">
        <f>FR545*AX545/100*1000</f>
        <v>4.0122505799999999</v>
      </c>
      <c r="KI545" s="20">
        <f>FR545*BM545/100*1000</f>
        <v>1.2217233599999999</v>
      </c>
      <c r="KJ545" s="20">
        <f>FR545*BY545/100*1000</f>
        <v>15.824788317000001</v>
      </c>
      <c r="KK545" s="20">
        <f>FR545*CA545/100*1000</f>
        <v>28.2984449904</v>
      </c>
      <c r="KL545" s="20">
        <f>FR545*CC545/100*1000</f>
        <v>17.624470125599998</v>
      </c>
    </row>
    <row r="546" spans="1:308">
      <c r="A546" s="1">
        <v>215</v>
      </c>
      <c r="B546" s="1">
        <f>COUNTIFS($D$3:D546,D546,$F$3:F546,F546)</f>
        <v>1</v>
      </c>
      <c r="C546" s="34">
        <v>15875</v>
      </c>
      <c r="D546" s="21" t="s">
        <v>2094</v>
      </c>
      <c r="E546" s="2" t="s">
        <v>553</v>
      </c>
      <c r="F546" s="12">
        <v>6454236041</v>
      </c>
      <c r="G546" s="1">
        <v>57</v>
      </c>
      <c r="H546" s="247" t="s">
        <v>2090</v>
      </c>
      <c r="I546" s="29" t="s">
        <v>471</v>
      </c>
      <c r="J546" s="24" t="s">
        <v>487</v>
      </c>
      <c r="K546" s="2" t="s">
        <v>430</v>
      </c>
      <c r="L546" s="2">
        <v>6</v>
      </c>
      <c r="M546" s="2">
        <v>1</v>
      </c>
      <c r="N546" s="2" t="s">
        <v>647</v>
      </c>
      <c r="O546" s="11"/>
      <c r="P546" s="2" t="s">
        <v>2046</v>
      </c>
      <c r="Q546" s="11"/>
      <c r="R546" s="11"/>
      <c r="S546" s="11"/>
      <c r="T546" s="42"/>
      <c r="U546" s="42"/>
      <c r="V546" s="64" t="s">
        <v>1609</v>
      </c>
      <c r="W546" s="42"/>
      <c r="X546" s="72" t="s">
        <v>2009</v>
      </c>
      <c r="Y546" s="66"/>
      <c r="Z546" s="11"/>
      <c r="AA546" s="1" t="s">
        <v>812</v>
      </c>
      <c r="AC546" s="115">
        <v>131</v>
      </c>
      <c r="AD546" s="115">
        <v>800</v>
      </c>
      <c r="AE546" s="11"/>
      <c r="AF546" s="11"/>
      <c r="AG546" s="11" t="s">
        <v>491</v>
      </c>
      <c r="AH546" s="115">
        <v>50</v>
      </c>
      <c r="AI546" s="11"/>
      <c r="AJ546" s="11"/>
      <c r="AM546" s="11"/>
      <c r="AO546" s="116">
        <v>76</v>
      </c>
      <c r="AP546" s="117">
        <v>22.2</v>
      </c>
      <c r="AQ546" s="118">
        <v>1.39</v>
      </c>
      <c r="AR546" s="119">
        <f>AO546+AP546+AQ546</f>
        <v>99.59</v>
      </c>
      <c r="AS546" s="120">
        <f>AO546/AP546</f>
        <v>3.4234234234234235</v>
      </c>
      <c r="AT546" s="121">
        <f>AO546/AP546*AQ546</f>
        <v>4.7585585585585584</v>
      </c>
      <c r="AU546" s="122">
        <f>AO546/(AP546+AQ546)</f>
        <v>3.2217041119118273</v>
      </c>
      <c r="AV546" s="19">
        <f>AW546*AO546/100</f>
        <v>66.760000000000005</v>
      </c>
      <c r="AW546" s="19">
        <f>98-AY546-(CD546*100/AO546)</f>
        <v>87.84210526315789</v>
      </c>
      <c r="AX546" s="123">
        <v>5.82</v>
      </c>
      <c r="AY546" s="19">
        <f>AX546*100/AO546</f>
        <v>7.6578947368421053</v>
      </c>
      <c r="AZ546" s="1" t="s">
        <v>432</v>
      </c>
      <c r="BA546" s="58">
        <v>21.97</v>
      </c>
      <c r="BB546" s="1" t="s">
        <v>432</v>
      </c>
      <c r="BC546" s="6">
        <v>1.7999999999999999E-2</v>
      </c>
      <c r="BD546" s="6"/>
      <c r="BE546" s="19"/>
      <c r="BF546" s="19"/>
      <c r="BG546" s="67">
        <v>5925.6637168141597</v>
      </c>
      <c r="BH546" s="67">
        <v>268.62</v>
      </c>
      <c r="BI546" s="19">
        <v>0</v>
      </c>
      <c r="BJ546" s="19">
        <v>33.799999999999997</v>
      </c>
      <c r="BK546" s="19">
        <f>100-BJ546</f>
        <v>66.2</v>
      </c>
      <c r="BL546" s="124">
        <f>BJ546/BK546</f>
        <v>0.51057401812688818</v>
      </c>
      <c r="BM546" s="125">
        <v>1.48</v>
      </c>
      <c r="BN546" s="6">
        <f>BM546*100/AO546</f>
        <v>1.9473684210526316</v>
      </c>
      <c r="BO546" s="1" t="s">
        <v>432</v>
      </c>
      <c r="BP546" s="19">
        <v>59.9</v>
      </c>
      <c r="BQ546" s="19">
        <v>58.680000000000007</v>
      </c>
      <c r="BR546" s="43">
        <v>68590.8</v>
      </c>
      <c r="BS546" s="6">
        <f>BX546+BZ546</f>
        <v>38.5</v>
      </c>
      <c r="BT546" s="4">
        <v>90.9</v>
      </c>
      <c r="BU546" s="43">
        <v>6627.45</v>
      </c>
      <c r="BV546" s="6">
        <f>100-BT546</f>
        <v>9.0999999999999943</v>
      </c>
      <c r="BW546" s="6">
        <f>BY546+CA546+CC546</f>
        <v>22.2</v>
      </c>
      <c r="BX546" s="22">
        <v>15</v>
      </c>
      <c r="BY546" s="22">
        <f>BX546*AP546/100</f>
        <v>3.33</v>
      </c>
      <c r="BZ546" s="6">
        <v>23.5</v>
      </c>
      <c r="CA546" s="22">
        <f>BZ546*AP546/100</f>
        <v>5.2169999999999996</v>
      </c>
      <c r="CB546" s="6">
        <v>61.5</v>
      </c>
      <c r="CC546" s="22">
        <f>CB546*AP546/100</f>
        <v>13.652999999999999</v>
      </c>
      <c r="CD546" s="22">
        <v>1.9</v>
      </c>
      <c r="CE546" s="126">
        <v>95.1</v>
      </c>
      <c r="CF546" s="127">
        <v>9247</v>
      </c>
      <c r="CG546" s="126">
        <v>80.400000000000006</v>
      </c>
      <c r="CH546" s="127">
        <v>6243</v>
      </c>
      <c r="CI546" s="126">
        <v>24.4</v>
      </c>
      <c r="CJ546" s="126">
        <v>48.1</v>
      </c>
      <c r="CK546" s="127">
        <v>5874</v>
      </c>
      <c r="CL546" s="19">
        <f>BX546/BZ546</f>
        <v>0.63829787234042556</v>
      </c>
      <c r="CM546" s="19"/>
      <c r="CN546" s="19"/>
      <c r="CO546" s="19"/>
      <c r="CP546" s="6"/>
      <c r="CQ546" s="19"/>
      <c r="CR546" s="19"/>
      <c r="CS546" s="20"/>
      <c r="CZ546" s="22"/>
      <c r="DA546" s="16"/>
      <c r="DB546" s="129" t="s">
        <v>258</v>
      </c>
      <c r="DC546" s="130"/>
      <c r="DD546" s="131" t="s">
        <v>2095</v>
      </c>
      <c r="DI546" s="1" t="s">
        <v>436</v>
      </c>
      <c r="DJ546" s="210" t="s">
        <v>491</v>
      </c>
      <c r="DK546" s="4">
        <v>2</v>
      </c>
      <c r="DN546" s="16">
        <v>0</v>
      </c>
      <c r="DR546" s="22" t="s">
        <v>431</v>
      </c>
      <c r="DS546" s="22" t="s">
        <v>431</v>
      </c>
      <c r="DT546" s="67">
        <v>171</v>
      </c>
      <c r="DU546" s="22">
        <v>7</v>
      </c>
      <c r="DV546" s="22">
        <v>93</v>
      </c>
      <c r="DW546" s="22" t="s">
        <v>431</v>
      </c>
      <c r="DX546" s="22" t="s">
        <v>431</v>
      </c>
      <c r="DY546" s="22" t="s">
        <v>431</v>
      </c>
      <c r="DZ546" s="22" t="s">
        <v>431</v>
      </c>
      <c r="EA546" s="2">
        <v>0</v>
      </c>
      <c r="EB546" s="68"/>
      <c r="EC546" s="36"/>
      <c r="ED546" s="36"/>
      <c r="EE546" s="4">
        <f>L546</f>
        <v>6</v>
      </c>
      <c r="EF546" s="4"/>
      <c r="EG546" s="4"/>
      <c r="EH546" s="4"/>
      <c r="EI546" s="4"/>
      <c r="EJ546" s="4"/>
      <c r="EK546" s="4"/>
      <c r="EL546" s="6" t="e">
        <f>EK546/(EJ546*EJ546*0.01*0.01)</f>
        <v>#DIV/0!</v>
      </c>
      <c r="EM546" s="4"/>
      <c r="EN546" s="4"/>
      <c r="EO546" s="4"/>
      <c r="EP546" s="4"/>
      <c r="EQ546" s="31"/>
      <c r="ER546" s="14"/>
      <c r="ES546" s="132">
        <f>C546</f>
        <v>15875</v>
      </c>
      <c r="ET546" s="133">
        <v>75</v>
      </c>
      <c r="EU546" s="133">
        <v>5719</v>
      </c>
      <c r="EV546" s="133">
        <v>8000</v>
      </c>
      <c r="EW546" s="133">
        <v>37440</v>
      </c>
      <c r="EX546" s="133">
        <v>1940</v>
      </c>
      <c r="EY546" s="134">
        <f>EX546/EV546*EW546/ET546</f>
        <v>121.05599999999998</v>
      </c>
      <c r="EZ546" s="39">
        <f>L546*EY546</f>
        <v>726.3359999999999</v>
      </c>
      <c r="FA546" s="9"/>
      <c r="FE546" s="135"/>
      <c r="FF546" s="135"/>
      <c r="FH546" s="136"/>
      <c r="FK546" s="138"/>
      <c r="FL546" s="139"/>
      <c r="FM546" s="9"/>
      <c r="FN546" s="1"/>
      <c r="FO546" s="41">
        <f>AC546/1000</f>
        <v>0.13100000000000001</v>
      </c>
      <c r="FQ546" s="121">
        <f>EX546*100/EU546</f>
        <v>33.92201433817101</v>
      </c>
      <c r="FR546" s="140">
        <f>EY546/1000</f>
        <v>0.12105599999999998</v>
      </c>
      <c r="FS546" s="9"/>
      <c r="FU546" s="214"/>
      <c r="FW546" s="214"/>
      <c r="GI546" s="8"/>
      <c r="GO546" s="10"/>
      <c r="GP546" s="10"/>
      <c r="GQ546" s="20"/>
      <c r="KE546" s="20">
        <f>FR546*AO546/100*1000</f>
        <v>92.002560000000003</v>
      </c>
      <c r="KF546" s="20">
        <f>FR546*AP546/100*1000</f>
        <v>26.874431999999995</v>
      </c>
      <c r="KG546" s="20">
        <f>FR546*AQ546/100*1000</f>
        <v>1.6826783999999997</v>
      </c>
      <c r="KH546" s="20">
        <f>FR546*AX546/100*1000</f>
        <v>7.0454591999999998</v>
      </c>
      <c r="KI546" s="20">
        <f>FR546*BM546/100*1000</f>
        <v>1.7916287999999996</v>
      </c>
      <c r="KJ546" s="20">
        <f>FR546*BY546/100*1000</f>
        <v>4.0311648</v>
      </c>
      <c r="KK546" s="20">
        <f>FR546*CA546/100*1000</f>
        <v>6.3154915199999984</v>
      </c>
      <c r="KL546" s="20">
        <f>FR546*CC546/100*1000</f>
        <v>16.527775679999994</v>
      </c>
    </row>
    <row r="547" spans="1:308">
      <c r="A547" s="1">
        <v>223</v>
      </c>
      <c r="B547" s="219">
        <f>COUNTIFS($D$3:D547,D547,$F$3:F547,F547)</f>
        <v>1</v>
      </c>
      <c r="C547" s="21">
        <v>11210</v>
      </c>
      <c r="D547" s="21" t="s">
        <v>2901</v>
      </c>
      <c r="E547" s="1" t="s">
        <v>485</v>
      </c>
      <c r="F547" s="12">
        <v>6508131289</v>
      </c>
      <c r="G547" s="1">
        <v>54</v>
      </c>
      <c r="H547" s="247" t="s">
        <v>2902</v>
      </c>
      <c r="DJ547" s="210" t="s">
        <v>491</v>
      </c>
      <c r="EL547" s="6" t="e">
        <f>EK547/((EJ547/100)*(EJ547/100))</f>
        <v>#DIV/0!</v>
      </c>
      <c r="FU547" s="214" t="s">
        <v>785</v>
      </c>
      <c r="FW547" s="214" t="s">
        <v>785</v>
      </c>
      <c r="GI547" s="8"/>
    </row>
    <row r="548" spans="1:308">
      <c r="A548" s="1">
        <v>139</v>
      </c>
      <c r="B548" s="219">
        <f>COUNTIFS($D$3:D548,D548,$F$3:F548,F548)</f>
        <v>1</v>
      </c>
      <c r="C548" s="21">
        <v>12827</v>
      </c>
      <c r="D548" s="21" t="s">
        <v>2901</v>
      </c>
      <c r="E548" s="1" t="s">
        <v>520</v>
      </c>
      <c r="F548" s="12">
        <v>8910285758</v>
      </c>
      <c r="G548" s="1">
        <v>31</v>
      </c>
      <c r="H548" s="247" t="s">
        <v>1321</v>
      </c>
      <c r="DJ548" s="210" t="s">
        <v>491</v>
      </c>
      <c r="EL548" s="6" t="e">
        <f>EK548/(EJ548*EJ548*0.01*0.01)</f>
        <v>#DIV/0!</v>
      </c>
      <c r="FU548" s="214" t="s">
        <v>785</v>
      </c>
      <c r="FW548" s="214" t="s">
        <v>785</v>
      </c>
      <c r="GI548" s="8"/>
    </row>
    <row r="549" spans="1:308">
      <c r="A549" s="1">
        <v>58</v>
      </c>
      <c r="B549" s="1">
        <f>COUNTIFS($D$3:D549,D549,$F$3:F549,F549)</f>
        <v>1</v>
      </c>
      <c r="C549" s="34">
        <v>14746</v>
      </c>
      <c r="D549" s="21" t="s">
        <v>1808</v>
      </c>
      <c r="E549" s="2" t="s">
        <v>506</v>
      </c>
      <c r="F549" s="12">
        <v>6153111294</v>
      </c>
      <c r="G549" s="1">
        <f>LEFT(H549,4)-CONCATENATE(IF(LEFT(F549, 2)&lt;MID(H549, 3, 4), 20, 19),LEFT(F549,2))</f>
        <v>60</v>
      </c>
      <c r="H549" s="247" t="s">
        <v>1807</v>
      </c>
      <c r="I549" s="29" t="s">
        <v>1809</v>
      </c>
      <c r="J549" s="24" t="s">
        <v>487</v>
      </c>
      <c r="K549" s="2" t="s">
        <v>430</v>
      </c>
      <c r="L549" s="2">
        <v>6</v>
      </c>
      <c r="M549" s="2" t="s">
        <v>631</v>
      </c>
      <c r="N549" s="2" t="s">
        <v>647</v>
      </c>
      <c r="O549" s="11"/>
      <c r="P549" s="2" t="s">
        <v>1794</v>
      </c>
      <c r="Q549" s="11"/>
      <c r="R549" s="11"/>
      <c r="S549" s="11"/>
      <c r="T549" s="42"/>
      <c r="U549" s="42"/>
      <c r="V549" s="64" t="s">
        <v>1609</v>
      </c>
      <c r="W549" s="42"/>
      <c r="X549" s="66"/>
      <c r="Y549" s="66"/>
      <c r="Z549" s="11"/>
      <c r="AA549" s="1" t="s">
        <v>812</v>
      </c>
      <c r="AC549" s="115">
        <v>818</v>
      </c>
      <c r="AD549" s="115">
        <v>4900</v>
      </c>
      <c r="AE549" s="11"/>
      <c r="AF549" s="11"/>
      <c r="AG549" s="11" t="s">
        <v>483</v>
      </c>
      <c r="AH549" s="115">
        <v>350</v>
      </c>
      <c r="AI549" s="11"/>
      <c r="AJ549" s="11"/>
      <c r="AM549" s="11"/>
      <c r="AO549" s="116">
        <v>73.8</v>
      </c>
      <c r="AP549" s="117">
        <v>19.8</v>
      </c>
      <c r="AQ549" s="118">
        <v>5.99</v>
      </c>
      <c r="AR549" s="119">
        <f>AO549+AP549+AQ549</f>
        <v>99.589999999999989</v>
      </c>
      <c r="AS549" s="120">
        <f>AO549/AP549</f>
        <v>3.7272727272727271</v>
      </c>
      <c r="AT549" s="121">
        <f>AO549/AP549*AQ549</f>
        <v>22.326363636363634</v>
      </c>
      <c r="AU549" s="122">
        <f>AO549/(AP549+AQ549)</f>
        <v>2.8615742535866615</v>
      </c>
      <c r="AV549" s="19">
        <f>AW549*AO549/100</f>
        <v>68.064000000000007</v>
      </c>
      <c r="AW549" s="19">
        <f>98-AY549-(CD549*100/AO549)</f>
        <v>92.22764227642277</v>
      </c>
      <c r="AX549" s="123">
        <v>3.64</v>
      </c>
      <c r="AY549" s="19">
        <f>AX549*100/AO549</f>
        <v>4.9322493224932256</v>
      </c>
      <c r="AZ549" s="1" t="s">
        <v>432</v>
      </c>
      <c r="BA549" s="58">
        <v>32</v>
      </c>
      <c r="BB549" s="1" t="s">
        <v>432</v>
      </c>
      <c r="BC549" s="6">
        <v>0.05</v>
      </c>
      <c r="BD549" s="6"/>
      <c r="BE549" s="19"/>
      <c r="BF549" s="19"/>
      <c r="BG549" s="2">
        <v>5874</v>
      </c>
      <c r="BH549" s="2">
        <v>258.18181818181819</v>
      </c>
      <c r="BI549" s="19">
        <v>0.38</v>
      </c>
      <c r="BJ549" s="19">
        <v>27.3</v>
      </c>
      <c r="BK549" s="1">
        <v>72.7</v>
      </c>
      <c r="BL549" s="124">
        <f>BJ549/BK549</f>
        <v>0.37551581843191195</v>
      </c>
      <c r="BM549" s="125">
        <v>0.63</v>
      </c>
      <c r="BN549" s="6">
        <f>BM549*100/AO549</f>
        <v>0.85365853658536583</v>
      </c>
      <c r="BO549" s="1" t="s">
        <v>432</v>
      </c>
      <c r="BP549" s="19">
        <v>66</v>
      </c>
      <c r="BQ549" s="19">
        <v>62.9</v>
      </c>
      <c r="BR549" s="6">
        <v>49334.25</v>
      </c>
      <c r="BS549" s="6">
        <f>BX549+BZ549</f>
        <v>54.3</v>
      </c>
      <c r="BT549" s="4">
        <v>79.5</v>
      </c>
      <c r="BU549" s="4">
        <v>7656</v>
      </c>
      <c r="BV549" s="6">
        <f>100-BT549</f>
        <v>20.5</v>
      </c>
      <c r="BW549" s="6">
        <f>BY549+CA549+CC549</f>
        <v>19.720800000000001</v>
      </c>
      <c r="BX549" s="22">
        <v>30.5</v>
      </c>
      <c r="BY549" s="22">
        <f>BX549*AP549/100</f>
        <v>6.0389999999999997</v>
      </c>
      <c r="BZ549" s="4">
        <v>23.8</v>
      </c>
      <c r="CA549" s="22">
        <f>BZ549*AP549/100</f>
        <v>4.7123999999999997</v>
      </c>
      <c r="CB549" s="4">
        <v>45.3</v>
      </c>
      <c r="CC549" s="22">
        <f>CB549*AP549/100</f>
        <v>8.9694000000000003</v>
      </c>
      <c r="CD549" s="22">
        <v>0.62</v>
      </c>
      <c r="CE549" s="126">
        <v>91.8</v>
      </c>
      <c r="CF549" s="126">
        <v>6778</v>
      </c>
      <c r="CG549" s="126">
        <v>70.099999999999994</v>
      </c>
      <c r="CH549" s="126">
        <v>4603</v>
      </c>
      <c r="CI549" s="126">
        <v>17.8</v>
      </c>
      <c r="CJ549" s="126">
        <v>52.9</v>
      </c>
      <c r="CK549" s="126">
        <v>5459</v>
      </c>
      <c r="CL549" s="19">
        <f>BX549/BZ549</f>
        <v>1.2815126050420167</v>
      </c>
      <c r="CM549" s="19">
        <v>6.21</v>
      </c>
      <c r="CN549" s="19">
        <v>10</v>
      </c>
      <c r="CO549" s="19">
        <v>7.11</v>
      </c>
      <c r="CP549" s="6"/>
      <c r="CQ549" s="19"/>
      <c r="CR549" s="19"/>
      <c r="CS549" s="20"/>
      <c r="CZ549" s="22"/>
      <c r="DA549" s="16"/>
      <c r="DB549" s="129" t="s">
        <v>258</v>
      </c>
      <c r="DC549" s="130"/>
      <c r="DD549" s="131" t="s">
        <v>1810</v>
      </c>
      <c r="DI549" s="1" t="s">
        <v>436</v>
      </c>
      <c r="DJ549" s="209" t="s">
        <v>483</v>
      </c>
      <c r="DK549" s="4">
        <v>2</v>
      </c>
      <c r="DN549" s="16">
        <v>0</v>
      </c>
      <c r="DR549" s="1" t="s">
        <v>431</v>
      </c>
      <c r="DS549" s="1" t="s">
        <v>431</v>
      </c>
      <c r="DT549" s="1">
        <v>415</v>
      </c>
      <c r="DU549" s="1">
        <v>9.4</v>
      </c>
      <c r="DV549" s="1">
        <v>90.6</v>
      </c>
      <c r="DW549" s="1" t="s">
        <v>431</v>
      </c>
      <c r="DX549" s="1" t="s">
        <v>431</v>
      </c>
      <c r="DY549" s="1" t="s">
        <v>431</v>
      </c>
      <c r="DZ549" s="1" t="s">
        <v>431</v>
      </c>
      <c r="EA549" s="1">
        <v>0</v>
      </c>
      <c r="EC549" s="36"/>
      <c r="ED549" s="36"/>
      <c r="EE549" s="4">
        <f>L549</f>
        <v>6</v>
      </c>
      <c r="EF549" s="4"/>
      <c r="EG549" s="4"/>
      <c r="EH549" s="4"/>
      <c r="EI549" s="4"/>
      <c r="EJ549" s="4"/>
      <c r="EK549" s="4"/>
      <c r="EL549" s="6" t="e">
        <f>EK549/(EJ549*EJ549*0.01*0.01)</f>
        <v>#DIV/0!</v>
      </c>
      <c r="EM549" s="4"/>
      <c r="EN549" s="4"/>
      <c r="EO549" s="4"/>
      <c r="EP549" s="4"/>
      <c r="EQ549" s="31"/>
      <c r="ER549" s="14"/>
      <c r="ES549" s="132">
        <v>14746</v>
      </c>
      <c r="ET549" s="133">
        <v>75</v>
      </c>
      <c r="EU549" s="133">
        <v>23809</v>
      </c>
      <c r="EV549" s="133">
        <v>4000</v>
      </c>
      <c r="EW549" s="133">
        <v>39780</v>
      </c>
      <c r="EX549" s="133">
        <v>6166</v>
      </c>
      <c r="EY549" s="134">
        <f>EX549/EV549*EW549/ET549</f>
        <v>817.61160000000007</v>
      </c>
      <c r="EZ549" s="39">
        <f>L549*EY549</f>
        <v>4905.6696000000002</v>
      </c>
      <c r="FA549" s="9"/>
      <c r="FE549" s="135"/>
      <c r="FF549" s="135"/>
      <c r="FH549" s="136"/>
      <c r="FK549" s="138"/>
      <c r="FL549" s="139"/>
      <c r="FM549" s="9"/>
      <c r="FN549" s="1"/>
      <c r="FO549" s="41">
        <f>AC549/1000</f>
        <v>0.81799999999999995</v>
      </c>
      <c r="FQ549" s="121">
        <f>EX549*100/EU549</f>
        <v>25.897769750934522</v>
      </c>
      <c r="FR549" s="140">
        <f>EY549/1000</f>
        <v>0.8176116000000001</v>
      </c>
      <c r="FS549" s="9"/>
      <c r="FV549" s="212"/>
      <c r="FX549" s="212"/>
      <c r="GI549" s="8"/>
      <c r="GO549" s="10">
        <v>44265</v>
      </c>
      <c r="GP549" s="10"/>
      <c r="GQ549" s="20"/>
      <c r="KE549" s="20">
        <f>FR549*AO549/100*1000</f>
        <v>603.39736080000011</v>
      </c>
      <c r="KF549" s="20">
        <f>FR549*AP549/100*1000</f>
        <v>161.88709680000002</v>
      </c>
      <c r="KG549" s="20">
        <f>FR549*AQ549/100*1000</f>
        <v>48.97493484000001</v>
      </c>
      <c r="KH549" s="20">
        <f>FR549*AX549/100*1000</f>
        <v>29.761062240000005</v>
      </c>
      <c r="KI549" s="20">
        <f>FR549*BM549/100*1000</f>
        <v>5.1509530800000007</v>
      </c>
      <c r="KJ549" s="20">
        <f>FR549*BY549/100*1000</f>
        <v>49.375564523999998</v>
      </c>
      <c r="KK549" s="20">
        <f>FR549*CA549/100*1000</f>
        <v>38.529129038400001</v>
      </c>
      <c r="KL549" s="20">
        <f>FR549*CC549/100*1000</f>
        <v>73.334854850400021</v>
      </c>
    </row>
    <row r="550" spans="1:308">
      <c r="A550" s="1">
        <v>66</v>
      </c>
      <c r="B550" s="219">
        <f>COUNTIFS($D$3:D550,D550,$F$3:F550,F550)</f>
        <v>1</v>
      </c>
      <c r="C550" s="21">
        <v>8296</v>
      </c>
      <c r="D550" s="21" t="s">
        <v>2780</v>
      </c>
      <c r="E550" s="1" t="s">
        <v>2781</v>
      </c>
      <c r="F550" s="12">
        <v>9062204844</v>
      </c>
      <c r="G550" s="1">
        <v>28</v>
      </c>
      <c r="H550" s="247" t="s">
        <v>2782</v>
      </c>
      <c r="DJ550" s="210" t="s">
        <v>491</v>
      </c>
      <c r="EL550" s="6" t="e">
        <f>EK550/((EJ550/100)*(EJ550/100))</f>
        <v>#DIV/0!</v>
      </c>
      <c r="FU550" s="214" t="s">
        <v>785</v>
      </c>
      <c r="FW550" s="214" t="s">
        <v>785</v>
      </c>
      <c r="GI550" s="8"/>
    </row>
    <row r="551" spans="1:308">
      <c r="A551" s="1">
        <v>43</v>
      </c>
      <c r="B551" s="1">
        <f>COUNTIFS($D$3:D551,D551,$F$3:F551,F551)</f>
        <v>1</v>
      </c>
      <c r="C551" s="34">
        <v>12334</v>
      </c>
      <c r="D551" s="21" t="s">
        <v>1119</v>
      </c>
      <c r="E551" s="2" t="s">
        <v>502</v>
      </c>
      <c r="F551" s="12">
        <v>341018444</v>
      </c>
      <c r="G551" s="1">
        <f>LEFT(H551,4)-CONCATENATE(IF(LEFT(F551, 2)&lt;MID(H551, 3, 4), 20, 19),LEFT(F551,2))</f>
        <v>86</v>
      </c>
      <c r="H551" s="247" t="s">
        <v>1117</v>
      </c>
      <c r="I551" s="29" t="s">
        <v>457</v>
      </c>
      <c r="J551" s="24" t="s">
        <v>487</v>
      </c>
      <c r="K551" s="2" t="s">
        <v>430</v>
      </c>
      <c r="L551" s="1">
        <v>15</v>
      </c>
      <c r="M551" s="2" t="s">
        <v>542</v>
      </c>
      <c r="N551" s="2" t="s">
        <v>431</v>
      </c>
      <c r="P551" s="1" t="s">
        <v>1087</v>
      </c>
      <c r="S551" s="2"/>
      <c r="T551" s="42"/>
      <c r="U551" s="42"/>
      <c r="V551" s="53" t="s">
        <v>1104</v>
      </c>
      <c r="X551" s="59"/>
      <c r="Y551" s="59"/>
      <c r="Z551" s="29"/>
      <c r="AA551" s="1" t="s">
        <v>812</v>
      </c>
      <c r="AC551" s="115">
        <v>270</v>
      </c>
      <c r="AD551" s="115">
        <v>4000</v>
      </c>
      <c r="AE551" s="11" t="s">
        <v>514</v>
      </c>
      <c r="AF551" s="11" t="s">
        <v>514</v>
      </c>
      <c r="AG551" s="11" t="s">
        <v>483</v>
      </c>
      <c r="AH551" s="115">
        <v>250</v>
      </c>
      <c r="AI551" s="11"/>
      <c r="AJ551" s="11"/>
      <c r="AM551" s="11"/>
      <c r="AO551" s="116">
        <v>52.3</v>
      </c>
      <c r="AP551" s="117">
        <v>20.100000000000001</v>
      </c>
      <c r="AQ551" s="118">
        <v>25.6</v>
      </c>
      <c r="AR551" s="119">
        <f>AO551+AP551+AQ551</f>
        <v>98</v>
      </c>
      <c r="AS551" s="120">
        <f>AO551/AP551</f>
        <v>2.6019900497512434</v>
      </c>
      <c r="AT551" s="121">
        <f>AO551/AP551*AQ551</f>
        <v>66.610945273631827</v>
      </c>
      <c r="AU551" s="122">
        <f>AO551/(AP551+AQ551)</f>
        <v>1.1444201312910283</v>
      </c>
      <c r="AV551" s="19">
        <v>46.730049999999991</v>
      </c>
      <c r="AW551" s="19">
        <f>95-AY551</f>
        <v>89.35</v>
      </c>
      <c r="AX551" s="123">
        <v>2.9549500000000002</v>
      </c>
      <c r="AY551" s="19">
        <v>5.65</v>
      </c>
      <c r="AZ551" s="1" t="s">
        <v>432</v>
      </c>
      <c r="BA551" s="58">
        <v>34.200000000000003</v>
      </c>
      <c r="BB551" s="1" t="s">
        <v>432</v>
      </c>
      <c r="BC551" s="6">
        <v>1.1200000000000001</v>
      </c>
      <c r="BD551" s="6"/>
      <c r="BE551" s="22"/>
      <c r="BF551" s="19"/>
      <c r="BG551" s="2">
        <v>6037</v>
      </c>
      <c r="BH551" s="67">
        <v>327</v>
      </c>
      <c r="BI551" s="19">
        <v>0.43</v>
      </c>
      <c r="BJ551" s="19">
        <v>35.5</v>
      </c>
      <c r="BK551" s="1">
        <v>64.5</v>
      </c>
      <c r="BL551" s="124">
        <f>BJ551/BK551</f>
        <v>0.55038759689922478</v>
      </c>
      <c r="BM551" s="125">
        <v>1.53</v>
      </c>
      <c r="BN551" s="6">
        <f>BM551*100/AO551</f>
        <v>2.925430210325048</v>
      </c>
      <c r="BO551" s="1" t="s">
        <v>432</v>
      </c>
      <c r="BP551" s="19">
        <v>37.146999999999998</v>
      </c>
      <c r="BQ551" s="19">
        <v>54.527999999999999</v>
      </c>
      <c r="BR551" s="43">
        <v>22233</v>
      </c>
      <c r="BS551" s="6">
        <f>BX551+BZ551</f>
        <v>59.8</v>
      </c>
      <c r="BT551" s="4">
        <v>82.8</v>
      </c>
      <c r="BU551" s="43">
        <v>10909.08</v>
      </c>
      <c r="BV551" s="6">
        <f>100-BT551</f>
        <v>17.200000000000003</v>
      </c>
      <c r="BW551" s="6">
        <f>BY551+CA551+CC551</f>
        <v>19.255800000000001</v>
      </c>
      <c r="BX551" s="4">
        <v>25</v>
      </c>
      <c r="BY551" s="22">
        <f>BX551*AP551/100</f>
        <v>5.0250000000000004</v>
      </c>
      <c r="BZ551" s="4">
        <v>34.799999999999997</v>
      </c>
      <c r="CA551" s="22">
        <f>BZ551*AP551/100</f>
        <v>6.9948000000000006</v>
      </c>
      <c r="CB551" s="4">
        <v>36</v>
      </c>
      <c r="CC551" s="22">
        <f>CB551*AP551/100</f>
        <v>7.2360000000000007</v>
      </c>
      <c r="CD551" s="22">
        <v>1.6</v>
      </c>
      <c r="CE551" s="126">
        <v>98.4</v>
      </c>
      <c r="CF551" s="127">
        <v>8400</v>
      </c>
      <c r="CG551" s="126">
        <v>95.1</v>
      </c>
      <c r="CH551" s="127">
        <v>5987.2000000000007</v>
      </c>
      <c r="CI551" s="126">
        <v>76.400000000000006</v>
      </c>
      <c r="CJ551" s="126">
        <v>88.5</v>
      </c>
      <c r="CK551" s="127">
        <v>5206.5999999999995</v>
      </c>
      <c r="CL551" s="19">
        <f>BX551/BZ551</f>
        <v>0.71839080459770122</v>
      </c>
      <c r="CM551" s="22"/>
      <c r="CN551" s="22"/>
      <c r="CO551" s="22"/>
      <c r="CP551" s="6"/>
      <c r="CQ551" s="22">
        <v>3.16</v>
      </c>
      <c r="CR551" s="19"/>
      <c r="CS551" s="19"/>
      <c r="CT551" s="22"/>
      <c r="CU551" s="142"/>
      <c r="CV551" s="142"/>
      <c r="CW551" s="22"/>
      <c r="CX551" s="22"/>
      <c r="CZ551" s="22"/>
      <c r="DA551" s="16">
        <v>3</v>
      </c>
      <c r="DB551" s="129" t="s">
        <v>447</v>
      </c>
      <c r="DC551" s="130"/>
      <c r="DD551" s="131" t="s">
        <v>1120</v>
      </c>
      <c r="DI551" s="1" t="s">
        <v>434</v>
      </c>
      <c r="DJ551" s="209" t="s">
        <v>483</v>
      </c>
      <c r="DK551" s="4">
        <v>2</v>
      </c>
      <c r="DN551" s="16">
        <v>0</v>
      </c>
      <c r="DR551" s="1" t="s">
        <v>431</v>
      </c>
      <c r="DS551" s="1" t="s">
        <v>431</v>
      </c>
      <c r="DT551" s="1">
        <v>503</v>
      </c>
      <c r="DU551" s="1">
        <v>38</v>
      </c>
      <c r="DV551" s="1">
        <v>62</v>
      </c>
      <c r="DW551" s="1" t="s">
        <v>431</v>
      </c>
      <c r="DX551" s="1" t="s">
        <v>431</v>
      </c>
      <c r="DY551" s="1" t="s">
        <v>431</v>
      </c>
      <c r="DZ551" s="1" t="s">
        <v>431</v>
      </c>
      <c r="EA551" s="1">
        <v>0</v>
      </c>
      <c r="EC551" s="36"/>
      <c r="ED551" s="36"/>
      <c r="EE551" s="4">
        <v>15</v>
      </c>
      <c r="EF551" s="4"/>
      <c r="EG551" s="4"/>
      <c r="EH551" s="4"/>
      <c r="EI551" s="4"/>
      <c r="EJ551" s="4"/>
      <c r="EK551" s="4"/>
      <c r="EL551" s="6" t="e">
        <f>EK551/(EJ551*EJ551*0.01*0.01)</f>
        <v>#DIV/0!</v>
      </c>
      <c r="EM551" s="4"/>
      <c r="EN551" s="4"/>
      <c r="EO551" s="4"/>
      <c r="EP551" s="4"/>
      <c r="EQ551" s="31"/>
      <c r="ER551" s="14"/>
      <c r="ES551" s="132">
        <v>12334</v>
      </c>
      <c r="ET551" s="133">
        <v>75</v>
      </c>
      <c r="EU551" s="133">
        <v>12377</v>
      </c>
      <c r="EV551" s="133">
        <v>4000</v>
      </c>
      <c r="EW551" s="133">
        <v>40560</v>
      </c>
      <c r="EX551" s="133">
        <v>2014</v>
      </c>
      <c r="EY551" s="134">
        <f>EX551/EV551*EW551/ET551</f>
        <v>272.2928</v>
      </c>
      <c r="EZ551" s="39">
        <f>L551*EY551</f>
        <v>4084.3919999999998</v>
      </c>
      <c r="FA551" s="9"/>
      <c r="FE551" s="135"/>
      <c r="FF551" s="135"/>
      <c r="FH551" s="136"/>
      <c r="FI551" s="11"/>
      <c r="FK551" s="138"/>
      <c r="FL551" s="139"/>
      <c r="FM551" s="9"/>
      <c r="FN551" s="1"/>
      <c r="FO551" s="41">
        <f>AC551/1000</f>
        <v>0.27</v>
      </c>
      <c r="FQ551" s="121">
        <f>EX551*100/EU551</f>
        <v>16.272117637553528</v>
      </c>
      <c r="FR551" s="140">
        <f>EY551/1000</f>
        <v>0.2722928</v>
      </c>
      <c r="FS551" s="143">
        <f>DT551/EY551</f>
        <v>1.8472761674197775</v>
      </c>
      <c r="FT551" s="143"/>
      <c r="FV551" s="212"/>
      <c r="FX551" s="212"/>
      <c r="GI551" s="8"/>
      <c r="GO551" s="10">
        <v>43868</v>
      </c>
      <c r="GP551" s="10"/>
      <c r="GQ551" s="20"/>
      <c r="KE551" s="20">
        <f>FR551*AO551/100*1000</f>
        <v>142.4091344</v>
      </c>
      <c r="KF551" s="20">
        <f>FR551*AP551/100*1000</f>
        <v>54.730852800000001</v>
      </c>
      <c r="KG551" s="20">
        <f>FR551*AQ551/100*1000</f>
        <v>69.7069568</v>
      </c>
      <c r="KH551" s="20">
        <f>FR551*AX551/100*1000</f>
        <v>8.046116093600002</v>
      </c>
      <c r="KI551" s="20">
        <f>FR551*BM551/100*1000</f>
        <v>4.1660798400000001</v>
      </c>
      <c r="KJ551" s="20">
        <f>FR551*BY551/100*1000</f>
        <v>13.6827132</v>
      </c>
      <c r="KK551" s="20">
        <f>FR551*CA551/100*1000</f>
        <v>19.0463367744</v>
      </c>
      <c r="KL551" s="20">
        <f>FR551*CC551/100*1000</f>
        <v>19.703107008</v>
      </c>
    </row>
    <row r="552" spans="1:308">
      <c r="A552" s="1">
        <v>220</v>
      </c>
      <c r="B552" s="219">
        <f>COUNTIFS($D$3:D552,D552,$F$3:F552,F552)</f>
        <v>1</v>
      </c>
      <c r="C552" s="21">
        <v>11202</v>
      </c>
      <c r="D552" s="21" t="s">
        <v>2899</v>
      </c>
      <c r="E552" s="1" t="s">
        <v>626</v>
      </c>
      <c r="F552" s="12">
        <v>6060141362</v>
      </c>
      <c r="G552" s="1">
        <v>59</v>
      </c>
      <c r="H552" s="247" t="s">
        <v>2900</v>
      </c>
      <c r="DJ552" s="209" t="s">
        <v>483</v>
      </c>
      <c r="EL552" s="6" t="e">
        <f>EK552/((EJ552/100)*(EJ552/100))</f>
        <v>#DIV/0!</v>
      </c>
      <c r="FV552" s="212" t="s">
        <v>785</v>
      </c>
      <c r="FX552" s="212" t="s">
        <v>785</v>
      </c>
      <c r="GI552" s="8"/>
    </row>
    <row r="553" spans="1:308">
      <c r="A553" s="1">
        <v>314</v>
      </c>
      <c r="B553" s="219">
        <f>COUNTIFS($D$3:D553,D553,$F$3:F553,F553)</f>
        <v>1</v>
      </c>
      <c r="C553" s="21">
        <v>16347</v>
      </c>
      <c r="D553" s="21" t="s">
        <v>2944</v>
      </c>
      <c r="E553" s="1" t="s">
        <v>498</v>
      </c>
      <c r="F553" s="12">
        <v>8808164915</v>
      </c>
      <c r="G553" s="1">
        <v>33</v>
      </c>
      <c r="H553" s="247" t="s">
        <v>2269</v>
      </c>
      <c r="DJ553" s="209" t="s">
        <v>483</v>
      </c>
      <c r="EL553" s="6" t="e">
        <f>EK553/(EJ553*EJ553*0.01*0.01)</f>
        <v>#DIV/0!</v>
      </c>
      <c r="FV553" s="212" t="s">
        <v>785</v>
      </c>
      <c r="FX553" s="212" t="s">
        <v>785</v>
      </c>
      <c r="GI553" s="8"/>
    </row>
    <row r="554" spans="1:308">
      <c r="A554" s="1">
        <v>272</v>
      </c>
      <c r="B554" s="1">
        <f>COUNTIFS($D$3:D554,D554,$F$3:F554,F554)</f>
        <v>1</v>
      </c>
      <c r="C554" s="34">
        <v>14106</v>
      </c>
      <c r="D554" s="21" t="s">
        <v>1634</v>
      </c>
      <c r="E554" s="2" t="s">
        <v>498</v>
      </c>
      <c r="F554" s="12">
        <v>6501161953</v>
      </c>
      <c r="G554" s="1">
        <f>LEFT(H554,4)-CONCATENATE(IF(LEFT(F554, 2)&lt;MID(H554, 3, 4), 20, 19),LEFT(F554,2))</f>
        <v>55</v>
      </c>
      <c r="H554" s="247" t="s">
        <v>1626</v>
      </c>
      <c r="I554" s="29" t="s">
        <v>1635</v>
      </c>
      <c r="J554" s="24" t="s">
        <v>487</v>
      </c>
      <c r="K554" s="2" t="s">
        <v>430</v>
      </c>
      <c r="L554" s="2">
        <v>9</v>
      </c>
      <c r="M554" s="2" t="s">
        <v>664</v>
      </c>
      <c r="N554" s="2" t="s">
        <v>647</v>
      </c>
      <c r="O554" s="11"/>
      <c r="P554" s="2" t="s">
        <v>1556</v>
      </c>
      <c r="Q554" s="11"/>
      <c r="R554" s="11"/>
      <c r="S554" s="11"/>
      <c r="T554" s="42"/>
      <c r="U554" s="42"/>
      <c r="V554" s="64" t="s">
        <v>1609</v>
      </c>
      <c r="W554" s="62" t="s">
        <v>1530</v>
      </c>
      <c r="X554" s="63"/>
      <c r="Y554" s="63"/>
      <c r="Z554" s="11"/>
      <c r="AA554" s="1" t="s">
        <v>812</v>
      </c>
      <c r="AC554" s="115">
        <v>415</v>
      </c>
      <c r="AD554" s="115">
        <v>3700</v>
      </c>
      <c r="AE554" s="11"/>
      <c r="AF554" s="11"/>
      <c r="AG554" s="11" t="s">
        <v>483</v>
      </c>
      <c r="AH554" s="115">
        <v>250</v>
      </c>
      <c r="AI554" s="11"/>
      <c r="AJ554" s="11"/>
      <c r="AM554" s="11"/>
      <c r="AO554" s="116">
        <v>84.1</v>
      </c>
      <c r="AP554" s="117">
        <v>12.3</v>
      </c>
      <c r="AQ554" s="118">
        <v>2.0499999999999998</v>
      </c>
      <c r="AR554" s="119">
        <f>AO554+AP554+AQ554</f>
        <v>98.449999999999989</v>
      </c>
      <c r="AS554" s="120">
        <f>AO554/AP554</f>
        <v>6.8373983739837394</v>
      </c>
      <c r="AT554" s="121">
        <f>AO554/AP554*AQ554</f>
        <v>14.016666666666664</v>
      </c>
      <c r="AU554" s="122">
        <f>AO554/(AP554+AQ554)</f>
        <v>5.8606271777003478</v>
      </c>
      <c r="AV554" s="19">
        <f>AW554*AO554/100</f>
        <v>78.577999999999989</v>
      </c>
      <c r="AW554" s="19">
        <f>98-AY554-(CD554*100/AO554)</f>
        <v>93.434007134363853</v>
      </c>
      <c r="AX554" s="123">
        <v>2.99</v>
      </c>
      <c r="AY554" s="19">
        <f>AX554*100/AO554</f>
        <v>3.5552913198573131</v>
      </c>
      <c r="AZ554" s="1" t="s">
        <v>432</v>
      </c>
      <c r="BA554" s="58">
        <v>60.9</v>
      </c>
      <c r="BB554" s="1" t="s">
        <v>432</v>
      </c>
      <c r="BC554" s="6">
        <v>0.01</v>
      </c>
      <c r="BD554" s="6"/>
      <c r="BE554" s="19"/>
      <c r="BF554" s="19"/>
      <c r="BG554" s="67">
        <v>6446.4285714285716</v>
      </c>
      <c r="BH554" s="67">
        <v>456.34285714285716</v>
      </c>
      <c r="BI554" s="19">
        <v>0.26</v>
      </c>
      <c r="BJ554" s="19">
        <v>32.299999999999997</v>
      </c>
      <c r="BK554" s="1">
        <v>67.7</v>
      </c>
      <c r="BL554" s="124">
        <f>BJ554/BK554</f>
        <v>0.47710487444608563</v>
      </c>
      <c r="BM554" s="125">
        <v>0.56999999999999995</v>
      </c>
      <c r="BN554" s="6">
        <f>BM554*100/AO554</f>
        <v>0.67776456599286561</v>
      </c>
      <c r="BO554" s="1" t="s">
        <v>432</v>
      </c>
      <c r="BP554" s="19">
        <v>35.6</v>
      </c>
      <c r="BQ554" s="19">
        <v>75.088999999999999</v>
      </c>
      <c r="BR554" s="43">
        <v>92746.500000000015</v>
      </c>
      <c r="BS554" s="6">
        <f>BX554+BZ554</f>
        <v>36.700000000000003</v>
      </c>
      <c r="BT554" s="4">
        <v>68.7</v>
      </c>
      <c r="BU554" s="43">
        <v>7291.4285714285716</v>
      </c>
      <c r="BV554" s="6">
        <f>100-BT554</f>
        <v>31.299999999999997</v>
      </c>
      <c r="BW554" s="6">
        <f>BY554+CA554+CC554</f>
        <v>12.287700000000001</v>
      </c>
      <c r="BX554" s="22">
        <v>10.7</v>
      </c>
      <c r="BY554" s="22">
        <f>BX554*AP554/100</f>
        <v>1.3160999999999998</v>
      </c>
      <c r="BZ554" s="4">
        <v>26</v>
      </c>
      <c r="CA554" s="22">
        <f>BZ554*AP554/100</f>
        <v>3.198</v>
      </c>
      <c r="CB554" s="4">
        <v>63.2</v>
      </c>
      <c r="CC554" s="22">
        <f>CB554*AP554/100</f>
        <v>7.773600000000001</v>
      </c>
      <c r="CD554" s="22">
        <v>0.85</v>
      </c>
      <c r="CE554" s="126">
        <v>99.5</v>
      </c>
      <c r="CF554" s="126">
        <v>7989</v>
      </c>
      <c r="CG554" s="126">
        <v>99.8</v>
      </c>
      <c r="CH554" s="126">
        <v>6243</v>
      </c>
      <c r="CI554" s="126">
        <v>94</v>
      </c>
      <c r="CJ554" s="126">
        <v>96.1</v>
      </c>
      <c r="CK554" s="126">
        <v>3977</v>
      </c>
      <c r="CL554" s="19">
        <f>BX554/BZ554</f>
        <v>0.41153846153846152</v>
      </c>
      <c r="CM554" s="22">
        <v>6.56</v>
      </c>
      <c r="CN554" s="22">
        <v>16.899999999999999</v>
      </c>
      <c r="CO554" s="22">
        <v>11.8</v>
      </c>
      <c r="CP554" s="6"/>
      <c r="CQ554" s="19"/>
      <c r="CR554" s="19"/>
      <c r="CS554" s="20"/>
      <c r="CT554" s="22"/>
      <c r="CU554" s="142"/>
      <c r="CV554" s="142"/>
      <c r="CW554" s="22"/>
      <c r="CX554" s="22"/>
      <c r="CZ554" s="22"/>
      <c r="DA554" s="16"/>
      <c r="DB554" s="129" t="s">
        <v>447</v>
      </c>
      <c r="DC554" s="130"/>
      <c r="DD554" s="131" t="s">
        <v>1636</v>
      </c>
      <c r="DI554" s="1" t="s">
        <v>434</v>
      </c>
      <c r="DJ554" s="209" t="s">
        <v>483</v>
      </c>
      <c r="DK554" s="4">
        <v>2</v>
      </c>
      <c r="DL554" s="4" t="s">
        <v>442</v>
      </c>
      <c r="DM554" s="4" t="s">
        <v>442</v>
      </c>
      <c r="DN554" s="16">
        <v>0</v>
      </c>
      <c r="DO554" s="4">
        <v>0</v>
      </c>
      <c r="DP554" s="4">
        <v>0</v>
      </c>
      <c r="DQ554" s="4" t="s">
        <v>431</v>
      </c>
      <c r="DR554" s="1" t="s">
        <v>431</v>
      </c>
      <c r="DS554" s="1" t="s">
        <v>431</v>
      </c>
      <c r="DT554" s="1">
        <v>337</v>
      </c>
      <c r="DU554" s="1">
        <v>20.2</v>
      </c>
      <c r="DV554" s="1">
        <v>79.8</v>
      </c>
      <c r="DW554" s="1" t="s">
        <v>431</v>
      </c>
      <c r="DX554" s="1" t="s">
        <v>431</v>
      </c>
      <c r="DY554" s="1" t="s">
        <v>431</v>
      </c>
      <c r="DZ554" s="1" t="s">
        <v>431</v>
      </c>
      <c r="EA554" s="1">
        <v>0</v>
      </c>
      <c r="EC554" s="36"/>
      <c r="ED554" s="36"/>
      <c r="EE554" s="4">
        <v>9</v>
      </c>
      <c r="EF554" s="4" t="s">
        <v>560</v>
      </c>
      <c r="EG554" s="4"/>
      <c r="EH554" s="4"/>
      <c r="EI554" s="4"/>
      <c r="EJ554" s="4" t="s">
        <v>431</v>
      </c>
      <c r="EK554" s="4" t="s">
        <v>431</v>
      </c>
      <c r="EL554" s="6" t="s">
        <v>431</v>
      </c>
      <c r="EM554" s="4">
        <v>3</v>
      </c>
      <c r="EN554" s="1">
        <v>1</v>
      </c>
      <c r="EO554" s="4">
        <v>3</v>
      </c>
      <c r="EP554" s="4">
        <v>2</v>
      </c>
      <c r="EQ554" s="31">
        <v>0</v>
      </c>
      <c r="ER554" s="14">
        <v>44075</v>
      </c>
      <c r="ES554" s="132">
        <v>14106</v>
      </c>
      <c r="ET554" s="133">
        <v>75</v>
      </c>
      <c r="EU554" s="133">
        <v>12199</v>
      </c>
      <c r="EV554" s="133">
        <v>4000</v>
      </c>
      <c r="EW554" s="133">
        <v>39780</v>
      </c>
      <c r="EX554" s="133">
        <v>3325</v>
      </c>
      <c r="EY554" s="134">
        <f>EX554/EV554*EW554/ET554</f>
        <v>440.89499999999998</v>
      </c>
      <c r="EZ554" s="39">
        <f>L554*EY554</f>
        <v>3968.0549999999998</v>
      </c>
      <c r="FA554" s="9"/>
      <c r="FE554" s="135"/>
      <c r="FF554" s="135"/>
      <c r="FH554" s="136"/>
      <c r="FK554" s="138"/>
      <c r="FL554" s="139"/>
      <c r="FM554" s="9"/>
      <c r="FN554" s="1"/>
      <c r="FO554" s="41">
        <f>AC554/1000</f>
        <v>0.41499999999999998</v>
      </c>
      <c r="FQ554" s="121">
        <f>EX554*100/EU554</f>
        <v>27.256332486269365</v>
      </c>
      <c r="FR554" s="140">
        <f>EY554/1000</f>
        <v>0.44089499999999998</v>
      </c>
      <c r="FS554" s="143"/>
      <c r="FT554" s="1">
        <v>15</v>
      </c>
      <c r="FU554" s="16" t="s">
        <v>1637</v>
      </c>
      <c r="FV554" s="212"/>
      <c r="FX554" s="212"/>
      <c r="FY554" s="9" t="s">
        <v>1638</v>
      </c>
      <c r="FZ554" s="1">
        <v>0</v>
      </c>
      <c r="GA554" s="1">
        <v>3</v>
      </c>
      <c r="GB554" s="9" t="s">
        <v>1639</v>
      </c>
      <c r="GD554" s="1">
        <v>0</v>
      </c>
      <c r="GE554" s="1" t="s">
        <v>431</v>
      </c>
      <c r="GF554" s="1">
        <v>0</v>
      </c>
      <c r="GG554" s="1">
        <v>0</v>
      </c>
      <c r="GH554" s="8" t="s">
        <v>431</v>
      </c>
      <c r="GI554" s="8"/>
      <c r="GJ554" s="8" t="s">
        <v>1640</v>
      </c>
      <c r="GK554" s="1">
        <v>0</v>
      </c>
      <c r="GL554" s="8">
        <v>0</v>
      </c>
      <c r="GM554" s="9" t="s">
        <v>1641</v>
      </c>
      <c r="GO554" s="10">
        <v>44176</v>
      </c>
      <c r="GP554" s="14" t="s">
        <v>523</v>
      </c>
      <c r="GQ554" s="20">
        <f>DATEDIF(ER554,GO554,"m")</f>
        <v>3</v>
      </c>
      <c r="KE554" s="20">
        <f>FR554*AO554/100*1000</f>
        <v>370.79269499999992</v>
      </c>
      <c r="KF554" s="20">
        <f>FR554*AP554/100*1000</f>
        <v>54.230084999999995</v>
      </c>
      <c r="KG554" s="20">
        <f>FR554*AQ554/100*1000</f>
        <v>9.0383474999999986</v>
      </c>
      <c r="KH554" s="20">
        <f>FR554*AX554/100*1000</f>
        <v>13.182760500000001</v>
      </c>
      <c r="KI554" s="20">
        <f>FR554*BM554/100*1000</f>
        <v>2.5131014999999994</v>
      </c>
      <c r="KJ554" s="20">
        <f>FR554*BY554/100*1000</f>
        <v>5.8026190949999989</v>
      </c>
      <c r="KK554" s="20">
        <f>FR554*CA554/100*1000</f>
        <v>14.099822099999999</v>
      </c>
      <c r="KL554" s="20">
        <f>FR554*CC554/100*1000</f>
        <v>34.273413720000008</v>
      </c>
      <c r="KV554" s="9" t="s">
        <v>1641</v>
      </c>
    </row>
    <row r="555" spans="1:308">
      <c r="A555" s="1">
        <v>140</v>
      </c>
      <c r="B555" s="219">
        <f>COUNTIFS($D$3:D555,D555,$F$3:F555,F555)</f>
        <v>1</v>
      </c>
      <c r="C555" s="21">
        <v>8795</v>
      </c>
      <c r="D555" s="21" t="s">
        <v>2804</v>
      </c>
      <c r="E555" s="1" t="s">
        <v>682</v>
      </c>
      <c r="F555" s="12">
        <v>5503252018</v>
      </c>
      <c r="G555" s="1">
        <v>63</v>
      </c>
      <c r="H555" s="247" t="s">
        <v>2805</v>
      </c>
      <c r="DJ555" s="210" t="s">
        <v>491</v>
      </c>
      <c r="EL555" s="6" t="e">
        <f>EK555/((EJ555/100)*(EJ555/100))</f>
        <v>#DIV/0!</v>
      </c>
      <c r="FU555" s="214" t="s">
        <v>785</v>
      </c>
      <c r="FW555" s="214" t="s">
        <v>785</v>
      </c>
      <c r="GI555" s="8"/>
    </row>
    <row r="556" spans="1:308">
      <c r="A556" s="1">
        <v>185</v>
      </c>
      <c r="B556" s="1">
        <f>COUNTIFS($D$3:D556,D556,$F$3:F556,F556)</f>
        <v>1</v>
      </c>
      <c r="C556" s="34">
        <v>15684</v>
      </c>
      <c r="D556" s="21" t="s">
        <v>2036</v>
      </c>
      <c r="E556" s="2" t="s">
        <v>2037</v>
      </c>
      <c r="F556" s="2">
        <v>5603231480</v>
      </c>
      <c r="G556" s="1">
        <v>65</v>
      </c>
      <c r="H556" s="247" t="s">
        <v>2034</v>
      </c>
      <c r="I556" s="29" t="s">
        <v>2038</v>
      </c>
      <c r="J556" s="24" t="s">
        <v>487</v>
      </c>
      <c r="K556" s="2" t="s">
        <v>430</v>
      </c>
      <c r="L556" s="2">
        <v>16.5</v>
      </c>
      <c r="M556" s="2">
        <v>1</v>
      </c>
      <c r="N556" s="2" t="s">
        <v>431</v>
      </c>
      <c r="O556" s="11"/>
      <c r="P556" s="2" t="s">
        <v>1994</v>
      </c>
      <c r="Q556" s="11"/>
      <c r="R556" s="11"/>
      <c r="S556" s="11"/>
      <c r="T556" s="42"/>
      <c r="U556" s="42"/>
      <c r="V556" s="64" t="s">
        <v>1609</v>
      </c>
      <c r="W556" s="11"/>
      <c r="X556" s="72" t="s">
        <v>2009</v>
      </c>
      <c r="Y556" s="66"/>
      <c r="Z556" s="11"/>
      <c r="AA556" s="1" t="s">
        <v>773</v>
      </c>
      <c r="AC556" s="115">
        <v>275</v>
      </c>
      <c r="AD556" s="115">
        <v>4500</v>
      </c>
      <c r="AE556" s="11"/>
      <c r="AF556" s="11"/>
      <c r="AG556" s="11" t="s">
        <v>483</v>
      </c>
      <c r="AH556" s="115">
        <v>350</v>
      </c>
      <c r="AI556" s="11"/>
      <c r="AJ556" s="11"/>
      <c r="AM556" s="11"/>
      <c r="AO556" s="116">
        <v>43.1</v>
      </c>
      <c r="AP556" s="117">
        <v>53.7</v>
      </c>
      <c r="AQ556" s="118">
        <v>2.35</v>
      </c>
      <c r="AR556" s="119">
        <f>AO556+AP556+AQ556</f>
        <v>99.15</v>
      </c>
      <c r="AS556" s="120">
        <f>AO556/AP556</f>
        <v>0.8026070763500931</v>
      </c>
      <c r="AT556" s="121">
        <f>AO556/AP556*AQ556</f>
        <v>1.8861266294227188</v>
      </c>
      <c r="AU556" s="122">
        <f>AO556/(AP556+AQ556)</f>
        <v>0.76895628902765389</v>
      </c>
      <c r="AV556" s="19">
        <f>AW556*AO556/100</f>
        <v>35.527999999999999</v>
      </c>
      <c r="AW556" s="19">
        <f>98-AY556-(CD556*100/AO556)</f>
        <v>82.431554524361943</v>
      </c>
      <c r="AX556" s="123">
        <v>5.9</v>
      </c>
      <c r="AY556" s="19">
        <f>AX556*100/AO556</f>
        <v>13.689095127610209</v>
      </c>
      <c r="AZ556" s="1" t="s">
        <v>432</v>
      </c>
      <c r="BA556" s="58">
        <v>8.8140000000000001</v>
      </c>
      <c r="BB556" s="1" t="s">
        <v>432</v>
      </c>
      <c r="BC556" s="6">
        <v>5.0999999999999997E-2</v>
      </c>
      <c r="BD556" s="6"/>
      <c r="BE556" s="19"/>
      <c r="BF556" s="19"/>
      <c r="BG556" s="67">
        <v>7665.6131479140331</v>
      </c>
      <c r="BH556" s="67">
        <v>367.03000000000003</v>
      </c>
      <c r="BI556" s="19">
        <v>0.81</v>
      </c>
      <c r="BJ556" s="19">
        <v>31.4</v>
      </c>
      <c r="BK556" s="19">
        <f>100-BJ556</f>
        <v>68.599999999999994</v>
      </c>
      <c r="BL556" s="124">
        <f>BJ556/BK556</f>
        <v>0.45772594752186591</v>
      </c>
      <c r="BM556" s="125">
        <v>0.51</v>
      </c>
      <c r="BN556" s="6">
        <f>BM556*100/AO556</f>
        <v>1.1832946635730859</v>
      </c>
      <c r="BO556" s="1" t="s">
        <v>432</v>
      </c>
      <c r="BP556" s="19">
        <v>22.925000000000001</v>
      </c>
      <c r="BQ556" s="19">
        <v>17.84</v>
      </c>
      <c r="BR556" s="43">
        <v>40054</v>
      </c>
      <c r="BS556" s="6">
        <f>BX556+BZ556</f>
        <v>45.8</v>
      </c>
      <c r="BT556" s="4">
        <v>90.8</v>
      </c>
      <c r="BU556" s="43">
        <v>7897.1071428571431</v>
      </c>
      <c r="BV556" s="6">
        <f>100-BT556</f>
        <v>9.2000000000000028</v>
      </c>
      <c r="BW556" s="6">
        <f>BY556+CA556+CC556</f>
        <v>53.485199999999999</v>
      </c>
      <c r="BX556" s="22">
        <v>18.5</v>
      </c>
      <c r="BY556" s="22">
        <f>BX556*AP556/100</f>
        <v>9.9344999999999999</v>
      </c>
      <c r="BZ556" s="6">
        <v>27.3</v>
      </c>
      <c r="CA556" s="22">
        <f>BZ556*AP556/100</f>
        <v>14.660100000000002</v>
      </c>
      <c r="CB556" s="6">
        <v>53.8</v>
      </c>
      <c r="CC556" s="22">
        <f>CB556*AP556/100</f>
        <v>28.890599999999999</v>
      </c>
      <c r="CD556" s="22">
        <v>0.81</v>
      </c>
      <c r="CE556" s="126">
        <v>95.5</v>
      </c>
      <c r="CF556" s="127">
        <v>6396</v>
      </c>
      <c r="CG556" s="126">
        <v>84.2</v>
      </c>
      <c r="CH556" s="127">
        <v>5200</v>
      </c>
      <c r="CI556" s="126">
        <v>22.3</v>
      </c>
      <c r="CJ556" s="126">
        <v>52.9</v>
      </c>
      <c r="CK556" s="127">
        <v>5044</v>
      </c>
      <c r="CL556" s="19">
        <f>BX556/BZ556</f>
        <v>0.67765567765567769</v>
      </c>
      <c r="CM556" s="19"/>
      <c r="CN556" s="19"/>
      <c r="CO556" s="19"/>
      <c r="CP556" s="6">
        <v>0.23</v>
      </c>
      <c r="CQ556" s="19"/>
      <c r="CR556" s="19"/>
      <c r="CS556" s="20"/>
      <c r="CZ556" s="22"/>
      <c r="DA556" s="16"/>
      <c r="DB556" s="129" t="s">
        <v>441</v>
      </c>
      <c r="DC556" s="130"/>
      <c r="DD556" s="131" t="s">
        <v>2039</v>
      </c>
      <c r="DI556" s="1" t="s">
        <v>434</v>
      </c>
      <c r="DJ556" s="209" t="s">
        <v>483</v>
      </c>
      <c r="DK556" s="4">
        <v>2</v>
      </c>
      <c r="DN556" s="16">
        <v>0</v>
      </c>
      <c r="DR556" s="22" t="s">
        <v>431</v>
      </c>
      <c r="DS556" s="22" t="s">
        <v>431</v>
      </c>
      <c r="DT556" s="67">
        <v>208</v>
      </c>
      <c r="DU556" s="22">
        <v>9.1999999999999993</v>
      </c>
      <c r="DV556" s="22">
        <v>90.8</v>
      </c>
      <c r="DW556" s="22" t="s">
        <v>431</v>
      </c>
      <c r="DX556" s="22" t="s">
        <v>431</v>
      </c>
      <c r="DY556" s="22" t="s">
        <v>431</v>
      </c>
      <c r="DZ556" s="22" t="s">
        <v>431</v>
      </c>
      <c r="EA556" s="2">
        <v>0</v>
      </c>
      <c r="EB556" s="68"/>
      <c r="EC556" s="36"/>
      <c r="ED556" s="36"/>
      <c r="EE556" s="4">
        <f>L556</f>
        <v>16.5</v>
      </c>
      <c r="EF556" s="4"/>
      <c r="EG556" s="4"/>
      <c r="EH556" s="4"/>
      <c r="EI556" s="4"/>
      <c r="EJ556" s="4"/>
      <c r="EK556" s="4"/>
      <c r="EL556" s="6" t="e">
        <f>EK556/(EJ556*EJ556*0.01*0.01)</f>
        <v>#DIV/0!</v>
      </c>
      <c r="EM556" s="4"/>
      <c r="EN556" s="4"/>
      <c r="EO556" s="4"/>
      <c r="EP556" s="4"/>
      <c r="EQ556" s="31"/>
      <c r="ER556" s="14"/>
      <c r="ES556" s="132">
        <f>C556</f>
        <v>15684</v>
      </c>
      <c r="ET556" s="133">
        <v>75</v>
      </c>
      <c r="EU556" s="133">
        <v>5216</v>
      </c>
      <c r="EV556" s="133">
        <v>4000</v>
      </c>
      <c r="EW556" s="133">
        <v>39780</v>
      </c>
      <c r="EX556" s="133">
        <v>2060</v>
      </c>
      <c r="EY556" s="134">
        <f>EX556/EV556*EW556/ET556</f>
        <v>273.15600000000001</v>
      </c>
      <c r="EZ556" s="39">
        <f>L556*EY556</f>
        <v>4507.0740000000005</v>
      </c>
      <c r="FA556" s="9"/>
      <c r="FE556" s="135"/>
      <c r="FF556" s="135"/>
      <c r="FH556" s="136"/>
      <c r="FK556" s="138"/>
      <c r="FL556" s="139"/>
      <c r="FM556" s="9"/>
      <c r="FN556" s="1"/>
      <c r="FO556" s="41">
        <f>AC556/1000</f>
        <v>0.27500000000000002</v>
      </c>
      <c r="FQ556" s="121">
        <f>EX556*100/EU556</f>
        <v>39.493865030674847</v>
      </c>
      <c r="FR556" s="140">
        <f>EY556/1000</f>
        <v>0.27315600000000001</v>
      </c>
      <c r="FS556" s="9"/>
      <c r="FV556" s="212"/>
      <c r="FX556" s="212"/>
      <c r="GI556" s="8"/>
      <c r="GO556" s="10"/>
      <c r="GP556" s="10"/>
      <c r="GQ556" s="20"/>
      <c r="KE556" s="20">
        <f>FR556*AO556/100*1000</f>
        <v>117.730236</v>
      </c>
      <c r="KF556" s="20">
        <f>FR556*AP556/100*1000</f>
        <v>146.68477200000001</v>
      </c>
      <c r="KG556" s="20">
        <f>FR556*AQ556/100*1000</f>
        <v>6.4191660000000006</v>
      </c>
      <c r="KH556" s="20">
        <f>FR556*AX556/100*1000</f>
        <v>16.116204000000003</v>
      </c>
      <c r="KI556" s="20">
        <f>FR556*BM556/100*1000</f>
        <v>1.3930956000000001</v>
      </c>
      <c r="KJ556" s="20">
        <f>FR556*BY556/100*1000</f>
        <v>27.136682820000001</v>
      </c>
      <c r="KK556" s="20">
        <f>FR556*CA556/100*1000</f>
        <v>40.044942756000005</v>
      </c>
      <c r="KL556" s="20">
        <f>FR556*CC556/100*1000</f>
        <v>78.916407336000006</v>
      </c>
    </row>
    <row r="557" spans="1:308">
      <c r="A557" s="1">
        <v>86</v>
      </c>
      <c r="B557" s="1">
        <f>COUNTIFS($D$3:D557,D557,$F$3:F557,F557)</f>
        <v>1</v>
      </c>
      <c r="C557" s="34">
        <v>12494</v>
      </c>
      <c r="D557" s="21" t="s">
        <v>1193</v>
      </c>
      <c r="E557" s="2" t="s">
        <v>485</v>
      </c>
      <c r="F557" s="2">
        <v>7302284407</v>
      </c>
      <c r="G557" s="1">
        <f>LEFT(H557,4)-CONCATENATE(IF(LEFT(F557, 2)&lt;MID(H557, 3, 4), 20, 19),LEFT(F557,2))</f>
        <v>47</v>
      </c>
      <c r="H557" s="247" t="s">
        <v>1186</v>
      </c>
      <c r="I557" s="29" t="s">
        <v>1194</v>
      </c>
      <c r="J557" s="24" t="s">
        <v>487</v>
      </c>
      <c r="K557" s="2" t="s">
        <v>430</v>
      </c>
      <c r="L557" s="1">
        <v>19</v>
      </c>
      <c r="M557" s="2" t="s">
        <v>542</v>
      </c>
      <c r="N557" s="2" t="s">
        <v>431</v>
      </c>
      <c r="P557" s="1" t="s">
        <v>1195</v>
      </c>
      <c r="S557" s="2"/>
      <c r="T557" s="52" t="s">
        <v>1103</v>
      </c>
      <c r="U557" s="52"/>
      <c r="V557" s="53" t="s">
        <v>1104</v>
      </c>
      <c r="X557" s="59"/>
      <c r="Y557" s="59"/>
      <c r="Z557" s="29" t="s">
        <v>1086</v>
      </c>
      <c r="AA557" s="1" t="s">
        <v>817</v>
      </c>
      <c r="AC557" s="115">
        <v>1771</v>
      </c>
      <c r="AD557" s="115">
        <v>34000</v>
      </c>
      <c r="AE557" s="11"/>
      <c r="AF557" s="11"/>
      <c r="AG557" s="11" t="s">
        <v>491</v>
      </c>
      <c r="AH557" s="115">
        <v>4000</v>
      </c>
      <c r="AI557" s="11"/>
      <c r="AJ557" s="11"/>
      <c r="AM557" s="11"/>
      <c r="AO557" s="116">
        <v>13.1</v>
      </c>
      <c r="AP557" s="117">
        <v>27.9</v>
      </c>
      <c r="AQ557" s="118">
        <v>57.1</v>
      </c>
      <c r="AR557" s="119">
        <f>AO557+AP557+AQ557</f>
        <v>98.1</v>
      </c>
      <c r="AS557" s="120">
        <f>AO557/AP557</f>
        <v>0.46953405017921146</v>
      </c>
      <c r="AT557" s="121">
        <f>AO557/AP557*AQ557</f>
        <v>26.810394265232976</v>
      </c>
      <c r="AU557" s="122">
        <f>AO557/(AP557+AQ557)</f>
        <v>0.15411764705882353</v>
      </c>
      <c r="AV557" s="19">
        <f>AW557*AO557/100</f>
        <v>8.4685000000000006</v>
      </c>
      <c r="AW557" s="19">
        <f>97-AY557-(CD557*100/AO557)</f>
        <v>64.645038167938935</v>
      </c>
      <c r="AX557" s="123">
        <v>0.45850000000000002</v>
      </c>
      <c r="AY557" s="19">
        <v>3.5</v>
      </c>
      <c r="AZ557" s="1" t="s">
        <v>432</v>
      </c>
      <c r="BA557" s="58">
        <v>42.6</v>
      </c>
      <c r="BB557" s="1" t="s">
        <v>432</v>
      </c>
      <c r="BC557" s="6">
        <v>9.82</v>
      </c>
      <c r="BD557" s="6"/>
      <c r="BE557" s="22"/>
      <c r="BF557" s="19"/>
      <c r="BG557" s="2">
        <v>8414</v>
      </c>
      <c r="BH557" s="67">
        <v>861.3</v>
      </c>
      <c r="BI557" s="19">
        <v>2.2200000000000002</v>
      </c>
      <c r="BJ557" s="19">
        <v>77.099999999999994</v>
      </c>
      <c r="BK557" s="1">
        <v>22.9</v>
      </c>
      <c r="BL557" s="147">
        <f>BJ557/BK557</f>
        <v>3.3668122270742358</v>
      </c>
      <c r="BM557" s="125">
        <v>0.8</v>
      </c>
      <c r="BN557" s="6">
        <f>BM557*100/AO557</f>
        <v>6.106870229007634</v>
      </c>
      <c r="BO557" s="1" t="s">
        <v>432</v>
      </c>
      <c r="BP557" s="19">
        <v>70.5</v>
      </c>
      <c r="BQ557" s="19">
        <v>40.566999999999993</v>
      </c>
      <c r="BR557" s="43">
        <v>84346.5</v>
      </c>
      <c r="BS557" s="6">
        <f>BX557+BZ557</f>
        <v>33.099999999999994</v>
      </c>
      <c r="BT557" s="4">
        <v>92.9</v>
      </c>
      <c r="BU557" s="43">
        <v>9240.0049999999992</v>
      </c>
      <c r="BV557" s="6">
        <f>100-BT557</f>
        <v>7.0999999999999943</v>
      </c>
      <c r="BW557" s="6">
        <f>BY557+CA557+CC557</f>
        <v>27.648899999999998</v>
      </c>
      <c r="BX557" s="4">
        <v>11.7</v>
      </c>
      <c r="BY557" s="22">
        <f>BX557*AP557/100</f>
        <v>3.2642999999999995</v>
      </c>
      <c r="BZ557" s="4">
        <v>21.4</v>
      </c>
      <c r="CA557" s="22">
        <f>BZ557*AP557/100</f>
        <v>5.9705999999999992</v>
      </c>
      <c r="CB557" s="4">
        <v>66</v>
      </c>
      <c r="CC557" s="22">
        <f>CB557*AP557/100</f>
        <v>18.413999999999998</v>
      </c>
      <c r="CD557" s="144">
        <v>3.78</v>
      </c>
      <c r="CE557" s="126">
        <v>99.8</v>
      </c>
      <c r="CF557" s="127">
        <v>22111.899999999998</v>
      </c>
      <c r="CG557" s="126">
        <v>99.8</v>
      </c>
      <c r="CH557" s="127">
        <v>16014.400000000001</v>
      </c>
      <c r="CI557" s="126">
        <v>99.1</v>
      </c>
      <c r="CJ557" s="126">
        <v>98.7</v>
      </c>
      <c r="CK557" s="127">
        <v>11313.5</v>
      </c>
      <c r="CL557" s="19">
        <f>BX557/BZ557</f>
        <v>0.54672897196261683</v>
      </c>
      <c r="CM557" s="22"/>
      <c r="CN557" s="22"/>
      <c r="CO557" s="22"/>
      <c r="CP557" s="6"/>
      <c r="CQ557" s="22">
        <v>9.24</v>
      </c>
      <c r="CR557" s="19"/>
      <c r="CS557" s="19"/>
      <c r="CT557" s="22"/>
      <c r="CU557" s="142"/>
      <c r="CV557" s="142"/>
      <c r="CW557" s="22"/>
      <c r="CX557" s="22"/>
      <c r="CZ557" s="22"/>
      <c r="DB557" s="129" t="s">
        <v>548</v>
      </c>
      <c r="DC557" s="130"/>
      <c r="DD557" s="131" t="s">
        <v>1196</v>
      </c>
      <c r="DI557" s="108" t="s">
        <v>434</v>
      </c>
      <c r="DJ557" s="210" t="s">
        <v>491</v>
      </c>
      <c r="DK557" s="4">
        <v>2</v>
      </c>
      <c r="DL557" s="4" t="s">
        <v>442</v>
      </c>
      <c r="DM557" s="4" t="s">
        <v>442</v>
      </c>
      <c r="DN557" s="16" t="s">
        <v>532</v>
      </c>
      <c r="DR557" s="1" t="s">
        <v>431</v>
      </c>
      <c r="DS557" s="1" t="s">
        <v>431</v>
      </c>
      <c r="DT557" s="1">
        <v>2788</v>
      </c>
      <c r="DU557" s="1">
        <v>57.9</v>
      </c>
      <c r="DV557" s="1">
        <v>42.1</v>
      </c>
      <c r="DW557" s="1" t="s">
        <v>431</v>
      </c>
      <c r="DX557" s="1" t="s">
        <v>431</v>
      </c>
      <c r="DY557" s="1" t="s">
        <v>431</v>
      </c>
      <c r="DZ557" s="1" t="s">
        <v>431</v>
      </c>
      <c r="EA557" s="1">
        <v>0</v>
      </c>
      <c r="EC557" s="36"/>
      <c r="ED557" s="36"/>
      <c r="EE557" s="4">
        <v>19</v>
      </c>
      <c r="EF557" s="5">
        <v>8</v>
      </c>
      <c r="EG557" s="5">
        <v>2</v>
      </c>
      <c r="EH557" s="4"/>
      <c r="EI557" s="4"/>
      <c r="EJ557" s="4" t="s">
        <v>431</v>
      </c>
      <c r="EK557" s="4" t="s">
        <v>431</v>
      </c>
      <c r="EL557" s="4" t="s">
        <v>431</v>
      </c>
      <c r="EM557" s="4">
        <v>2</v>
      </c>
      <c r="EN557" s="1">
        <v>0</v>
      </c>
      <c r="EO557" s="4">
        <v>2</v>
      </c>
      <c r="EP557" s="4">
        <v>3</v>
      </c>
      <c r="EQ557" s="31" t="s">
        <v>1197</v>
      </c>
      <c r="ER557" s="7">
        <v>36678</v>
      </c>
      <c r="ES557" s="132">
        <v>12494</v>
      </c>
      <c r="ET557" s="133">
        <v>75</v>
      </c>
      <c r="EU557" s="133">
        <v>17523</v>
      </c>
      <c r="EV557" s="133">
        <v>4000</v>
      </c>
      <c r="EW557" s="133">
        <v>40560</v>
      </c>
      <c r="EX557" s="133">
        <v>12633</v>
      </c>
      <c r="EY557" s="134">
        <f>EX557/EV557*EW557/ET557</f>
        <v>1707.9815999999998</v>
      </c>
      <c r="EZ557" s="39">
        <f>L557*EY557</f>
        <v>32451.650399999999</v>
      </c>
      <c r="FA557" s="9"/>
      <c r="FE557" s="135"/>
      <c r="FF557" s="135"/>
      <c r="FH557" s="136"/>
      <c r="FI557" s="11"/>
      <c r="FK557" s="138"/>
      <c r="FL557" s="139"/>
      <c r="FM557" s="9"/>
      <c r="FN557" s="1"/>
      <c r="FO557" s="41">
        <f>AC557/1000</f>
        <v>1.7709999999999999</v>
      </c>
      <c r="FQ557" s="121">
        <f>EX557*100/EU557</f>
        <v>72.093819551446671</v>
      </c>
      <c r="FR557" s="140">
        <f>EY557/1000</f>
        <v>1.7079815999999999</v>
      </c>
      <c r="FS557" s="143">
        <f>DT557/EY557</f>
        <v>1.6323360860561966</v>
      </c>
      <c r="FT557" s="43">
        <v>20</v>
      </c>
      <c r="FU557" s="215" t="s">
        <v>431</v>
      </c>
      <c r="FV557" s="130" t="s">
        <v>1123</v>
      </c>
      <c r="FW557" s="215" t="s">
        <v>431</v>
      </c>
      <c r="FX557" s="29"/>
      <c r="FY557" s="11" t="s">
        <v>1144</v>
      </c>
      <c r="FZ557" s="1">
        <v>0</v>
      </c>
      <c r="GA557" s="2" t="s">
        <v>560</v>
      </c>
      <c r="GB557" s="11" t="s">
        <v>1198</v>
      </c>
      <c r="GC557" s="11"/>
      <c r="GG557" s="1">
        <v>1</v>
      </c>
      <c r="GH557" s="29" t="s">
        <v>1199</v>
      </c>
      <c r="GI557" s="1"/>
      <c r="GJ557" s="29" t="s">
        <v>1126</v>
      </c>
      <c r="GK557" s="1">
        <v>0</v>
      </c>
      <c r="GL557" s="8">
        <v>0</v>
      </c>
      <c r="GM557" s="11" t="s">
        <v>1107</v>
      </c>
      <c r="GO557" s="10">
        <v>43894</v>
      </c>
      <c r="GP557" s="23" t="s">
        <v>523</v>
      </c>
      <c r="GQ557" s="20">
        <f>DATEDIF(ER557,GO557,"m")</f>
        <v>237</v>
      </c>
      <c r="GR557" s="141" t="s">
        <v>1108</v>
      </c>
      <c r="GT557" s="19"/>
      <c r="GV557" s="11"/>
      <c r="GY557" s="154"/>
      <c r="GZ557" s="11">
        <v>1</v>
      </c>
      <c r="HA557" s="54">
        <v>0</v>
      </c>
      <c r="HB557" s="54">
        <v>0</v>
      </c>
      <c r="HC557" s="55">
        <v>3426.62</v>
      </c>
      <c r="HD557" s="54">
        <v>0</v>
      </c>
      <c r="HE557" s="54">
        <v>4.45</v>
      </c>
      <c r="HF557" s="54">
        <v>0</v>
      </c>
      <c r="HG557" s="55">
        <v>50714.2</v>
      </c>
      <c r="HH557" s="54">
        <v>0</v>
      </c>
      <c r="HI557" s="55">
        <v>1744.7</v>
      </c>
      <c r="HJ557" s="54">
        <v>0</v>
      </c>
      <c r="HK557" s="54">
        <v>0</v>
      </c>
      <c r="HL557" s="54">
        <v>0</v>
      </c>
      <c r="HM557" s="54">
        <v>366.18</v>
      </c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20"/>
      <c r="IC557" s="20"/>
      <c r="ID557" s="11"/>
      <c r="IE557" s="11"/>
      <c r="IF557" s="20"/>
      <c r="KE557" s="20">
        <f>FR557*AO557/100*1000</f>
        <v>223.74558959999999</v>
      </c>
      <c r="KF557" s="20">
        <f>FR557*AP557/100*1000</f>
        <v>476.5268663999999</v>
      </c>
      <c r="KG557" s="20">
        <f>FR557*AQ557/100*1000</f>
        <v>975.25749359999986</v>
      </c>
      <c r="KH557" s="20">
        <f>FR557*AX557/100*1000</f>
        <v>7.8310956359999988</v>
      </c>
      <c r="KI557" s="20">
        <f>FR557*BM557/100*1000</f>
        <v>13.663852800000001</v>
      </c>
      <c r="KJ557" s="20">
        <f>FR557*BY557/100*1000</f>
        <v>55.753643368799992</v>
      </c>
      <c r="KK557" s="20">
        <f>FR557*CA557/100*1000</f>
        <v>101.97674940959998</v>
      </c>
      <c r="KL557" s="20">
        <f>FR557*CC557/100*1000</f>
        <v>314.50773182399996</v>
      </c>
      <c r="KS557" s="23">
        <v>44083</v>
      </c>
      <c r="KT557" s="1">
        <v>3</v>
      </c>
      <c r="KV557" s="11" t="s">
        <v>1107</v>
      </c>
    </row>
    <row r="558" spans="1:308">
      <c r="A558" s="1">
        <v>230</v>
      </c>
      <c r="B558" s="1">
        <f>COUNTIFS($D$3:D558,D558,$F$3:F558,F558)</f>
        <v>1</v>
      </c>
      <c r="C558" s="34">
        <v>13540</v>
      </c>
      <c r="D558" s="21" t="s">
        <v>1507</v>
      </c>
      <c r="E558" s="2" t="s">
        <v>1508</v>
      </c>
      <c r="F558" s="12">
        <v>510922241</v>
      </c>
      <c r="G558" s="1">
        <f>LEFT(H558,4)-CONCATENATE(IF(LEFT(F558, 2)&lt;MID(H558, 3, 4), 20, 19),LEFT(F558,2))</f>
        <v>69</v>
      </c>
      <c r="H558" s="247" t="s">
        <v>1509</v>
      </c>
      <c r="I558" s="29" t="s">
        <v>457</v>
      </c>
      <c r="J558" s="24" t="s">
        <v>487</v>
      </c>
      <c r="K558" s="2" t="s">
        <v>430</v>
      </c>
      <c r="L558" s="1">
        <v>7</v>
      </c>
      <c r="M558" s="2" t="s">
        <v>600</v>
      </c>
      <c r="N558" s="2" t="s">
        <v>647</v>
      </c>
      <c r="P558" s="1" t="s">
        <v>1502</v>
      </c>
      <c r="S558" s="2"/>
      <c r="T558" s="42"/>
      <c r="U558" s="42"/>
      <c r="V558" s="60" t="s">
        <v>1482</v>
      </c>
      <c r="X558" s="59"/>
      <c r="Y558" s="59"/>
      <c r="Z558" s="29"/>
      <c r="AA558" s="1" t="s">
        <v>812</v>
      </c>
      <c r="AC558" s="115">
        <v>104</v>
      </c>
      <c r="AD558" s="115">
        <v>700</v>
      </c>
      <c r="AE558" s="11"/>
      <c r="AF558" s="11"/>
      <c r="AG558" s="11" t="s">
        <v>491</v>
      </c>
      <c r="AH558" s="115">
        <v>50</v>
      </c>
      <c r="AI558" s="11"/>
      <c r="AJ558" s="11"/>
      <c r="AM558" s="11"/>
      <c r="AO558" s="116">
        <v>20.3</v>
      </c>
      <c r="AP558" s="117">
        <v>55.9</v>
      </c>
      <c r="AQ558" s="118">
        <v>22.1</v>
      </c>
      <c r="AR558" s="119">
        <f>AO558+AP558+AQ558</f>
        <v>98.300000000000011</v>
      </c>
      <c r="AS558" s="120">
        <f>AO558/AP558</f>
        <v>0.36314847942754924</v>
      </c>
      <c r="AT558" s="121">
        <f>AO558/AP558*AQ558</f>
        <v>8.0255813953488389</v>
      </c>
      <c r="AU558" s="122">
        <f>AO558/(AP558+AQ558)</f>
        <v>0.26025641025641028</v>
      </c>
      <c r="AV558" s="19">
        <f>AW558*AO558/100</f>
        <v>17.734000000000002</v>
      </c>
      <c r="AW558" s="19">
        <f>98-AY558-(CD558*100/AO558)</f>
        <v>87.35960591133005</v>
      </c>
      <c r="AX558" s="123">
        <v>0.8</v>
      </c>
      <c r="AY558" s="19">
        <f>AX558*100/AO558</f>
        <v>3.9408866995073892</v>
      </c>
      <c r="AZ558" s="1" t="s">
        <v>432</v>
      </c>
      <c r="BA558" s="58">
        <v>33.700000000000003</v>
      </c>
      <c r="BB558" s="1" t="s">
        <v>432</v>
      </c>
      <c r="BC558" s="6">
        <v>3.03</v>
      </c>
      <c r="BD558" s="6"/>
      <c r="BE558" s="19"/>
      <c r="BF558" s="19"/>
      <c r="BG558" s="67">
        <v>8487.6923076923067</v>
      </c>
      <c r="BH558" s="67">
        <v>537.25490196078431</v>
      </c>
      <c r="BI558" s="19">
        <v>3.4</v>
      </c>
      <c r="BJ558" s="19">
        <v>39</v>
      </c>
      <c r="BK558" s="1">
        <v>61</v>
      </c>
      <c r="BL558" s="124">
        <f>BJ558/BK558</f>
        <v>0.63934426229508201</v>
      </c>
      <c r="BM558" s="125">
        <v>0.34</v>
      </c>
      <c r="BN558" s="6">
        <f>BM558*100/AO558</f>
        <v>1.6748768472906403</v>
      </c>
      <c r="BO558" s="1" t="s">
        <v>432</v>
      </c>
      <c r="BP558" s="19">
        <v>65.599999999999994</v>
      </c>
      <c r="BQ558" s="19">
        <v>50.455999999999996</v>
      </c>
      <c r="BR558" s="43">
        <v>56949.200000000004</v>
      </c>
      <c r="BS558" s="6">
        <f>BX558+BZ558</f>
        <v>54.83</v>
      </c>
      <c r="BT558" s="4">
        <v>88.9</v>
      </c>
      <c r="BU558" s="43">
        <v>7694.9152542372885</v>
      </c>
      <c r="BV558" s="6">
        <f>100-BT558</f>
        <v>11.099999999999994</v>
      </c>
      <c r="BW558" s="6">
        <f>BY558+CA558+CC558</f>
        <v>55.804969999999997</v>
      </c>
      <c r="BX558" s="2">
        <v>0.53</v>
      </c>
      <c r="BY558" s="22">
        <f>BX558*AP558/100</f>
        <v>0.29627000000000003</v>
      </c>
      <c r="BZ558" s="4">
        <v>54.3</v>
      </c>
      <c r="CA558" s="22">
        <f>BZ558*AP558/100</f>
        <v>30.3537</v>
      </c>
      <c r="CB558" s="4">
        <v>45</v>
      </c>
      <c r="CC558" s="22">
        <f>CB558*AP558/100</f>
        <v>25.155000000000001</v>
      </c>
      <c r="CD558" s="22">
        <v>1.36</v>
      </c>
      <c r="CE558" s="126">
        <v>98.5</v>
      </c>
      <c r="CF558" s="126">
        <v>8388</v>
      </c>
      <c r="CG558" s="126">
        <v>99.5</v>
      </c>
      <c r="CH558" s="126">
        <v>9052</v>
      </c>
      <c r="CI558" s="126">
        <v>96.2</v>
      </c>
      <c r="CJ558" s="126">
        <v>98</v>
      </c>
      <c r="CK558" s="126">
        <v>6186</v>
      </c>
      <c r="CL558" s="146">
        <f>BX558/BZ558</f>
        <v>9.7605893186003701E-3</v>
      </c>
      <c r="CM558" s="22"/>
      <c r="CN558" s="22"/>
      <c r="CO558" s="22"/>
      <c r="CP558" s="6"/>
      <c r="CQ558" s="19"/>
      <c r="CR558" s="19">
        <v>46</v>
      </c>
      <c r="CS558" s="20">
        <v>2438</v>
      </c>
      <c r="CT558" s="22"/>
      <c r="CU558" s="142"/>
      <c r="CV558" s="142"/>
      <c r="CW558" s="22"/>
      <c r="CX558" s="22"/>
      <c r="CZ558" s="22"/>
      <c r="DA558" s="16"/>
      <c r="DB558" s="129" t="s">
        <v>441</v>
      </c>
      <c r="DC558" s="130"/>
      <c r="DD558" s="131" t="s">
        <v>1510</v>
      </c>
      <c r="DI558" s="1" t="s">
        <v>434</v>
      </c>
      <c r="DJ558" s="210" t="s">
        <v>491</v>
      </c>
      <c r="DK558" s="4">
        <v>2</v>
      </c>
      <c r="DN558" s="16">
        <v>0</v>
      </c>
      <c r="DR558" s="1" t="s">
        <v>431</v>
      </c>
      <c r="DS558" s="1" t="s">
        <v>431</v>
      </c>
      <c r="DT558" s="1">
        <v>209</v>
      </c>
      <c r="DU558" s="1">
        <v>12.9</v>
      </c>
      <c r="DV558" s="1">
        <v>87.1</v>
      </c>
      <c r="DW558" s="1" t="s">
        <v>431</v>
      </c>
      <c r="DX558" s="1" t="s">
        <v>431</v>
      </c>
      <c r="DY558" s="1" t="s">
        <v>431</v>
      </c>
      <c r="DZ558" s="1" t="s">
        <v>431</v>
      </c>
      <c r="EA558" s="1">
        <v>0</v>
      </c>
      <c r="EC558" s="36"/>
      <c r="ED558" s="36"/>
      <c r="EE558" s="4">
        <v>7</v>
      </c>
      <c r="EF558" s="4"/>
      <c r="EG558" s="4"/>
      <c r="EH558" s="4"/>
      <c r="EI558" s="4"/>
      <c r="EJ558" s="4"/>
      <c r="EK558" s="4"/>
      <c r="EL558" s="6" t="e">
        <f>EK558/(EJ558*EJ558*0.01*0.01)</f>
        <v>#DIV/0!</v>
      </c>
      <c r="EM558" s="4"/>
      <c r="EN558" s="4"/>
      <c r="EO558" s="4"/>
      <c r="EP558" s="4"/>
      <c r="EQ558" s="31"/>
      <c r="ER558" s="14"/>
      <c r="ES558" s="132">
        <v>13540</v>
      </c>
      <c r="ET558" s="133">
        <v>75</v>
      </c>
      <c r="EU558" s="133">
        <v>14080</v>
      </c>
      <c r="EV558" s="133">
        <v>12002</v>
      </c>
      <c r="EW558" s="133">
        <v>39780</v>
      </c>
      <c r="EX558" s="133">
        <v>2316</v>
      </c>
      <c r="EY558" s="134">
        <f>EX558/EV558*EW558/ET558</f>
        <v>102.35014164305949</v>
      </c>
      <c r="EZ558" s="39">
        <f>L558*EY558</f>
        <v>716.45099150141641</v>
      </c>
      <c r="FA558" s="9"/>
      <c r="FE558" s="135"/>
      <c r="FF558" s="135"/>
      <c r="FH558" s="136"/>
      <c r="FK558" s="138"/>
      <c r="FL558" s="139"/>
      <c r="FM558" s="9"/>
      <c r="FN558" s="1"/>
      <c r="FO558" s="41">
        <f>AC558/1000</f>
        <v>0.104</v>
      </c>
      <c r="FQ558" s="121">
        <f>EX558*100/EU558</f>
        <v>16.448863636363637</v>
      </c>
      <c r="FR558" s="140">
        <f>EY558/1000</f>
        <v>0.10235014164305949</v>
      </c>
      <c r="FS558" s="143"/>
      <c r="FU558" s="214"/>
      <c r="FW558" s="214"/>
      <c r="GI558" s="8"/>
      <c r="GO558" s="10">
        <v>44113</v>
      </c>
      <c r="GP558" s="10"/>
      <c r="GQ558" s="20"/>
      <c r="KE558" s="20">
        <f>FR558*AO558/100*1000</f>
        <v>20.777078753541076</v>
      </c>
      <c r="KF558" s="20">
        <f>FR558*AP558/100*1000</f>
        <v>57.213729178470253</v>
      </c>
      <c r="KG558" s="20">
        <f>FR558*AQ558/100*1000</f>
        <v>22.619381303116146</v>
      </c>
      <c r="KH558" s="20">
        <f>FR558*AX558/100*1000</f>
        <v>0.818801133144476</v>
      </c>
      <c r="KI558" s="20">
        <f>FR558*BM558/100*1000</f>
        <v>0.34799048158640228</v>
      </c>
      <c r="KJ558" s="20">
        <f>FR558*BY558/100*1000</f>
        <v>0.30323276464589238</v>
      </c>
      <c r="KK558" s="20">
        <f>FR558*CA558/100*1000</f>
        <v>31.067054943909348</v>
      </c>
      <c r="KL558" s="20">
        <f>FR558*CC558/100*1000</f>
        <v>25.746178130311613</v>
      </c>
    </row>
    <row r="559" spans="1:308">
      <c r="A559" s="1">
        <v>182</v>
      </c>
      <c r="B559" s="1">
        <f>COUNTIFS($D$3:D559,D559,$F$3:F559,F559)</f>
        <v>1</v>
      </c>
      <c r="C559" s="34">
        <v>13110</v>
      </c>
      <c r="D559" s="21" t="s">
        <v>1417</v>
      </c>
      <c r="E559" s="2" t="s">
        <v>496</v>
      </c>
      <c r="F559" s="12">
        <v>6609081358</v>
      </c>
      <c r="G559" s="1">
        <f>LEFT(H559,4)-CONCATENATE(IF(LEFT(F559, 2)&lt;MID(H559, 3, 4), 20, 19),LEFT(F559,2))</f>
        <v>54</v>
      </c>
      <c r="H559" s="247" t="s">
        <v>1418</v>
      </c>
      <c r="I559" s="29" t="s">
        <v>645</v>
      </c>
      <c r="J559" s="24" t="s">
        <v>487</v>
      </c>
      <c r="K559" s="2" t="s">
        <v>430</v>
      </c>
      <c r="L559" s="1">
        <v>24</v>
      </c>
      <c r="M559" s="2" t="s">
        <v>664</v>
      </c>
      <c r="N559" s="2" t="s">
        <v>431</v>
      </c>
      <c r="P559" s="1" t="s">
        <v>1377</v>
      </c>
      <c r="S559" s="2"/>
      <c r="T559" s="52" t="s">
        <v>1103</v>
      </c>
      <c r="U559" s="52"/>
      <c r="V559" s="57" t="s">
        <v>1245</v>
      </c>
      <c r="X559" s="59"/>
      <c r="Y559" s="59"/>
      <c r="Z559" s="29"/>
      <c r="AA559" s="1" t="s">
        <v>812</v>
      </c>
      <c r="AC559" s="115">
        <v>152</v>
      </c>
      <c r="AD559" s="115">
        <v>3600</v>
      </c>
      <c r="AE559" s="11"/>
      <c r="AF559" s="11"/>
      <c r="AG559" s="11" t="s">
        <v>491</v>
      </c>
      <c r="AH559" s="115">
        <v>250</v>
      </c>
      <c r="AI559" s="11"/>
      <c r="AJ559" s="11"/>
      <c r="AM559" s="11"/>
      <c r="AO559" s="116">
        <v>21.3</v>
      </c>
      <c r="AP559" s="117">
        <v>45.8</v>
      </c>
      <c r="AQ559" s="118">
        <v>30.5</v>
      </c>
      <c r="AR559" s="119">
        <f>AO559+AP559+AQ559</f>
        <v>97.6</v>
      </c>
      <c r="AS559" s="120">
        <f>AO559/AP559</f>
        <v>0.46506550218340614</v>
      </c>
      <c r="AT559" s="121">
        <f>AO559/AP559*AQ559</f>
        <v>14.184497816593888</v>
      </c>
      <c r="AU559" s="122">
        <f>AO559/(AP559+AQ559)</f>
        <v>0.27916120576671039</v>
      </c>
      <c r="AV559" s="19">
        <f>AW559*AO559/100</f>
        <v>20.204000000000001</v>
      </c>
      <c r="AW559" s="19">
        <f>98-AY559-(CD559*100/AO559)</f>
        <v>94.854460093896719</v>
      </c>
      <c r="AX559" s="123">
        <v>0.17</v>
      </c>
      <c r="AY559" s="19">
        <f>AX559*100/AO559</f>
        <v>0.7981220657276995</v>
      </c>
      <c r="AZ559" s="1" t="s">
        <v>432</v>
      </c>
      <c r="BA559" s="58">
        <v>7.4</v>
      </c>
      <c r="BB559" s="1" t="s">
        <v>432</v>
      </c>
      <c r="BC559" s="6">
        <v>0.49</v>
      </c>
      <c r="BD559" s="6"/>
      <c r="BE559" s="19"/>
      <c r="BF559" s="19"/>
      <c r="BG559" s="2">
        <v>11944</v>
      </c>
      <c r="BH559" s="67">
        <v>307.8</v>
      </c>
      <c r="BI559" s="19">
        <v>1.08</v>
      </c>
      <c r="BJ559" s="19">
        <v>29</v>
      </c>
      <c r="BK559" s="1">
        <f>100-BJ559</f>
        <v>71</v>
      </c>
      <c r="BL559" s="147">
        <f>BJ559/BK559</f>
        <v>0.40845070422535212</v>
      </c>
      <c r="BM559" s="125">
        <v>0.16</v>
      </c>
      <c r="BN559" s="6">
        <f>BM559*100/AO559</f>
        <v>0.75117370892018775</v>
      </c>
      <c r="BO559" s="1" t="s">
        <v>432</v>
      </c>
      <c r="BP559" s="19">
        <v>48.4</v>
      </c>
      <c r="BQ559" s="19">
        <v>59.224999999999994</v>
      </c>
      <c r="BR559" s="4">
        <v>79118</v>
      </c>
      <c r="BS559" s="6">
        <f>BX559+BZ559</f>
        <v>47.099999999999994</v>
      </c>
      <c r="BT559" s="4">
        <v>93.6</v>
      </c>
      <c r="BU559" s="43">
        <v>9523.7288135593226</v>
      </c>
      <c r="BV559" s="6">
        <f>100-BT559</f>
        <v>6.4000000000000057</v>
      </c>
      <c r="BW559" s="6">
        <f>BY559+CA559+CC559</f>
        <v>45.433599999999998</v>
      </c>
      <c r="BX559" s="2">
        <v>21.9</v>
      </c>
      <c r="BY559" s="22">
        <f>BX559*AP559/100</f>
        <v>10.030199999999999</v>
      </c>
      <c r="BZ559" s="4">
        <v>25.2</v>
      </c>
      <c r="CA559" s="22">
        <f>BZ559*AP559/100</f>
        <v>11.541599999999999</v>
      </c>
      <c r="CB559" s="4">
        <v>52.1</v>
      </c>
      <c r="CC559" s="22">
        <f>CB559*AP559/100</f>
        <v>23.861799999999999</v>
      </c>
      <c r="CD559" s="22">
        <v>0.5</v>
      </c>
      <c r="CE559" s="126">
        <v>98.3</v>
      </c>
      <c r="CF559" s="126">
        <v>4952</v>
      </c>
      <c r="CG559" s="126">
        <v>98.3</v>
      </c>
      <c r="CH559" s="126">
        <v>7116</v>
      </c>
      <c r="CI559" s="126">
        <v>52.1</v>
      </c>
      <c r="CJ559" s="126">
        <v>93.5</v>
      </c>
      <c r="CK559" s="126">
        <v>11238</v>
      </c>
      <c r="CL559" s="19">
        <f>BX559/BZ559</f>
        <v>0.86904761904761907</v>
      </c>
      <c r="CM559" s="22"/>
      <c r="CN559" s="22"/>
      <c r="CO559" s="22"/>
      <c r="CP559" s="6">
        <v>1.26</v>
      </c>
      <c r="CQ559" s="19"/>
      <c r="CR559" s="19"/>
      <c r="CS559" s="19"/>
      <c r="CT559" s="22"/>
      <c r="CU559" s="142"/>
      <c r="CV559" s="142"/>
      <c r="CW559" s="22"/>
      <c r="CX559" s="22"/>
      <c r="CZ559" s="22"/>
      <c r="DA559" s="16"/>
      <c r="DB559" s="129" t="s">
        <v>548</v>
      </c>
      <c r="DC559" s="130"/>
      <c r="DD559" s="131" t="s">
        <v>1419</v>
      </c>
      <c r="DI559" s="1" t="s">
        <v>434</v>
      </c>
      <c r="DJ559" s="210" t="s">
        <v>491</v>
      </c>
      <c r="DK559" s="4">
        <v>2</v>
      </c>
      <c r="DL559" s="4" t="s">
        <v>442</v>
      </c>
      <c r="DM559" s="4" t="s">
        <v>437</v>
      </c>
      <c r="DN559" s="16">
        <v>0</v>
      </c>
      <c r="DR559" s="22" t="s">
        <v>431</v>
      </c>
      <c r="DS559" s="22" t="s">
        <v>431</v>
      </c>
      <c r="DT559" s="22">
        <v>121</v>
      </c>
      <c r="DU559" s="22">
        <v>10.7</v>
      </c>
      <c r="DV559" s="22">
        <v>89.3</v>
      </c>
      <c r="DW559" s="22" t="s">
        <v>431</v>
      </c>
      <c r="DX559" s="22" t="s">
        <v>431</v>
      </c>
      <c r="DY559" s="22" t="s">
        <v>431</v>
      </c>
      <c r="DZ559" s="22" t="s">
        <v>431</v>
      </c>
      <c r="EA559" s="2">
        <v>0</v>
      </c>
      <c r="EB559" s="2"/>
      <c r="EC559" s="36"/>
      <c r="ED559" s="36"/>
      <c r="EE559" s="4">
        <v>24</v>
      </c>
      <c r="EF559" s="4">
        <v>35</v>
      </c>
      <c r="EG559" s="4">
        <v>3</v>
      </c>
      <c r="EH559" s="4"/>
      <c r="EI559" s="4"/>
      <c r="EJ559" s="4">
        <v>193</v>
      </c>
      <c r="EK559" s="4">
        <v>103</v>
      </c>
      <c r="EL559" s="6">
        <f>EK559/(EJ559*EJ559*0.01*0.01)</f>
        <v>27.651749040242688</v>
      </c>
      <c r="EM559" s="4">
        <v>1</v>
      </c>
      <c r="EN559" s="1">
        <v>1</v>
      </c>
      <c r="EO559" s="4">
        <v>2</v>
      </c>
      <c r="EP559" s="4">
        <v>1</v>
      </c>
      <c r="EQ559" s="31"/>
      <c r="ER559" s="14"/>
      <c r="ES559" s="132">
        <v>13110</v>
      </c>
      <c r="ET559" s="133">
        <v>75</v>
      </c>
      <c r="EU559" s="133">
        <v>35073</v>
      </c>
      <c r="EV559" s="133">
        <v>8000</v>
      </c>
      <c r="EW559" s="133">
        <v>40560</v>
      </c>
      <c r="EX559" s="133">
        <v>2442</v>
      </c>
      <c r="EY559" s="134">
        <f>EX559/EV559*EW559/ET559</f>
        <v>165.07920000000001</v>
      </c>
      <c r="EZ559" s="39">
        <f>L559*EY559</f>
        <v>3961.9008000000003</v>
      </c>
      <c r="FA559" s="9"/>
      <c r="FE559" s="135"/>
      <c r="FF559" s="135"/>
      <c r="FH559" s="136"/>
      <c r="FI559" s="11"/>
      <c r="FK559" s="138"/>
      <c r="FL559" s="139"/>
      <c r="FM559" s="9"/>
      <c r="FN559" s="1"/>
      <c r="FO559" s="41">
        <f>AC559/1000</f>
        <v>0.152</v>
      </c>
      <c r="FQ559" s="121">
        <f>EX559*100/EU559</f>
        <v>6.9626208194337522</v>
      </c>
      <c r="FR559" s="140">
        <f>EY559/1000</f>
        <v>0.16507920000000001</v>
      </c>
      <c r="FS559" s="143">
        <f>DT559/EY559</f>
        <v>0.73298150221227143</v>
      </c>
      <c r="FT559" s="43">
        <v>2</v>
      </c>
      <c r="FU559" s="215" t="s">
        <v>431</v>
      </c>
      <c r="FV559" s="130" t="s">
        <v>644</v>
      </c>
      <c r="FW559" s="215" t="s">
        <v>431</v>
      </c>
      <c r="FX559" s="29" t="s">
        <v>644</v>
      </c>
      <c r="FY559" s="11" t="s">
        <v>1106</v>
      </c>
      <c r="FZ559" s="1">
        <v>0</v>
      </c>
      <c r="GA559" s="2" t="s">
        <v>560</v>
      </c>
      <c r="GB559" s="11" t="s">
        <v>1105</v>
      </c>
      <c r="GC559" s="11"/>
      <c r="GG559" s="1">
        <v>1</v>
      </c>
      <c r="GH559" s="29" t="s">
        <v>1420</v>
      </c>
      <c r="GI559" s="1"/>
      <c r="GJ559" s="29" t="s">
        <v>1106</v>
      </c>
      <c r="GK559" s="1">
        <v>0</v>
      </c>
      <c r="GL559" s="8">
        <v>0</v>
      </c>
      <c r="GM559" s="11" t="s">
        <v>1421</v>
      </c>
      <c r="GO559" s="10">
        <v>44022</v>
      </c>
      <c r="GP559" s="10"/>
      <c r="GQ559" s="20"/>
      <c r="GR559" s="141" t="s">
        <v>1108</v>
      </c>
      <c r="GT559" s="19"/>
      <c r="GV559" s="11"/>
      <c r="GZ559" s="11">
        <v>1</v>
      </c>
      <c r="HA559" s="54">
        <v>0</v>
      </c>
      <c r="HB559" s="54">
        <v>0</v>
      </c>
      <c r="HC559" s="55">
        <v>1246.25</v>
      </c>
      <c r="HD559" s="54">
        <v>0</v>
      </c>
      <c r="HE559" s="54">
        <v>0</v>
      </c>
      <c r="HF559" s="54">
        <v>0</v>
      </c>
      <c r="HG559" s="55">
        <v>0</v>
      </c>
      <c r="HH559" s="54">
        <v>0</v>
      </c>
      <c r="HI559" s="55">
        <v>0</v>
      </c>
      <c r="HJ559" s="54">
        <v>0</v>
      </c>
      <c r="HK559" s="54">
        <v>0</v>
      </c>
      <c r="HL559" s="54">
        <v>0</v>
      </c>
      <c r="HM559" s="54">
        <v>148.15</v>
      </c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20"/>
      <c r="IC559" s="20"/>
      <c r="ID559" s="11"/>
      <c r="IE559" s="11"/>
      <c r="IF559" s="20"/>
      <c r="KE559" s="20">
        <f>FR559*AO559/100*1000</f>
        <v>35.161869600000003</v>
      </c>
      <c r="KF559" s="20">
        <f>FR559*AP559/100*1000</f>
        <v>75.606273599999994</v>
      </c>
      <c r="KG559" s="20">
        <f>FR559*AQ559/100*1000</f>
        <v>50.349156000000008</v>
      </c>
      <c r="KH559" s="20">
        <f>FR559*AX559/100*1000</f>
        <v>0.28063464000000005</v>
      </c>
      <c r="KI559" s="20">
        <f>FR559*BM559/100*1000</f>
        <v>0.26412671999999998</v>
      </c>
      <c r="KJ559" s="20">
        <f>FR559*BY559/100*1000</f>
        <v>16.557773918399999</v>
      </c>
      <c r="KK559" s="20">
        <f>FR559*CA559/100*1000</f>
        <v>19.052780947199999</v>
      </c>
      <c r="KL559" s="20">
        <f>FR559*CC559/100*1000</f>
        <v>39.390868545600007</v>
      </c>
      <c r="KS559" s="23">
        <v>44057</v>
      </c>
      <c r="KT559" s="1">
        <v>3</v>
      </c>
      <c r="KV559" s="11" t="s">
        <v>1421</v>
      </c>
    </row>
    <row r="560" spans="1:308">
      <c r="A560" s="1">
        <v>145</v>
      </c>
      <c r="B560" s="219">
        <f>COUNTIFS($D$3:D560,D560,$F$3:F560,F560)</f>
        <v>1</v>
      </c>
      <c r="C560" s="34">
        <v>12833</v>
      </c>
      <c r="D560" s="21" t="s">
        <v>1330</v>
      </c>
      <c r="E560" s="2" t="s">
        <v>497</v>
      </c>
      <c r="F560" s="12">
        <v>510108385</v>
      </c>
      <c r="G560" s="1">
        <v>69</v>
      </c>
      <c r="H560" s="247" t="s">
        <v>1321</v>
      </c>
      <c r="I560" s="29" t="s">
        <v>442</v>
      </c>
      <c r="J560" s="24" t="s">
        <v>487</v>
      </c>
      <c r="K560" s="2" t="s">
        <v>430</v>
      </c>
      <c r="L560" s="1">
        <v>15</v>
      </c>
      <c r="M560" s="2">
        <v>10</v>
      </c>
      <c r="N560" s="2" t="s">
        <v>431</v>
      </c>
      <c r="P560" s="1" t="s">
        <v>1323</v>
      </c>
      <c r="S560" s="2"/>
      <c r="T560" s="42"/>
      <c r="U560" s="42"/>
      <c r="V560" s="57" t="s">
        <v>1322</v>
      </c>
      <c r="X560" s="59"/>
      <c r="Y560" s="59"/>
      <c r="Z560" s="29"/>
      <c r="AA560" s="1" t="s">
        <v>781</v>
      </c>
      <c r="AC560" s="115">
        <v>63</v>
      </c>
      <c r="AD560" s="115">
        <v>1000</v>
      </c>
      <c r="AE560" s="11"/>
      <c r="AF560" s="11"/>
      <c r="AG560" s="11" t="s">
        <v>483</v>
      </c>
      <c r="AH560" s="115">
        <v>50</v>
      </c>
      <c r="AI560" s="11"/>
      <c r="AJ560" s="11"/>
      <c r="AM560" s="11"/>
      <c r="AO560" s="116">
        <v>36.700000000000003</v>
      </c>
      <c r="AP560" s="117">
        <v>37</v>
      </c>
      <c r="AQ560" s="118">
        <v>25.5</v>
      </c>
      <c r="AR560" s="119">
        <f>AO560+AP560+AQ560</f>
        <v>99.2</v>
      </c>
      <c r="AS560" s="120">
        <f>AO560/AP560</f>
        <v>0.99189189189189197</v>
      </c>
      <c r="AT560" s="121">
        <f>AO560/AP560*AQ560</f>
        <v>25.293243243243246</v>
      </c>
      <c r="AU560" s="122">
        <f>AO560/(AP560+AQ560)</f>
        <v>0.58720000000000006</v>
      </c>
      <c r="AV560" s="19">
        <f>AW560*AO560/100</f>
        <v>26.736000000000001</v>
      </c>
      <c r="AW560" s="19">
        <f>98-AY560-(CD560*100/AO560)</f>
        <v>72.850136239782003</v>
      </c>
      <c r="AX560" s="151">
        <v>7.96</v>
      </c>
      <c r="AY560" s="19">
        <f>AX560*100/AO560</f>
        <v>21.689373297002724</v>
      </c>
      <c r="AZ560" s="1" t="s">
        <v>432</v>
      </c>
      <c r="BA560" s="58">
        <v>6.5</v>
      </c>
      <c r="BB560" s="1" t="s">
        <v>432</v>
      </c>
      <c r="BC560" s="6">
        <v>1.51</v>
      </c>
      <c r="BD560" s="6"/>
      <c r="BE560" s="19"/>
      <c r="BF560" s="19"/>
      <c r="BG560" s="67">
        <v>4150.3448275862074</v>
      </c>
      <c r="BH560" s="67">
        <v>131.1</v>
      </c>
      <c r="BI560" s="19">
        <v>7.9000000000000001E-2</v>
      </c>
      <c r="BJ560" s="19">
        <v>48.8</v>
      </c>
      <c r="BK560" s="19">
        <f>100-BJ560</f>
        <v>51.2</v>
      </c>
      <c r="BL560" s="124">
        <f>BJ560/BK560</f>
        <v>0.95312499999999989</v>
      </c>
      <c r="BM560" s="125">
        <v>0.56999999999999995</v>
      </c>
      <c r="BN560" s="6">
        <f>BM560*100/AO560</f>
        <v>1.5531335149863756</v>
      </c>
      <c r="BO560" s="1" t="s">
        <v>432</v>
      </c>
      <c r="BP560" s="19">
        <v>11.2</v>
      </c>
      <c r="BQ560" s="19">
        <v>18.859999999999996</v>
      </c>
      <c r="BR560" s="4">
        <v>23538</v>
      </c>
      <c r="BS560" s="6">
        <f>BX560+BZ560</f>
        <v>59.9</v>
      </c>
      <c r="BT560" s="4">
        <v>87.3</v>
      </c>
      <c r="BU560" s="43">
        <v>9139.32</v>
      </c>
      <c r="BV560" s="6">
        <f>100-BT560</f>
        <v>12.700000000000003</v>
      </c>
      <c r="BW560" s="6">
        <f>BY560+CA560+CC560</f>
        <v>36.963000000000001</v>
      </c>
      <c r="BX560" s="2">
        <v>41.8</v>
      </c>
      <c r="BY560" s="22">
        <f>BX560*AP560/100</f>
        <v>15.465999999999999</v>
      </c>
      <c r="BZ560" s="4">
        <v>18.100000000000001</v>
      </c>
      <c r="CA560" s="22">
        <f>BZ560*AP560/100</f>
        <v>6.6970000000000001</v>
      </c>
      <c r="CB560" s="4">
        <v>40</v>
      </c>
      <c r="CC560" s="22">
        <f>CB560*AP560/100</f>
        <v>14.8</v>
      </c>
      <c r="CD560" s="22">
        <v>1.27</v>
      </c>
      <c r="CE560" s="126">
        <v>85.2</v>
      </c>
      <c r="CF560" s="126">
        <v>3303</v>
      </c>
      <c r="CG560" s="126">
        <v>76.2</v>
      </c>
      <c r="CH560" s="126">
        <v>2496</v>
      </c>
      <c r="CI560" s="126">
        <v>29.1</v>
      </c>
      <c r="CJ560" s="126">
        <v>61.1</v>
      </c>
      <c r="CK560" s="126">
        <v>2693</v>
      </c>
      <c r="CL560" s="19">
        <f>BX560/BZ560</f>
        <v>2.3093922651933698</v>
      </c>
      <c r="CM560" s="22"/>
      <c r="CN560" s="22"/>
      <c r="CO560" s="22"/>
      <c r="CP560" s="6">
        <v>0.61</v>
      </c>
      <c r="CQ560" s="19"/>
      <c r="CR560" s="19"/>
      <c r="CS560" s="19"/>
      <c r="CT560" s="22"/>
      <c r="CU560" s="142"/>
      <c r="CV560" s="142"/>
      <c r="CW560" s="22"/>
      <c r="CX560" s="22"/>
      <c r="CZ560" s="22"/>
      <c r="DA560" s="16"/>
      <c r="DB560" s="129" t="s">
        <v>441</v>
      </c>
      <c r="DC560" s="130"/>
      <c r="DD560" s="131" t="s">
        <v>1331</v>
      </c>
      <c r="DI560" s="1" t="s">
        <v>434</v>
      </c>
      <c r="DJ560" s="209" t="s">
        <v>483</v>
      </c>
      <c r="DK560" s="4">
        <v>2</v>
      </c>
      <c r="DN560" s="16">
        <v>0</v>
      </c>
      <c r="DR560" s="1" t="s">
        <v>431</v>
      </c>
      <c r="DS560" s="1" t="s">
        <v>431</v>
      </c>
      <c r="DT560" s="22">
        <v>235</v>
      </c>
      <c r="DU560" s="22">
        <v>13.2</v>
      </c>
      <c r="DV560" s="22">
        <v>86.8</v>
      </c>
      <c r="DW560" s="1" t="s">
        <v>431</v>
      </c>
      <c r="DX560" s="1" t="s">
        <v>431</v>
      </c>
      <c r="DY560" s="1" t="s">
        <v>431</v>
      </c>
      <c r="DZ560" s="1" t="s">
        <v>431</v>
      </c>
      <c r="EA560" s="1">
        <v>0</v>
      </c>
      <c r="EB560" s="2"/>
      <c r="EC560" s="36"/>
      <c r="ED560" s="36"/>
      <c r="EE560" s="4">
        <v>15</v>
      </c>
      <c r="EF560" s="4"/>
      <c r="EG560" s="4"/>
      <c r="EH560" s="4"/>
      <c r="EI560" s="4"/>
      <c r="EJ560" s="4"/>
      <c r="EK560" s="4"/>
      <c r="EL560" s="6" t="e">
        <f>EK560/(EJ560*EJ560*0.01*0.01)</f>
        <v>#DIV/0!</v>
      </c>
      <c r="EM560" s="4">
        <v>1</v>
      </c>
      <c r="EN560" s="1">
        <v>0</v>
      </c>
      <c r="EO560" s="4">
        <v>3</v>
      </c>
      <c r="EP560" s="4"/>
      <c r="EQ560" s="31"/>
      <c r="ER560" s="14"/>
      <c r="ES560" s="132">
        <v>12833</v>
      </c>
      <c r="ET560" s="133">
        <v>75</v>
      </c>
      <c r="EU560" s="133">
        <v>286078</v>
      </c>
      <c r="EV560" s="133">
        <v>18924</v>
      </c>
      <c r="EW560" s="133">
        <v>40560</v>
      </c>
      <c r="EX560" s="133">
        <v>2208</v>
      </c>
      <c r="EY560" s="134">
        <f>EX560/EV560*EW560/ET560</f>
        <v>63.099048826886488</v>
      </c>
      <c r="EZ560" s="39">
        <f>L560*EY560</f>
        <v>946.48573240329733</v>
      </c>
      <c r="FA560" s="9"/>
      <c r="FE560" s="135"/>
      <c r="FF560" s="135"/>
      <c r="FH560" s="136"/>
      <c r="FI560" s="11"/>
      <c r="FK560" s="138"/>
      <c r="FL560" s="139"/>
      <c r="FM560" s="9"/>
      <c r="FN560" s="1"/>
      <c r="FO560" s="41">
        <f>AC560/1000</f>
        <v>6.3E-2</v>
      </c>
      <c r="FQ560" s="121">
        <f>EX560*100/EU560</f>
        <v>0.77181747635260312</v>
      </c>
      <c r="FR560" s="140">
        <f>EY560/1000</f>
        <v>6.3099048826886495E-2</v>
      </c>
      <c r="FS560" s="143">
        <f>DT560/EY560</f>
        <v>3.7243033669925394</v>
      </c>
      <c r="FT560" s="143"/>
      <c r="FV560" s="212"/>
      <c r="FX560" s="212"/>
      <c r="GI560" s="8"/>
      <c r="GO560" s="10">
        <v>43978</v>
      </c>
      <c r="GP560" s="10"/>
      <c r="GQ560" s="20"/>
      <c r="GT560" s="19">
        <v>47.074179451299997</v>
      </c>
      <c r="GV560" s="148">
        <v>1.4367968007999998</v>
      </c>
      <c r="HA560" s="32">
        <v>0.28000000000000003</v>
      </c>
      <c r="HB560" s="32">
        <v>0</v>
      </c>
      <c r="HC560" s="33">
        <v>165.88</v>
      </c>
      <c r="HD560" s="32">
        <v>0</v>
      </c>
      <c r="HE560" s="32">
        <v>0</v>
      </c>
      <c r="HF560" s="32">
        <v>0</v>
      </c>
      <c r="HG560" s="33">
        <v>10744.65</v>
      </c>
      <c r="HH560" s="32">
        <v>38.06</v>
      </c>
      <c r="HI560" s="33">
        <v>89.37</v>
      </c>
      <c r="HJ560" s="32">
        <v>56.24</v>
      </c>
      <c r="HK560" s="32">
        <v>0</v>
      </c>
      <c r="HL560" s="32">
        <v>0</v>
      </c>
      <c r="HM560" s="32">
        <v>132.04</v>
      </c>
      <c r="HN560" s="32">
        <v>0</v>
      </c>
      <c r="HO560" s="32">
        <v>95.49</v>
      </c>
      <c r="HP560" s="33">
        <v>2860.63</v>
      </c>
      <c r="HQ560" s="32">
        <v>44.29</v>
      </c>
      <c r="HR560" s="32">
        <v>0</v>
      </c>
      <c r="HS560" s="32">
        <v>237.12</v>
      </c>
      <c r="HT560" s="32">
        <v>150.99</v>
      </c>
      <c r="HU560" s="32">
        <v>1266.6400000000001</v>
      </c>
      <c r="HV560" s="32">
        <v>9.85</v>
      </c>
      <c r="HW560" s="32">
        <v>159.01</v>
      </c>
      <c r="HX560" s="32">
        <v>4.1500000000000004</v>
      </c>
      <c r="HY560" s="32">
        <v>0</v>
      </c>
      <c r="HZ560" s="32">
        <v>683.52</v>
      </c>
      <c r="IA560" s="22">
        <f>HU560/HP560</f>
        <v>0.44278358263739109</v>
      </c>
      <c r="KE560" s="20">
        <f>FR560*AO560/100*1000</f>
        <v>23.157350919467344</v>
      </c>
      <c r="KF560" s="20">
        <f>FR560*AP560/100*1000</f>
        <v>23.346648065948006</v>
      </c>
      <c r="KG560" s="20">
        <f>FR560*AQ560/100*1000</f>
        <v>16.090257450856058</v>
      </c>
      <c r="KH560" s="20">
        <f>FR560*AX560/100*1000</f>
        <v>5.0226842866201649</v>
      </c>
      <c r="KI560" s="20">
        <f>FR560*BM560/100*1000</f>
        <v>0.35966457831325299</v>
      </c>
      <c r="KJ560" s="20">
        <f>FR560*BY560/100*1000</f>
        <v>9.7588988915662629</v>
      </c>
      <c r="KK560" s="20">
        <f>FR560*CA560/100*1000</f>
        <v>4.225743299936588</v>
      </c>
      <c r="KL560" s="20">
        <f>FR560*CC560/100*1000</f>
        <v>9.3386592263792014</v>
      </c>
      <c r="KS560" s="23">
        <v>44013</v>
      </c>
      <c r="KT560" s="1">
        <v>2</v>
      </c>
    </row>
    <row r="561" spans="1:313">
      <c r="A561" s="1">
        <v>380</v>
      </c>
      <c r="B561" s="1">
        <f>COUNTIFS($D$3:D561,D561,$F$3:F561,F561)</f>
        <v>1</v>
      </c>
      <c r="C561" s="34">
        <v>12019</v>
      </c>
      <c r="D561" s="21" t="s">
        <v>1023</v>
      </c>
      <c r="E561" s="2" t="s">
        <v>593</v>
      </c>
      <c r="F561" s="2">
        <v>445529436</v>
      </c>
      <c r="G561" s="1">
        <f>LEFT(H561,4)-CONCATENATE(IF(LEFT(F561, 2)&lt;MID(H561, 3, 4), 20, 19),LEFT(F561,2))</f>
        <v>75</v>
      </c>
      <c r="H561" s="247" t="s">
        <v>1024</v>
      </c>
      <c r="I561" s="29" t="s">
        <v>442</v>
      </c>
      <c r="J561" s="24" t="s">
        <v>487</v>
      </c>
      <c r="K561" s="2" t="s">
        <v>430</v>
      </c>
      <c r="L561" s="1">
        <v>3</v>
      </c>
      <c r="M561" s="2">
        <v>1</v>
      </c>
      <c r="N561" s="2" t="s">
        <v>431</v>
      </c>
      <c r="P561" s="1" t="s">
        <v>1006</v>
      </c>
      <c r="S561" s="2"/>
      <c r="T561" s="46"/>
      <c r="U561" s="46"/>
      <c r="V561" s="51" t="s">
        <v>780</v>
      </c>
      <c r="X561" s="59"/>
      <c r="Y561" s="59"/>
      <c r="Z561" s="29"/>
      <c r="AA561" s="1" t="s">
        <v>768</v>
      </c>
      <c r="AC561" s="115">
        <v>102</v>
      </c>
      <c r="AD561" s="115">
        <v>304</v>
      </c>
      <c r="AE561" s="11"/>
      <c r="AF561" s="11"/>
      <c r="AG561" s="11" t="s">
        <v>483</v>
      </c>
      <c r="AH561" s="115">
        <v>50</v>
      </c>
      <c r="AI561" s="11"/>
      <c r="AO561" s="116">
        <v>19.3</v>
      </c>
      <c r="AP561" s="117">
        <v>66.099999999999994</v>
      </c>
      <c r="AQ561" s="118">
        <v>14.3</v>
      </c>
      <c r="AR561" s="119">
        <f>AO561+AP561+AQ561</f>
        <v>99.699999999999989</v>
      </c>
      <c r="AS561" s="120">
        <f>AO561/AP561</f>
        <v>0.291981845688351</v>
      </c>
      <c r="AT561" s="121">
        <f>AO561/AP561*AQ561</f>
        <v>4.1753403933434194</v>
      </c>
      <c r="AU561" s="122">
        <f>AO561/(AP561+AQ561)</f>
        <v>0.24004975124378114</v>
      </c>
      <c r="AV561" s="19">
        <v>17.215600000000002</v>
      </c>
      <c r="AW561" s="19">
        <f>95-AY561</f>
        <v>89.2</v>
      </c>
      <c r="AX561" s="123">
        <v>1.1194</v>
      </c>
      <c r="AY561" s="19">
        <v>5.8</v>
      </c>
      <c r="AZ561" s="1" t="s">
        <v>432</v>
      </c>
      <c r="BA561" s="58">
        <v>22.619999999999997</v>
      </c>
      <c r="BB561" s="1" t="s">
        <v>432</v>
      </c>
      <c r="BC561" s="6">
        <v>0.2</v>
      </c>
      <c r="BD561" s="6" t="s">
        <v>432</v>
      </c>
      <c r="BE561" s="19" t="s">
        <v>432</v>
      </c>
      <c r="BF561" s="19" t="s">
        <v>432</v>
      </c>
      <c r="BG561" s="67">
        <v>5296</v>
      </c>
      <c r="BH561" s="20">
        <v>399</v>
      </c>
      <c r="BI561" s="19">
        <v>2.7</v>
      </c>
      <c r="BJ561" s="19">
        <v>50.6</v>
      </c>
      <c r="BK561" s="1">
        <v>49.4</v>
      </c>
      <c r="BL561" s="124">
        <f>BJ561/BK561</f>
        <v>1.0242914979757085</v>
      </c>
      <c r="BM561" s="125">
        <v>0.4</v>
      </c>
      <c r="BN561" s="6">
        <f>BM561*100/AO561</f>
        <v>2.0725388601036268</v>
      </c>
      <c r="BO561" s="1" t="s">
        <v>432</v>
      </c>
      <c r="BP561" s="19">
        <v>21.538</v>
      </c>
      <c r="BQ561" s="19">
        <v>49.134</v>
      </c>
      <c r="BR561" s="4">
        <v>37619</v>
      </c>
      <c r="BS561" s="6">
        <f>BX561+BZ561</f>
        <v>29.3</v>
      </c>
      <c r="BT561" s="4">
        <v>93.7</v>
      </c>
      <c r="BU561" s="43">
        <v>4663.4400000000005</v>
      </c>
      <c r="BV561" s="6">
        <f>100-BT561</f>
        <v>6.2999999999999972</v>
      </c>
      <c r="BW561" s="6">
        <f>BY561+CA561+CC561</f>
        <v>65.571200000000005</v>
      </c>
      <c r="BX561" s="4">
        <v>7.8</v>
      </c>
      <c r="BY561" s="22">
        <f>BX561*AP561/100</f>
        <v>5.1557999999999993</v>
      </c>
      <c r="BZ561" s="4">
        <v>21.5</v>
      </c>
      <c r="CA561" s="22">
        <f>BZ561*AP561/100</f>
        <v>14.211499999999999</v>
      </c>
      <c r="CB561" s="4">
        <v>69.900000000000006</v>
      </c>
      <c r="CC561" s="22">
        <f>CB561*AP561/100</f>
        <v>46.203900000000004</v>
      </c>
      <c r="CD561" s="22">
        <v>0.2</v>
      </c>
      <c r="CE561" s="126">
        <v>85.8</v>
      </c>
      <c r="CF561" s="127">
        <v>7560.0999999999995</v>
      </c>
      <c r="CG561" s="126">
        <v>78.099999999999994</v>
      </c>
      <c r="CH561" s="126">
        <v>5393</v>
      </c>
      <c r="CI561" s="126">
        <v>36.4</v>
      </c>
      <c r="CJ561" s="126">
        <v>49.3</v>
      </c>
      <c r="CK561" s="127">
        <v>5374.8</v>
      </c>
      <c r="CL561" s="19">
        <f>BX561/BZ561</f>
        <v>0.36279069767441857</v>
      </c>
      <c r="CM561" s="22"/>
      <c r="CN561" s="22"/>
      <c r="CO561" s="22"/>
      <c r="CP561" s="6"/>
      <c r="CQ561" s="19"/>
      <c r="CR561" s="19"/>
      <c r="CS561" s="19"/>
      <c r="CT561" s="22"/>
      <c r="CU561" s="142"/>
      <c r="CV561" s="142"/>
      <c r="CW561" s="22"/>
      <c r="CX561" s="22"/>
      <c r="CZ561" s="22"/>
      <c r="DA561" s="16">
        <v>3</v>
      </c>
      <c r="DB561" s="129" t="s">
        <v>257</v>
      </c>
      <c r="DC561" s="130"/>
      <c r="DD561" s="131" t="s">
        <v>1022</v>
      </c>
      <c r="DI561" s="1" t="s">
        <v>436</v>
      </c>
      <c r="DJ561" s="209" t="s">
        <v>483</v>
      </c>
      <c r="DK561" s="4">
        <v>2</v>
      </c>
      <c r="DN561" s="16">
        <v>0</v>
      </c>
      <c r="DR561" s="1" t="s">
        <v>431</v>
      </c>
      <c r="DS561" s="1" t="s">
        <v>431</v>
      </c>
      <c r="DT561" s="1">
        <v>133</v>
      </c>
      <c r="DU561" s="1">
        <v>51.9</v>
      </c>
      <c r="DV561" s="1">
        <v>48.1</v>
      </c>
      <c r="DW561" s="1" t="s">
        <v>431</v>
      </c>
      <c r="DX561" s="1" t="s">
        <v>431</v>
      </c>
      <c r="DY561" s="1" t="s">
        <v>431</v>
      </c>
      <c r="DZ561" s="1" t="s">
        <v>431</v>
      </c>
      <c r="EA561" s="1">
        <v>0</v>
      </c>
      <c r="EC561" s="36"/>
      <c r="ED561" s="36"/>
      <c r="EE561" s="4">
        <v>3</v>
      </c>
      <c r="EF561" s="4"/>
      <c r="EG561" s="4"/>
      <c r="EH561" s="4"/>
      <c r="EI561" s="4"/>
      <c r="EJ561" s="4"/>
      <c r="EK561" s="4"/>
      <c r="EL561" s="6" t="e">
        <f>EK561/(EJ561*EJ561*0.01*0.01)</f>
        <v>#DIV/0!</v>
      </c>
      <c r="EM561" s="4"/>
      <c r="EN561" s="4"/>
      <c r="EO561" s="4"/>
      <c r="EP561" s="4"/>
      <c r="EQ561" s="31"/>
      <c r="ER561" s="14"/>
      <c r="ES561" s="132">
        <v>12019</v>
      </c>
      <c r="ET561" s="133">
        <v>75</v>
      </c>
      <c r="EU561" s="133">
        <v>4683</v>
      </c>
      <c r="EV561" s="133">
        <v>4000</v>
      </c>
      <c r="EW561" s="133">
        <v>40560</v>
      </c>
      <c r="EX561" s="133">
        <v>751</v>
      </c>
      <c r="EY561" s="134">
        <f>EX561/EV561*EW561/ET561</f>
        <v>101.5352</v>
      </c>
      <c r="EZ561" s="39">
        <f>L561*EY561</f>
        <v>304.60559999999998</v>
      </c>
      <c r="FA561" s="9"/>
      <c r="FE561" s="135"/>
      <c r="FF561" s="135"/>
      <c r="FH561" s="136"/>
      <c r="FK561" s="138"/>
      <c r="FL561" s="139"/>
      <c r="FM561" s="9"/>
      <c r="FN561" s="1"/>
      <c r="FO561" s="41">
        <f>AC561/1000</f>
        <v>0.10199999999999999</v>
      </c>
      <c r="FQ561" s="121">
        <f>EX561*100/EU561</f>
        <v>16.036728592782403</v>
      </c>
      <c r="FR561" s="140">
        <f>EY561/1000</f>
        <v>0.10153520000000001</v>
      </c>
      <c r="FS561" s="9"/>
      <c r="FV561" s="212"/>
      <c r="FX561" s="212"/>
      <c r="GI561" s="8"/>
      <c r="GO561" s="10">
        <v>43805</v>
      </c>
      <c r="GP561" s="10"/>
      <c r="GQ561" s="20"/>
      <c r="KE561" s="20">
        <f>FR561*AO561/100*1000</f>
        <v>19.596293600000003</v>
      </c>
      <c r="KF561" s="20">
        <f>FR561*AP561/100*1000</f>
        <v>67.114767199999989</v>
      </c>
      <c r="KG561" s="20">
        <f>FR561*AQ561/100*1000</f>
        <v>14.519533600000001</v>
      </c>
      <c r="KH561" s="20">
        <f>FR561*AX561/100*1000</f>
        <v>1.1365850287999999</v>
      </c>
      <c r="KI561" s="20">
        <f>FR561*BM561/100*1000</f>
        <v>0.40614080000000002</v>
      </c>
      <c r="KJ561" s="20">
        <f>FR561*BY561/100*1000</f>
        <v>5.2349518415999992</v>
      </c>
      <c r="KK561" s="20">
        <f>FR561*CA561/100*1000</f>
        <v>14.429674947999999</v>
      </c>
      <c r="KL561" s="20">
        <f>FR561*CC561/100*1000</f>
        <v>46.913222272800006</v>
      </c>
    </row>
    <row r="562" spans="1:313">
      <c r="A562" s="1">
        <v>176</v>
      </c>
      <c r="B562" s="1">
        <f>COUNTIFS($D$3:D562,D562,$F$3:F562,F562)</f>
        <v>1</v>
      </c>
      <c r="C562" s="34">
        <v>13060</v>
      </c>
      <c r="D562" s="21" t="s">
        <v>744</v>
      </c>
      <c r="E562" s="2" t="s">
        <v>520</v>
      </c>
      <c r="F562" s="12">
        <v>6506080625</v>
      </c>
      <c r="G562" s="1">
        <f>LEFT(H562,4)-CONCATENATE(IF(LEFT(F562, 2)&lt;MID(H562, 3, 4), 20, 19),LEFT(F562,2))</f>
        <v>55</v>
      </c>
      <c r="H562" s="247" t="s">
        <v>1404</v>
      </c>
      <c r="I562" s="29" t="s">
        <v>1407</v>
      </c>
      <c r="J562" s="24" t="s">
        <v>487</v>
      </c>
      <c r="K562" s="2" t="s">
        <v>430</v>
      </c>
      <c r="L562" s="1">
        <v>24</v>
      </c>
      <c r="M562" s="2" t="s">
        <v>664</v>
      </c>
      <c r="N562" s="2" t="s">
        <v>431</v>
      </c>
      <c r="P562" s="1" t="s">
        <v>1377</v>
      </c>
      <c r="S562" s="2"/>
      <c r="T562" s="52" t="s">
        <v>1103</v>
      </c>
      <c r="U562" s="52"/>
      <c r="V562" s="57" t="s">
        <v>1245</v>
      </c>
      <c r="X562" s="59"/>
      <c r="Y562" s="59"/>
      <c r="Z562" s="29"/>
      <c r="AA562" s="1" t="s">
        <v>812</v>
      </c>
      <c r="AC562" s="115">
        <v>73</v>
      </c>
      <c r="AD562" s="115">
        <v>1700</v>
      </c>
      <c r="AE562" s="11"/>
      <c r="AF562" s="11"/>
      <c r="AG562" s="11" t="s">
        <v>483</v>
      </c>
      <c r="AH562" s="115">
        <v>150</v>
      </c>
      <c r="AI562" s="11"/>
      <c r="AJ562" s="11"/>
      <c r="AM562" s="11"/>
      <c r="AO562" s="116">
        <v>38.700000000000003</v>
      </c>
      <c r="AP562" s="117">
        <v>53.4</v>
      </c>
      <c r="AQ562" s="118">
        <v>5.86</v>
      </c>
      <c r="AR562" s="119">
        <f>AO562+AP562+AQ562</f>
        <v>97.96</v>
      </c>
      <c r="AS562" s="120">
        <f>AO562/AP562</f>
        <v>0.72471910112359561</v>
      </c>
      <c r="AT562" s="121">
        <f>AO562/AP562*AQ562</f>
        <v>4.2468539325842709</v>
      </c>
      <c r="AU562" s="122">
        <f>AO562/(AP562+AQ562)</f>
        <v>0.65305433682078984</v>
      </c>
      <c r="AV562" s="19">
        <f>AW562*AO562/100</f>
        <v>36.006</v>
      </c>
      <c r="AW562" s="19">
        <f>98-AY562-(CD562*100/AO562)</f>
        <v>93.038759689922486</v>
      </c>
      <c r="AX562" s="123">
        <v>1.63</v>
      </c>
      <c r="AY562" s="19">
        <f>AX562*100/AO562</f>
        <v>4.2118863049095605</v>
      </c>
      <c r="AZ562" s="1" t="s">
        <v>432</v>
      </c>
      <c r="BA562" s="58">
        <v>30.4</v>
      </c>
      <c r="BB562" s="1" t="s">
        <v>432</v>
      </c>
      <c r="BC562" s="6">
        <v>8.1000000000000003E-2</v>
      </c>
      <c r="BD562" s="6"/>
      <c r="BE562" s="19"/>
      <c r="BF562" s="19"/>
      <c r="BG562" s="2">
        <v>4465</v>
      </c>
      <c r="BH562" s="67">
        <v>397.09999999999997</v>
      </c>
      <c r="BI562" s="19">
        <v>1.51</v>
      </c>
      <c r="BJ562" s="19">
        <v>48</v>
      </c>
      <c r="BK562" s="19">
        <f>100-BJ562</f>
        <v>52</v>
      </c>
      <c r="BL562" s="124">
        <f>BJ562/BK562</f>
        <v>0.92307692307692313</v>
      </c>
      <c r="BM562" s="125">
        <v>0.82</v>
      </c>
      <c r="BN562" s="6">
        <f>BM562*100/AO562</f>
        <v>2.1188630490956073</v>
      </c>
      <c r="BO562" s="1" t="s">
        <v>432</v>
      </c>
      <c r="BP562" s="19">
        <v>25</v>
      </c>
      <c r="BQ562" s="19">
        <v>32.199999999999996</v>
      </c>
      <c r="BR562" s="4">
        <v>19622</v>
      </c>
      <c r="BS562" s="6">
        <f>BX562+BZ562</f>
        <v>78</v>
      </c>
      <c r="BT562" s="4">
        <v>91.3</v>
      </c>
      <c r="BU562" s="43">
        <v>9389.6551724137935</v>
      </c>
      <c r="BV562" s="6">
        <f>100-BT562</f>
        <v>8.7000000000000028</v>
      </c>
      <c r="BW562" s="6">
        <f>BY562+CA562+CC562</f>
        <v>53.346599999999995</v>
      </c>
      <c r="BX562" s="2">
        <v>37.5</v>
      </c>
      <c r="BY562" s="22">
        <f>BX562*AP562/100</f>
        <v>20.024999999999999</v>
      </c>
      <c r="BZ562" s="4">
        <v>40.5</v>
      </c>
      <c r="CA562" s="22">
        <f>BZ562*AP562/100</f>
        <v>21.626999999999999</v>
      </c>
      <c r="CB562" s="4">
        <v>21.9</v>
      </c>
      <c r="CC562" s="22">
        <f>CB562*AP562/100</f>
        <v>11.694599999999998</v>
      </c>
      <c r="CD562" s="22">
        <v>0.28999999999999998</v>
      </c>
      <c r="CE562" s="126">
        <v>99</v>
      </c>
      <c r="CF562" s="126">
        <v>5594</v>
      </c>
      <c r="CG562" s="126">
        <v>95.4</v>
      </c>
      <c r="CH562" s="126">
        <v>4279</v>
      </c>
      <c r="CI562" s="126">
        <v>56.2</v>
      </c>
      <c r="CJ562" s="126">
        <v>88.1</v>
      </c>
      <c r="CK562" s="126">
        <v>4520</v>
      </c>
      <c r="CL562" s="19">
        <f>BX562/BZ562</f>
        <v>0.92592592592592593</v>
      </c>
      <c r="CM562" s="22"/>
      <c r="CN562" s="22"/>
      <c r="CO562" s="22"/>
      <c r="CP562" s="6">
        <v>1</v>
      </c>
      <c r="CQ562" s="19"/>
      <c r="CR562" s="19"/>
      <c r="CS562" s="19"/>
      <c r="CT562" s="22"/>
      <c r="CU562" s="142"/>
      <c r="CV562" s="142"/>
      <c r="CW562" s="22"/>
      <c r="CX562" s="22"/>
      <c r="CZ562" s="22"/>
      <c r="DA562" s="16"/>
      <c r="DB562" s="129" t="s">
        <v>441</v>
      </c>
      <c r="DC562" s="130"/>
      <c r="DD562" s="131" t="s">
        <v>1408</v>
      </c>
      <c r="DI562" s="1" t="s">
        <v>434</v>
      </c>
      <c r="DJ562" s="209" t="s">
        <v>483</v>
      </c>
      <c r="DK562" s="4">
        <v>2</v>
      </c>
      <c r="DL562" s="4" t="s">
        <v>560</v>
      </c>
      <c r="DM562" s="4" t="s">
        <v>449</v>
      </c>
      <c r="DN562" s="16">
        <v>0</v>
      </c>
      <c r="DR562" s="22" t="s">
        <v>431</v>
      </c>
      <c r="DS562" s="22" t="s">
        <v>431</v>
      </c>
      <c r="DT562" s="22">
        <v>196</v>
      </c>
      <c r="DU562" s="22">
        <v>20.9</v>
      </c>
      <c r="DV562" s="22">
        <v>79.099999999999994</v>
      </c>
      <c r="DW562" s="22" t="s">
        <v>431</v>
      </c>
      <c r="DX562" s="22" t="s">
        <v>431</v>
      </c>
      <c r="DY562" s="22" t="s">
        <v>431</v>
      </c>
      <c r="DZ562" s="22" t="s">
        <v>431</v>
      </c>
      <c r="EA562" s="2">
        <v>0</v>
      </c>
      <c r="EB562" s="2"/>
      <c r="EC562" s="36"/>
      <c r="ED562" s="36"/>
      <c r="EE562" s="4">
        <v>24</v>
      </c>
      <c r="EF562" s="4" t="s">
        <v>431</v>
      </c>
      <c r="EG562" s="4">
        <v>3</v>
      </c>
      <c r="EH562" s="4"/>
      <c r="EI562" s="4"/>
      <c r="EJ562" s="4">
        <v>188</v>
      </c>
      <c r="EK562" s="4">
        <v>108</v>
      </c>
      <c r="EL562" s="6">
        <f>EK562/(EJ562*EJ562*0.01*0.01)</f>
        <v>30.556813037573562</v>
      </c>
      <c r="EM562" s="4"/>
      <c r="EN562" s="1">
        <v>1</v>
      </c>
      <c r="EO562" s="4" t="s">
        <v>560</v>
      </c>
      <c r="EP562" s="4" t="s">
        <v>560</v>
      </c>
      <c r="EQ562" s="31" t="s">
        <v>1409</v>
      </c>
      <c r="ER562" s="14">
        <v>43971</v>
      </c>
      <c r="ES562" s="132">
        <v>13060</v>
      </c>
      <c r="ET562" s="133">
        <v>75</v>
      </c>
      <c r="EU562" s="133">
        <v>20246</v>
      </c>
      <c r="EV562" s="133">
        <v>16000</v>
      </c>
      <c r="EW562" s="133">
        <v>40560</v>
      </c>
      <c r="EX562" s="133">
        <v>2017</v>
      </c>
      <c r="EY562" s="134">
        <f>EX562/EV562*EW562/ET562</f>
        <v>68.174599999999998</v>
      </c>
      <c r="EZ562" s="39">
        <f>L562*EY562</f>
        <v>1636.1904</v>
      </c>
      <c r="FA562" s="9"/>
      <c r="FE562" s="135"/>
      <c r="FF562" s="135"/>
      <c r="FH562" s="136"/>
      <c r="FI562" s="11"/>
      <c r="FK562" s="138"/>
      <c r="FL562" s="139"/>
      <c r="FM562" s="9"/>
      <c r="FN562" s="1"/>
      <c r="FO562" s="41">
        <f>AC562/1000</f>
        <v>7.2999999999999995E-2</v>
      </c>
      <c r="FQ562" s="121">
        <f>EX562*100/EU562</f>
        <v>9.9624617208337458</v>
      </c>
      <c r="FR562" s="140">
        <f>EY562/1000</f>
        <v>6.8174600000000002E-2</v>
      </c>
      <c r="FS562" s="143">
        <f>DT562/EY562</f>
        <v>2.8749710302664044</v>
      </c>
      <c r="FT562" s="43">
        <v>50</v>
      </c>
      <c r="FU562" s="16" t="s">
        <v>493</v>
      </c>
      <c r="FV562" s="212" t="s">
        <v>431</v>
      </c>
      <c r="FX562" s="212" t="s">
        <v>431</v>
      </c>
      <c r="FY562" s="9" t="s">
        <v>1410</v>
      </c>
      <c r="FZ562" s="1">
        <v>1</v>
      </c>
      <c r="GA562" s="1" t="s">
        <v>560</v>
      </c>
      <c r="GB562" s="9" t="s">
        <v>501</v>
      </c>
      <c r="GD562" s="1">
        <v>1</v>
      </c>
      <c r="GE562" s="1" t="s">
        <v>1411</v>
      </c>
      <c r="GF562" s="1" t="s">
        <v>1412</v>
      </c>
      <c r="GG562" s="1">
        <v>1</v>
      </c>
      <c r="GH562" s="8" t="s">
        <v>1411</v>
      </c>
      <c r="GI562" s="8"/>
      <c r="GJ562" s="8" t="s">
        <v>1412</v>
      </c>
      <c r="GK562" s="1">
        <v>1</v>
      </c>
      <c r="GL562" s="8" t="s">
        <v>432</v>
      </c>
      <c r="GM562" s="11" t="s">
        <v>1107</v>
      </c>
      <c r="GO562" s="10">
        <v>44012</v>
      </c>
      <c r="GP562" s="10" t="s">
        <v>523</v>
      </c>
      <c r="GQ562" s="20">
        <f>DATEDIF(ER562,GO562,"m")</f>
        <v>1</v>
      </c>
      <c r="GR562" s="141" t="s">
        <v>1108</v>
      </c>
      <c r="GZ562" s="11"/>
      <c r="ID562" s="11"/>
      <c r="IE562" s="11"/>
      <c r="KE562" s="20">
        <f>FR562*AO562/100*1000</f>
        <v>26.383570200000005</v>
      </c>
      <c r="KF562" s="20">
        <f>FR562*AP562/100*1000</f>
        <v>36.4052364</v>
      </c>
      <c r="KG562" s="20">
        <f>FR562*AQ562/100*1000</f>
        <v>3.9950315600000001</v>
      </c>
      <c r="KH562" s="20">
        <f>FR562*AX562/100*1000</f>
        <v>1.1112459799999999</v>
      </c>
      <c r="KI562" s="20">
        <f>FR562*BM562/100*1000</f>
        <v>0.55903172000000001</v>
      </c>
      <c r="KJ562" s="20">
        <f>FR562*BY562/100*1000</f>
        <v>13.651963649999997</v>
      </c>
      <c r="KK562" s="20">
        <f>FR562*CA562/100*1000</f>
        <v>14.744120742</v>
      </c>
      <c r="KL562" s="20">
        <f>FR562*CC562/100*1000</f>
        <v>7.9727467715999989</v>
      </c>
      <c r="KV562" s="11" t="s">
        <v>1107</v>
      </c>
    </row>
    <row r="563" spans="1:313">
      <c r="A563" s="1">
        <v>138</v>
      </c>
      <c r="B563" s="1">
        <f>COUNTIFS($D$3:D563,D563,$F$3:F563,F563)</f>
        <v>1</v>
      </c>
      <c r="C563" s="34">
        <v>15300</v>
      </c>
      <c r="D563" s="21" t="s">
        <v>744</v>
      </c>
      <c r="E563" s="2" t="s">
        <v>563</v>
      </c>
      <c r="F563" s="12">
        <v>461012408</v>
      </c>
      <c r="G563" s="1">
        <f>LEFT(H563,4)-CONCATENATE(IF(LEFT(F563, 2)&lt;MID(H563, 3, 4), 20, 19),LEFT(F563,2))</f>
        <v>75</v>
      </c>
      <c r="H563" s="247" t="s">
        <v>1954</v>
      </c>
      <c r="I563" s="29" t="s">
        <v>438</v>
      </c>
      <c r="J563" s="24" t="s">
        <v>487</v>
      </c>
      <c r="K563" s="2" t="s">
        <v>430</v>
      </c>
      <c r="L563" s="2">
        <v>17</v>
      </c>
      <c r="M563" s="2">
        <v>1</v>
      </c>
      <c r="N563" s="2" t="s">
        <v>647</v>
      </c>
      <c r="O563" s="11"/>
      <c r="P563" s="2" t="s">
        <v>1955</v>
      </c>
      <c r="Q563" s="11"/>
      <c r="R563" s="11"/>
      <c r="S563" s="11"/>
      <c r="T563" s="42"/>
      <c r="U563" s="42"/>
      <c r="V563" s="64" t="s">
        <v>1609</v>
      </c>
      <c r="W563" s="42"/>
      <c r="X563" s="42"/>
      <c r="Y563" s="66"/>
      <c r="Z563" s="11"/>
      <c r="AA563" s="1" t="s">
        <v>812</v>
      </c>
      <c r="AC563" s="115">
        <v>372</v>
      </c>
      <c r="AD563" s="115">
        <v>6300</v>
      </c>
      <c r="AE563" s="11"/>
      <c r="AF563" s="11"/>
      <c r="AG563" s="11" t="s">
        <v>483</v>
      </c>
      <c r="AH563" s="115">
        <v>450</v>
      </c>
      <c r="AI563" s="11"/>
      <c r="AJ563" s="11"/>
      <c r="AM563" s="11"/>
      <c r="AO563" s="116">
        <v>77.7</v>
      </c>
      <c r="AP563" s="117">
        <v>20.8</v>
      </c>
      <c r="AQ563" s="118">
        <v>0.76</v>
      </c>
      <c r="AR563" s="119">
        <f>AO563+AP563+AQ563</f>
        <v>99.26</v>
      </c>
      <c r="AS563" s="120">
        <f>AO563/AP563</f>
        <v>3.7355769230769229</v>
      </c>
      <c r="AT563" s="121">
        <f>AO563/AP563*AQ563</f>
        <v>2.8390384615384616</v>
      </c>
      <c r="AU563" s="122">
        <f>AO563/(AP563+AQ563)</f>
        <v>3.6038961038961035</v>
      </c>
      <c r="AV563" s="19">
        <f>AW563*AO563/100</f>
        <v>75.146000000000001</v>
      </c>
      <c r="AW563" s="19">
        <f>98-AY563-(CD563*100/AO563)</f>
        <v>96.712998712998711</v>
      </c>
      <c r="AX563" s="123">
        <v>0.65</v>
      </c>
      <c r="AY563" s="19">
        <f>AX563*100/AO563</f>
        <v>0.83655083655083651</v>
      </c>
      <c r="AZ563" s="1" t="s">
        <v>432</v>
      </c>
      <c r="BA563" s="58">
        <v>29.2</v>
      </c>
      <c r="BB563" s="1" t="s">
        <v>432</v>
      </c>
      <c r="BC563" s="6">
        <v>0.64</v>
      </c>
      <c r="BD563" s="6"/>
      <c r="BE563" s="19"/>
      <c r="BF563" s="19"/>
      <c r="BG563" s="67">
        <v>6374.3362831858412</v>
      </c>
      <c r="BH563" s="67">
        <v>860.90909090909088</v>
      </c>
      <c r="BI563" s="19">
        <v>23.9</v>
      </c>
      <c r="BJ563" s="19">
        <v>7.13</v>
      </c>
      <c r="BK563" s="19">
        <f>100-BJ563</f>
        <v>92.87</v>
      </c>
      <c r="BL563" s="124">
        <f>BJ563/BK563</f>
        <v>7.6773985140519002E-2</v>
      </c>
      <c r="BM563" s="125">
        <v>0.19</v>
      </c>
      <c r="BN563" s="6">
        <f>BM563*100/AO563</f>
        <v>0.24453024453024452</v>
      </c>
      <c r="BO563" s="1" t="s">
        <v>432</v>
      </c>
      <c r="BP563" s="19">
        <v>23.540000000000003</v>
      </c>
      <c r="BQ563" s="19">
        <v>35.04</v>
      </c>
      <c r="BR563" s="43">
        <v>25641</v>
      </c>
      <c r="BS563" s="6">
        <f>BX563+BZ563</f>
        <v>70.7</v>
      </c>
      <c r="BT563" s="4">
        <v>83.8</v>
      </c>
      <c r="BU563" s="43">
        <v>6240</v>
      </c>
      <c r="BV563" s="6">
        <f>100-BT563</f>
        <v>16.200000000000003</v>
      </c>
      <c r="BW563" s="6">
        <f>BY563+CA563+CC563</f>
        <v>20.0928</v>
      </c>
      <c r="BX563" s="22">
        <v>33.1</v>
      </c>
      <c r="BY563" s="22">
        <f>BX563*AP563/100</f>
        <v>6.8848000000000003</v>
      </c>
      <c r="BZ563" s="6">
        <v>37.6</v>
      </c>
      <c r="CA563" s="22">
        <f>BZ563*AP563/100</f>
        <v>7.8208000000000002</v>
      </c>
      <c r="CB563" s="6">
        <v>25.9</v>
      </c>
      <c r="CC563" s="22">
        <f>CB563*AP563/100</f>
        <v>5.3872</v>
      </c>
      <c r="CD563" s="22">
        <v>0.35</v>
      </c>
      <c r="CE563" s="126">
        <v>97.9</v>
      </c>
      <c r="CF563" s="127">
        <v>9135</v>
      </c>
      <c r="CG563" s="126">
        <v>92.9</v>
      </c>
      <c r="CH563" s="127">
        <v>5856</v>
      </c>
      <c r="CI563" s="126">
        <v>74.900000000000006</v>
      </c>
      <c r="CJ563" s="126">
        <v>89.6</v>
      </c>
      <c r="CK563" s="127">
        <v>6495</v>
      </c>
      <c r="CL563" s="19">
        <f>BX563/BZ563</f>
        <v>0.88031914893617025</v>
      </c>
      <c r="CM563" s="19">
        <v>2.11</v>
      </c>
      <c r="CN563" s="19">
        <v>0.41</v>
      </c>
      <c r="CO563" s="19">
        <v>1.51</v>
      </c>
      <c r="CP563" s="6"/>
      <c r="CQ563" s="19"/>
      <c r="CR563" s="19"/>
      <c r="CS563" s="20"/>
      <c r="CZ563" s="22"/>
      <c r="DA563" s="16"/>
      <c r="DB563" s="129" t="s">
        <v>447</v>
      </c>
      <c r="DC563" s="130"/>
      <c r="DD563" s="131" t="s">
        <v>1957</v>
      </c>
      <c r="DI563" s="1" t="s">
        <v>434</v>
      </c>
      <c r="DJ563" s="209" t="s">
        <v>483</v>
      </c>
      <c r="DK563" s="4">
        <v>2</v>
      </c>
      <c r="DN563" s="16">
        <v>0</v>
      </c>
      <c r="DR563" s="22" t="s">
        <v>431</v>
      </c>
      <c r="DS563" s="22" t="s">
        <v>431</v>
      </c>
      <c r="DT563" s="67">
        <v>537</v>
      </c>
      <c r="DU563" s="22">
        <v>9.1</v>
      </c>
      <c r="DV563" s="22">
        <v>90.9</v>
      </c>
      <c r="DW563" s="22" t="s">
        <v>431</v>
      </c>
      <c r="DX563" s="22" t="s">
        <v>431</v>
      </c>
      <c r="DY563" s="22" t="s">
        <v>431</v>
      </c>
      <c r="DZ563" s="22" t="s">
        <v>431</v>
      </c>
      <c r="EA563" s="68" t="s">
        <v>1836</v>
      </c>
      <c r="EB563" s="68" t="s">
        <v>1958</v>
      </c>
      <c r="EC563" s="36"/>
      <c r="ED563" s="36"/>
      <c r="EE563" s="4">
        <f>L563</f>
        <v>17</v>
      </c>
      <c r="EF563" s="4"/>
      <c r="EG563" s="4"/>
      <c r="EH563" s="4"/>
      <c r="EI563" s="4"/>
      <c r="EJ563" s="4"/>
      <c r="EK563" s="4"/>
      <c r="EL563" s="6" t="e">
        <f>EK563/(EJ563*EJ563*0.01*0.01)</f>
        <v>#DIV/0!</v>
      </c>
      <c r="EM563" s="4"/>
      <c r="EN563" s="4"/>
      <c r="EO563" s="4"/>
      <c r="EP563" s="4"/>
      <c r="EQ563" s="31"/>
      <c r="ER563" s="14"/>
      <c r="ES563" s="132">
        <v>15300</v>
      </c>
      <c r="ET563" s="133">
        <v>75</v>
      </c>
      <c r="EU563" s="133">
        <v>24892</v>
      </c>
      <c r="EV563" s="133">
        <v>4000</v>
      </c>
      <c r="EW563" s="133">
        <v>39780</v>
      </c>
      <c r="EX563" s="133">
        <v>2780</v>
      </c>
      <c r="EY563" s="134">
        <f>EX563/EV563*EW563/ET563</f>
        <v>368.62799999999999</v>
      </c>
      <c r="EZ563" s="39">
        <f>L563*EY563</f>
        <v>6266.6759999999995</v>
      </c>
      <c r="FA563" s="9"/>
      <c r="FE563" s="135"/>
      <c r="FF563" s="135"/>
      <c r="FH563" s="136"/>
      <c r="FK563" s="138"/>
      <c r="FL563" s="139"/>
      <c r="FM563" s="9"/>
      <c r="FN563" s="1"/>
      <c r="FO563" s="41">
        <f>AC563/1000</f>
        <v>0.372</v>
      </c>
      <c r="FQ563" s="121">
        <f>EX563*100/EU563</f>
        <v>11.168246826289572</v>
      </c>
      <c r="FR563" s="140">
        <f>EY563/1000</f>
        <v>0.36862800000000001</v>
      </c>
      <c r="FS563" s="9"/>
      <c r="FV563" s="212"/>
      <c r="FX563" s="212"/>
      <c r="GI563" s="8"/>
      <c r="GO563" s="10"/>
      <c r="GP563" s="10"/>
      <c r="GQ563" s="20"/>
      <c r="KE563" s="20">
        <f>FR563*AO563/100*1000</f>
        <v>286.42395599999998</v>
      </c>
      <c r="KF563" s="20">
        <f>FR563*AP563/100*1000</f>
        <v>76.674624000000009</v>
      </c>
      <c r="KG563" s="20">
        <f>FR563*AQ563/100*1000</f>
        <v>2.8015728000000002</v>
      </c>
      <c r="KH563" s="20">
        <f>FR563*AX563/100*1000</f>
        <v>2.3960820000000003</v>
      </c>
      <c r="KI563" s="20">
        <f>FR563*BM563/100*1000</f>
        <v>0.70039320000000005</v>
      </c>
      <c r="KJ563" s="20">
        <f>FR563*BY563/100*1000</f>
        <v>25.379300544000003</v>
      </c>
      <c r="KK563" s="20">
        <f>FR563*CA563/100*1000</f>
        <v>28.829658624</v>
      </c>
      <c r="KL563" s="20">
        <f>FR563*CC563/100*1000</f>
        <v>19.858727615999999</v>
      </c>
    </row>
    <row r="564" spans="1:313">
      <c r="A564" s="1">
        <v>7</v>
      </c>
      <c r="B564" s="219">
        <f>COUNTIFS($D$3:D564,D564,$F$3:F564,F564)</f>
        <v>1</v>
      </c>
      <c r="C564" s="21">
        <v>10046</v>
      </c>
      <c r="D564" s="21" t="s">
        <v>2848</v>
      </c>
      <c r="E564" s="1" t="s">
        <v>2849</v>
      </c>
      <c r="F564" s="12">
        <v>6652271692</v>
      </c>
      <c r="G564" s="1">
        <v>53</v>
      </c>
      <c r="H564" s="247" t="s">
        <v>2850</v>
      </c>
      <c r="DJ564" s="210" t="s">
        <v>491</v>
      </c>
      <c r="EL564" s="6" t="e">
        <f>EK564/((EJ564/100)*(EJ564/100))</f>
        <v>#DIV/0!</v>
      </c>
      <c r="FU564" s="214" t="s">
        <v>785</v>
      </c>
      <c r="FW564" s="214" t="s">
        <v>785</v>
      </c>
      <c r="GI564" s="8"/>
    </row>
    <row r="565" spans="1:313">
      <c r="A565" s="1">
        <v>139</v>
      </c>
      <c r="B565" s="219">
        <f>COUNTIFS($D$3:D565,D565,$F$3:F565,F565)</f>
        <v>1</v>
      </c>
      <c r="C565" s="34">
        <v>15309</v>
      </c>
      <c r="D565" s="75" t="s">
        <v>1959</v>
      </c>
      <c r="E565" s="76" t="s">
        <v>492</v>
      </c>
      <c r="F565" s="78">
        <v>520229327</v>
      </c>
      <c r="G565" s="77">
        <f>LEFT(H565,4)-CONCATENATE(IF(LEFT(F565, 2)&lt;MID(H565, 3, 4), 20, 19),LEFT(F565,2))</f>
        <v>69</v>
      </c>
      <c r="H565" s="248" t="s">
        <v>1960</v>
      </c>
      <c r="I565" s="29" t="s">
        <v>442</v>
      </c>
      <c r="J565" s="24" t="s">
        <v>487</v>
      </c>
      <c r="K565" s="2" t="s">
        <v>430</v>
      </c>
      <c r="L565" s="2">
        <v>13</v>
      </c>
      <c r="M565" s="2">
        <v>1</v>
      </c>
      <c r="N565" s="2" t="s">
        <v>431</v>
      </c>
      <c r="O565" s="11"/>
      <c r="P565" s="2" t="s">
        <v>1955</v>
      </c>
      <c r="Q565" s="11"/>
      <c r="R565" s="11"/>
      <c r="S565" s="11"/>
      <c r="T565" s="42"/>
      <c r="U565" s="42"/>
      <c r="V565" s="64" t="s">
        <v>1609</v>
      </c>
      <c r="W565" s="42"/>
      <c r="X565" s="42"/>
      <c r="Y565" s="66"/>
      <c r="Z565" s="11"/>
      <c r="AA565" s="1" t="s">
        <v>812</v>
      </c>
      <c r="AC565" s="115">
        <v>103</v>
      </c>
      <c r="AD565" s="115">
        <v>1300</v>
      </c>
      <c r="AE565" s="11"/>
      <c r="AF565" s="11"/>
      <c r="AG565" s="11" t="s">
        <v>491</v>
      </c>
      <c r="AH565" s="115">
        <v>150</v>
      </c>
      <c r="AI565" s="11"/>
      <c r="AJ565" s="11"/>
      <c r="AM565" s="11"/>
      <c r="AO565" s="116">
        <v>53.6</v>
      </c>
      <c r="AP565" s="117">
        <v>40.9</v>
      </c>
      <c r="AQ565" s="118">
        <v>4.34</v>
      </c>
      <c r="AR565" s="119">
        <f>AO565+AP565+AQ565</f>
        <v>98.84</v>
      </c>
      <c r="AS565" s="120">
        <f>AO565/AP565</f>
        <v>1.3105134474327629</v>
      </c>
      <c r="AT565" s="121">
        <f>AO565/AP565*AQ565</f>
        <v>5.6876283618581907</v>
      </c>
      <c r="AU565" s="122">
        <f>AO565/(AP565+AQ565)</f>
        <v>1.184792219274978</v>
      </c>
      <c r="AV565" s="19">
        <f>AW565*AO565/100</f>
        <v>43.048000000000002</v>
      </c>
      <c r="AW565" s="19">
        <f>98-AY565-(CD565*100/AO565)</f>
        <v>80.31343283582089</v>
      </c>
      <c r="AX565" s="123">
        <v>7.74</v>
      </c>
      <c r="AY565" s="19">
        <f>AX565*100/AO565</f>
        <v>14.440298507462686</v>
      </c>
      <c r="AZ565" s="1" t="s">
        <v>432</v>
      </c>
      <c r="BA565" s="58">
        <v>14.4</v>
      </c>
      <c r="BB565" s="1" t="s">
        <v>432</v>
      </c>
      <c r="BC565" s="6">
        <v>0.57999999999999996</v>
      </c>
      <c r="BD565" s="6"/>
      <c r="BE565" s="19"/>
      <c r="BF565" s="19"/>
      <c r="BG565" s="67" t="s">
        <v>432</v>
      </c>
      <c r="BH565" s="67">
        <v>545.45454545454538</v>
      </c>
      <c r="BI565" s="19">
        <v>14.8</v>
      </c>
      <c r="BJ565" s="19">
        <v>28.9</v>
      </c>
      <c r="BK565" s="19">
        <f>100-BJ565</f>
        <v>71.099999999999994</v>
      </c>
      <c r="BL565" s="124">
        <f>BJ565/BK565</f>
        <v>0.40646976090014064</v>
      </c>
      <c r="BM565" s="125">
        <v>0.63</v>
      </c>
      <c r="BN565" s="6">
        <f>BM565*100/AO565</f>
        <v>1.1753731343283582</v>
      </c>
      <c r="BO565" s="1" t="s">
        <v>432</v>
      </c>
      <c r="BP565" s="19">
        <v>67.730999999999995</v>
      </c>
      <c r="BQ565" s="19">
        <v>49.4</v>
      </c>
      <c r="BR565" s="43">
        <v>108534</v>
      </c>
      <c r="BS565" s="6">
        <f>BX565+BZ565</f>
        <v>45.470000000000006</v>
      </c>
      <c r="BT565" s="4">
        <v>81.900000000000006</v>
      </c>
      <c r="BU565" s="43">
        <v>12805.52</v>
      </c>
      <c r="BV565" s="6">
        <f>100-BT565</f>
        <v>18.099999999999994</v>
      </c>
      <c r="BW565" s="6">
        <f>BY565+CA565+CC565</f>
        <v>40.969529999999999</v>
      </c>
      <c r="BX565" s="22">
        <v>0.77</v>
      </c>
      <c r="BY565" s="22">
        <f>BX565*AP565/100</f>
        <v>0.31492999999999999</v>
      </c>
      <c r="BZ565" s="6">
        <v>44.7</v>
      </c>
      <c r="CA565" s="22">
        <f>BZ565*AP565/100</f>
        <v>18.282299999999999</v>
      </c>
      <c r="CB565" s="6">
        <v>54.7</v>
      </c>
      <c r="CC565" s="22">
        <f>CB565*AP565/100</f>
        <v>22.372299999999999</v>
      </c>
      <c r="CD565" s="22">
        <v>1.74</v>
      </c>
      <c r="CE565" s="126">
        <v>85</v>
      </c>
      <c r="CF565" s="127">
        <v>6000</v>
      </c>
      <c r="CG565" s="126">
        <v>93.7</v>
      </c>
      <c r="CH565" s="127">
        <v>8517</v>
      </c>
      <c r="CI565" s="126">
        <v>80.2</v>
      </c>
      <c r="CJ565" s="126">
        <v>86.2</v>
      </c>
      <c r="CK565" s="127">
        <v>6167</v>
      </c>
      <c r="CL565" s="19">
        <f>BX565/BZ565</f>
        <v>1.7225950782997761E-2</v>
      </c>
      <c r="CM565" s="19">
        <v>0.34</v>
      </c>
      <c r="CN565" s="19">
        <v>16.3</v>
      </c>
      <c r="CO565" s="19" t="s">
        <v>432</v>
      </c>
      <c r="CP565" s="6"/>
      <c r="CQ565" s="19"/>
      <c r="CR565" s="19"/>
      <c r="CS565" s="20"/>
      <c r="CZ565" s="22"/>
      <c r="DA565" s="16"/>
      <c r="DB565" s="129" t="s">
        <v>447</v>
      </c>
      <c r="DC565" s="130"/>
      <c r="DD565" s="131" t="s">
        <v>1961</v>
      </c>
      <c r="DI565" s="1" t="s">
        <v>434</v>
      </c>
      <c r="DJ565" s="210" t="s">
        <v>491</v>
      </c>
      <c r="DK565" s="4">
        <v>2</v>
      </c>
      <c r="DN565" s="16">
        <v>0</v>
      </c>
      <c r="DR565" s="22" t="s">
        <v>431</v>
      </c>
      <c r="DS565" s="22" t="s">
        <v>431</v>
      </c>
      <c r="DT565" s="67">
        <v>86</v>
      </c>
      <c r="DU565" s="22">
        <v>29.1</v>
      </c>
      <c r="DV565" s="22">
        <v>70.900000000000006</v>
      </c>
      <c r="DW565" s="22" t="s">
        <v>431</v>
      </c>
      <c r="DX565" s="22" t="s">
        <v>431</v>
      </c>
      <c r="DY565" s="22" t="s">
        <v>431</v>
      </c>
      <c r="DZ565" s="22" t="s">
        <v>431</v>
      </c>
      <c r="EA565" s="2">
        <v>0</v>
      </c>
      <c r="EB565" s="68"/>
      <c r="EC565" s="36"/>
      <c r="ED565" s="36"/>
      <c r="EE565" s="4">
        <f>L565</f>
        <v>13</v>
      </c>
      <c r="EF565" s="4"/>
      <c r="EG565" s="4"/>
      <c r="EH565" s="4"/>
      <c r="EI565" s="4"/>
      <c r="EJ565" s="4"/>
      <c r="EK565" s="4"/>
      <c r="EL565" s="6" t="e">
        <f>EK565/(EJ565*EJ565*0.01*0.01)</f>
        <v>#DIV/0!</v>
      </c>
      <c r="EM565" s="4"/>
      <c r="EN565" s="4"/>
      <c r="EO565" s="4"/>
      <c r="EP565" s="4"/>
      <c r="EQ565" s="31"/>
      <c r="ER565" s="14"/>
      <c r="ES565" s="132">
        <v>15309</v>
      </c>
      <c r="ET565" s="133">
        <v>75</v>
      </c>
      <c r="EU565" s="133">
        <v>23081</v>
      </c>
      <c r="EV565" s="133">
        <v>16000</v>
      </c>
      <c r="EW565" s="133">
        <v>39780</v>
      </c>
      <c r="EX565" s="133">
        <v>2976</v>
      </c>
      <c r="EY565" s="134">
        <f>EX565/EV565*EW565/ET565</f>
        <v>98.654399999999995</v>
      </c>
      <c r="EZ565" s="39">
        <f>L565*EY565</f>
        <v>1282.5072</v>
      </c>
      <c r="FA565" s="9"/>
      <c r="FE565" s="135"/>
      <c r="FF565" s="135"/>
      <c r="FH565" s="136"/>
      <c r="FK565" s="138"/>
      <c r="FL565" s="139"/>
      <c r="FM565" s="9"/>
      <c r="FN565" s="1"/>
      <c r="FO565" s="41">
        <f>AC565/1000</f>
        <v>0.10299999999999999</v>
      </c>
      <c r="FQ565" s="121">
        <f>EX565*100/EU565</f>
        <v>12.89372210909406</v>
      </c>
      <c r="FR565" s="140">
        <f>EY565/1000</f>
        <v>9.8654399999999989E-2</v>
      </c>
      <c r="FS565" s="9"/>
      <c r="FU565" s="214"/>
      <c r="FW565" s="214"/>
      <c r="GI565" s="8"/>
      <c r="GO565" s="10"/>
      <c r="GP565" s="10"/>
      <c r="GQ565" s="20"/>
      <c r="KE565" s="20">
        <f>FR565*AO565/100*1000</f>
        <v>52.878758399999995</v>
      </c>
      <c r="KF565" s="20">
        <f>FR565*AP565/100*1000</f>
        <v>40.349649599999985</v>
      </c>
      <c r="KG565" s="20">
        <f>FR565*AQ565/100*1000</f>
        <v>4.2816009599999996</v>
      </c>
      <c r="KH565" s="20">
        <f>FR565*AX565/100*1000</f>
        <v>7.6358505599999988</v>
      </c>
      <c r="KI565" s="20">
        <f>FR565*BM565/100*1000</f>
        <v>0.62152271999999997</v>
      </c>
      <c r="KJ565" s="20">
        <f>FR565*BY565/100*1000</f>
        <v>0.31069230191999997</v>
      </c>
      <c r="KK565" s="20">
        <f>FR565*CA565/100*1000</f>
        <v>18.036293371199999</v>
      </c>
      <c r="KL565" s="20">
        <f>FR565*CC565/100*1000</f>
        <v>22.071258331199999</v>
      </c>
    </row>
    <row r="566" spans="1:313">
      <c r="A566" s="1">
        <v>218</v>
      </c>
      <c r="B566" s="1">
        <f>COUNTIFS($D$3:D566,D566,$F$3:F566,F566)</f>
        <v>2</v>
      </c>
      <c r="C566" s="34">
        <v>15878</v>
      </c>
      <c r="D566" s="75" t="s">
        <v>1959</v>
      </c>
      <c r="E566" s="76" t="s">
        <v>492</v>
      </c>
      <c r="F566" s="78">
        <v>520229327</v>
      </c>
      <c r="G566" s="77">
        <v>69</v>
      </c>
      <c r="H566" s="248" t="s">
        <v>2090</v>
      </c>
      <c r="I566" s="29" t="s">
        <v>442</v>
      </c>
      <c r="J566" s="24" t="s">
        <v>487</v>
      </c>
      <c r="K566" s="2" t="s">
        <v>430</v>
      </c>
      <c r="L566" s="2">
        <v>10</v>
      </c>
      <c r="M566" s="2">
        <v>1</v>
      </c>
      <c r="N566" s="2" t="s">
        <v>647</v>
      </c>
      <c r="O566" s="11"/>
      <c r="P566" s="2" t="s">
        <v>2098</v>
      </c>
      <c r="Q566" s="11"/>
      <c r="R566" s="11"/>
      <c r="S566" s="11"/>
      <c r="T566" s="42"/>
      <c r="U566" s="42"/>
      <c r="V566" s="64" t="s">
        <v>1609</v>
      </c>
      <c r="W566" s="42"/>
      <c r="X566" s="72" t="s">
        <v>2009</v>
      </c>
      <c r="Y566" s="66"/>
      <c r="Z566" s="11"/>
      <c r="AA566" s="1" t="s">
        <v>812</v>
      </c>
      <c r="AC566" s="115">
        <v>102</v>
      </c>
      <c r="AD566" s="115">
        <v>1000</v>
      </c>
      <c r="AE566" s="11"/>
      <c r="AF566" s="11"/>
      <c r="AG566" s="11" t="s">
        <v>491</v>
      </c>
      <c r="AH566" s="115">
        <v>150</v>
      </c>
      <c r="AI566" s="11"/>
      <c r="AJ566" s="11"/>
      <c r="AM566" s="11"/>
      <c r="AO566" s="116">
        <v>34.299999999999997</v>
      </c>
      <c r="AP566" s="117">
        <v>44.1</v>
      </c>
      <c r="AQ566" s="118">
        <v>19.8</v>
      </c>
      <c r="AR566" s="119">
        <f>AO566+AP566+AQ566</f>
        <v>98.2</v>
      </c>
      <c r="AS566" s="120">
        <f>AO566/AP566</f>
        <v>0.77777777777777768</v>
      </c>
      <c r="AT566" s="121">
        <f>AO566/AP566*AQ566</f>
        <v>15.399999999999999</v>
      </c>
      <c r="AU566" s="122">
        <f>AO566/(AP566+AQ566)</f>
        <v>0.53677621283255073</v>
      </c>
      <c r="AV566" s="19">
        <f>AW566*AO566/100</f>
        <v>29.633999999999997</v>
      </c>
      <c r="AW566" s="19">
        <f>98-AY566-(CD566*100/AO566)</f>
        <v>86.396501457725947</v>
      </c>
      <c r="AX566" s="123">
        <v>2.9</v>
      </c>
      <c r="AY566" s="19">
        <f>AX566*100/AO566</f>
        <v>8.4548104956268233</v>
      </c>
      <c r="AZ566" s="1" t="s">
        <v>432</v>
      </c>
      <c r="BA566" s="58">
        <v>17.03</v>
      </c>
      <c r="BB566" s="1" t="s">
        <v>432</v>
      </c>
      <c r="BC566" s="6">
        <v>0.33</v>
      </c>
      <c r="BD566" s="6"/>
      <c r="BE566" s="19"/>
      <c r="BF566" s="19"/>
      <c r="BG566" s="67">
        <v>9328.3185840707974</v>
      </c>
      <c r="BH566" s="67">
        <v>266.2</v>
      </c>
      <c r="BI566" s="19">
        <v>0.36</v>
      </c>
      <c r="BJ566" s="19">
        <v>29.4</v>
      </c>
      <c r="BK566" s="19">
        <f>100-BJ566</f>
        <v>70.599999999999994</v>
      </c>
      <c r="BL566" s="124">
        <f>BJ566/BK566</f>
        <v>0.41643059490084988</v>
      </c>
      <c r="BM566" s="125">
        <v>0.39</v>
      </c>
      <c r="BN566" s="6">
        <f>BM566*100/AO566</f>
        <v>1.1370262390670556</v>
      </c>
      <c r="BO566" s="1" t="s">
        <v>432</v>
      </c>
      <c r="BP566" s="19">
        <v>68.459999999999994</v>
      </c>
      <c r="BQ566" s="19">
        <v>38.940000000000005</v>
      </c>
      <c r="BR566" s="43">
        <v>107306.64000000001</v>
      </c>
      <c r="BS566" s="6">
        <f>BX566+BZ566</f>
        <v>49</v>
      </c>
      <c r="BT566" s="4">
        <v>87.4</v>
      </c>
      <c r="BU566" s="43">
        <v>10029.15</v>
      </c>
      <c r="BV566" s="6">
        <f>100-BT566</f>
        <v>12.599999999999994</v>
      </c>
      <c r="BW566" s="6">
        <f>BY566+CA566+CC566</f>
        <v>43.614900000000006</v>
      </c>
      <c r="BX566" s="22">
        <v>21.3</v>
      </c>
      <c r="BY566" s="22">
        <f>BX566*AP566/100</f>
        <v>9.3933</v>
      </c>
      <c r="BZ566" s="6">
        <v>27.7</v>
      </c>
      <c r="CA566" s="22">
        <f>BZ566*AP566/100</f>
        <v>12.2157</v>
      </c>
      <c r="CB566" s="6">
        <v>49.9</v>
      </c>
      <c r="CC566" s="22">
        <f>CB566*AP566/100</f>
        <v>22.0059</v>
      </c>
      <c r="CD566" s="22">
        <v>1.08</v>
      </c>
      <c r="CE566" s="126">
        <v>92.8</v>
      </c>
      <c r="CF566" s="127">
        <v>9080</v>
      </c>
      <c r="CG566" s="126">
        <v>78.5</v>
      </c>
      <c r="CH566" s="127">
        <v>6475</v>
      </c>
      <c r="CI566" s="126">
        <v>15.5</v>
      </c>
      <c r="CJ566" s="126">
        <v>49.4</v>
      </c>
      <c r="CK566" s="127">
        <v>6882</v>
      </c>
      <c r="CL566" s="19">
        <f>BX566/BZ566</f>
        <v>0.76895306859205781</v>
      </c>
      <c r="CM566" s="19"/>
      <c r="CN566" s="19"/>
      <c r="CO566" s="19"/>
      <c r="CP566" s="6"/>
      <c r="CQ566" s="19"/>
      <c r="CR566" s="19"/>
      <c r="CS566" s="20"/>
      <c r="CZ566" s="22"/>
      <c r="DA566" s="16"/>
      <c r="DB566" s="129" t="s">
        <v>441</v>
      </c>
      <c r="DC566" s="130"/>
      <c r="DD566" s="131" t="s">
        <v>2099</v>
      </c>
      <c r="DI566" s="1" t="s">
        <v>434</v>
      </c>
      <c r="DJ566" s="210" t="s">
        <v>491</v>
      </c>
      <c r="DK566" s="4">
        <v>2</v>
      </c>
      <c r="DN566" s="16">
        <v>0</v>
      </c>
      <c r="DR566" s="22" t="s">
        <v>431</v>
      </c>
      <c r="DS566" s="22" t="s">
        <v>431</v>
      </c>
      <c r="DT566" s="67">
        <v>118</v>
      </c>
      <c r="DU566" s="22">
        <v>20.3</v>
      </c>
      <c r="DV566" s="22">
        <v>79.7</v>
      </c>
      <c r="DW566" s="22" t="s">
        <v>431</v>
      </c>
      <c r="DX566" s="22" t="s">
        <v>431</v>
      </c>
      <c r="DY566" s="22" t="s">
        <v>431</v>
      </c>
      <c r="DZ566" s="22" t="s">
        <v>431</v>
      </c>
      <c r="EA566" s="2">
        <v>0</v>
      </c>
      <c r="EB566" s="68"/>
      <c r="EC566" s="36"/>
      <c r="ED566" s="36"/>
      <c r="EE566" s="4">
        <f>L566</f>
        <v>10</v>
      </c>
      <c r="EF566" s="4"/>
      <c r="EG566" s="4"/>
      <c r="EH566" s="4"/>
      <c r="EI566" s="4"/>
      <c r="EJ566" s="4"/>
      <c r="EK566" s="4"/>
      <c r="EL566" s="6" t="e">
        <f>EK566/(EJ566*EJ566*0.01*0.01)</f>
        <v>#DIV/0!</v>
      </c>
      <c r="EM566" s="4"/>
      <c r="EN566" s="4"/>
      <c r="EO566" s="4"/>
      <c r="EP566" s="4"/>
      <c r="EQ566" s="31"/>
      <c r="ER566" s="14"/>
      <c r="ES566" s="132">
        <f>C566</f>
        <v>15878</v>
      </c>
      <c r="ET566" s="133">
        <v>75</v>
      </c>
      <c r="EU566" s="133">
        <v>7998</v>
      </c>
      <c r="EV566" s="133">
        <v>12000</v>
      </c>
      <c r="EW566" s="133">
        <v>37440</v>
      </c>
      <c r="EX566" s="133">
        <v>2165</v>
      </c>
      <c r="EY566" s="134">
        <f>EX566/EV566*EW566/ET566</f>
        <v>90.064000000000007</v>
      </c>
      <c r="EZ566" s="39">
        <f>L566*EY566</f>
        <v>900.6400000000001</v>
      </c>
      <c r="FA566" s="9"/>
      <c r="FE566" s="135"/>
      <c r="FF566" s="135"/>
      <c r="FH566" s="136"/>
      <c r="FK566" s="138"/>
      <c r="FL566" s="139"/>
      <c r="FM566" s="9"/>
      <c r="FN566" s="1"/>
      <c r="FO566" s="41">
        <f>AC566/1000</f>
        <v>0.10199999999999999</v>
      </c>
      <c r="FQ566" s="121">
        <f>EX566*100/EU566</f>
        <v>27.069267316829208</v>
      </c>
      <c r="FR566" s="140">
        <f>EY566/1000</f>
        <v>9.0064000000000005E-2</v>
      </c>
      <c r="FS566" s="9"/>
      <c r="FU566" s="214"/>
      <c r="FW566" s="214"/>
      <c r="GI566" s="8"/>
      <c r="GO566" s="10"/>
      <c r="GP566" s="10"/>
      <c r="GQ566" s="20"/>
      <c r="KE566" s="20">
        <f>FR566*AO566/100*1000</f>
        <v>30.891951999999996</v>
      </c>
      <c r="KF566" s="20">
        <f>FR566*AP566/100*1000</f>
        <v>39.718224000000006</v>
      </c>
      <c r="KG566" s="20">
        <f>FR566*AQ566/100*1000</f>
        <v>17.832672000000006</v>
      </c>
      <c r="KH566" s="20">
        <f>FR566*AX566/100*1000</f>
        <v>2.611856</v>
      </c>
      <c r="KI566" s="20">
        <f>FR566*BM566/100*1000</f>
        <v>0.35124960000000005</v>
      </c>
      <c r="KJ566" s="20">
        <f>FR566*BY566/100*1000</f>
        <v>8.4599817120000012</v>
      </c>
      <c r="KK566" s="20">
        <f>FR566*CA566/100*1000</f>
        <v>11.001948048000001</v>
      </c>
      <c r="KL566" s="20">
        <f>FR566*CC566/100*1000</f>
        <v>19.819393776000002</v>
      </c>
    </row>
    <row r="567" spans="1:313">
      <c r="A567" s="1">
        <v>262</v>
      </c>
      <c r="B567" s="1">
        <f>COUNTIFS($D$3:D567,D567,$F$3:F567,F567)</f>
        <v>3</v>
      </c>
      <c r="C567" s="34">
        <v>16098</v>
      </c>
      <c r="D567" s="75" t="s">
        <v>1959</v>
      </c>
      <c r="E567" s="76" t="s">
        <v>492</v>
      </c>
      <c r="F567" s="76">
        <v>520229327</v>
      </c>
      <c r="G567" s="77">
        <f>LEFT(H567,4)-CONCATENATE(IF(LEFT(F567, 2)&lt;MID(H567, 3, 4), 20, 19),LEFT(F567,2))</f>
        <v>69</v>
      </c>
      <c r="H567" s="248" t="s">
        <v>2176</v>
      </c>
      <c r="I567" s="29" t="s">
        <v>2177</v>
      </c>
      <c r="J567" s="24" t="s">
        <v>487</v>
      </c>
      <c r="K567" s="2" t="s">
        <v>430</v>
      </c>
      <c r="L567" s="2">
        <v>5</v>
      </c>
      <c r="M567" s="2" t="s">
        <v>664</v>
      </c>
      <c r="N567" s="2" t="s">
        <v>431</v>
      </c>
      <c r="O567" s="11"/>
      <c r="P567" s="2" t="s">
        <v>2143</v>
      </c>
      <c r="Q567" s="11"/>
      <c r="R567" s="11"/>
      <c r="S567" s="11"/>
      <c r="T567" s="42"/>
      <c r="U567" s="42"/>
      <c r="V567" s="64" t="s">
        <v>1609</v>
      </c>
      <c r="W567" s="42"/>
      <c r="X567" s="42"/>
      <c r="Y567" s="66"/>
      <c r="Z567" s="11"/>
      <c r="AA567" s="1" t="s">
        <v>2172</v>
      </c>
      <c r="AC567" s="115">
        <v>135</v>
      </c>
      <c r="AD567" s="115">
        <v>700</v>
      </c>
      <c r="AE567" s="11"/>
      <c r="AF567" s="11"/>
      <c r="AG567" s="11" t="s">
        <v>491</v>
      </c>
      <c r="AH567" s="115">
        <v>50</v>
      </c>
      <c r="AI567" s="11"/>
      <c r="AJ567" s="11"/>
      <c r="AM567" s="11"/>
      <c r="AO567" s="116">
        <v>25</v>
      </c>
      <c r="AP567" s="117">
        <v>66.400000000000006</v>
      </c>
      <c r="AQ567" s="118">
        <v>5.9</v>
      </c>
      <c r="AR567" s="119">
        <f>AO567+AP567+AQ567</f>
        <v>97.300000000000011</v>
      </c>
      <c r="AS567" s="120">
        <f>AO567/AP567</f>
        <v>0.37650602409638551</v>
      </c>
      <c r="AT567" s="121">
        <f>AO567/AP567*AQ567</f>
        <v>2.2213855421686746</v>
      </c>
      <c r="AU567" s="122">
        <f>AO567/(AP567+AQ567)</f>
        <v>0.34578146611341626</v>
      </c>
      <c r="AV567" s="19">
        <f>AW567*AO567/100</f>
        <v>23.02</v>
      </c>
      <c r="AW567" s="19">
        <f>98-AY567-(CD567*100/AO567)</f>
        <v>92.08</v>
      </c>
      <c r="AX567" s="123">
        <v>0.97</v>
      </c>
      <c r="AY567" s="19">
        <f>AX567*100/AO567</f>
        <v>3.88</v>
      </c>
      <c r="AZ567" s="1" t="s">
        <v>432</v>
      </c>
      <c r="BA567" s="58">
        <v>40.82</v>
      </c>
      <c r="BB567" s="1" t="s">
        <v>432</v>
      </c>
      <c r="BC567" s="6">
        <v>6.9300000000000004E-3</v>
      </c>
      <c r="BD567" s="6"/>
      <c r="BE567" s="19"/>
      <c r="BF567" s="19"/>
      <c r="BG567" s="67">
        <v>4531.8584070796469</v>
      </c>
      <c r="BH567" s="67">
        <v>302.5</v>
      </c>
      <c r="BI567" s="19">
        <v>1.48</v>
      </c>
      <c r="BJ567" s="19">
        <v>40.5</v>
      </c>
      <c r="BK567" s="19">
        <f>100-BJ567</f>
        <v>59.5</v>
      </c>
      <c r="BL567" s="124">
        <f>BJ567/BK567</f>
        <v>0.68067226890756305</v>
      </c>
      <c r="BM567" s="125">
        <v>0.17</v>
      </c>
      <c r="BN567" s="6">
        <f>BM567*100/AO567</f>
        <v>0.68</v>
      </c>
      <c r="BO567" s="1" t="s">
        <v>432</v>
      </c>
      <c r="BP567" s="19">
        <v>8.82</v>
      </c>
      <c r="BQ567" s="19">
        <v>18.2</v>
      </c>
      <c r="BR567" s="43">
        <v>36634.68</v>
      </c>
      <c r="BS567" s="6">
        <f>BX567+BZ567</f>
        <v>61.5</v>
      </c>
      <c r="BT567" s="4">
        <v>85.2</v>
      </c>
      <c r="BU567" s="43">
        <v>5404.3</v>
      </c>
      <c r="BV567" s="6">
        <f>100-BT567</f>
        <v>14.799999999999997</v>
      </c>
      <c r="BW567" s="6">
        <f>BY567+CA567+CC567</f>
        <v>65.204800000000006</v>
      </c>
      <c r="BX567" s="22">
        <v>40.5</v>
      </c>
      <c r="BY567" s="22">
        <f>BX567*AP567/100</f>
        <v>26.892000000000003</v>
      </c>
      <c r="BZ567" s="6">
        <v>21</v>
      </c>
      <c r="CA567" s="22">
        <f>BZ567*AP567/100</f>
        <v>13.944000000000001</v>
      </c>
      <c r="CB567" s="6">
        <v>36.700000000000003</v>
      </c>
      <c r="CC567" s="22">
        <f>CB567*AP567/100</f>
        <v>24.368800000000007</v>
      </c>
      <c r="CD567" s="22">
        <v>0.51</v>
      </c>
      <c r="CE567" s="126">
        <v>65.2</v>
      </c>
      <c r="CF567" s="127">
        <v>5059</v>
      </c>
      <c r="CG567" s="126">
        <v>39.1</v>
      </c>
      <c r="CH567" s="127">
        <v>4214</v>
      </c>
      <c r="CI567" s="126">
        <v>5.91</v>
      </c>
      <c r="CJ567" s="126">
        <v>37.4</v>
      </c>
      <c r="CK567" s="127">
        <v>4703</v>
      </c>
      <c r="CL567" s="19">
        <f>BX567/BZ567</f>
        <v>1.9285714285714286</v>
      </c>
      <c r="CM567" s="19"/>
      <c r="CN567" s="19"/>
      <c r="CO567" s="19"/>
      <c r="CP567" s="6"/>
      <c r="CQ567" s="19"/>
      <c r="CR567" s="19"/>
      <c r="CS567" s="20"/>
      <c r="CZ567" s="22"/>
      <c r="DA567" s="16"/>
      <c r="DB567" s="129" t="s">
        <v>441</v>
      </c>
      <c r="DC567" s="130"/>
      <c r="DD567" s="131" t="s">
        <v>2178</v>
      </c>
      <c r="DI567" s="1" t="s">
        <v>434</v>
      </c>
      <c r="DJ567" s="210" t="s">
        <v>491</v>
      </c>
      <c r="DK567" s="4">
        <v>2</v>
      </c>
      <c r="DN567" s="16">
        <v>0</v>
      </c>
      <c r="DR567" s="22" t="s">
        <v>431</v>
      </c>
      <c r="DS567" s="22" t="s">
        <v>431</v>
      </c>
      <c r="DT567" s="22">
        <v>79</v>
      </c>
      <c r="DU567" s="22">
        <v>34.200000000000003</v>
      </c>
      <c r="DV567" s="22">
        <v>65.8</v>
      </c>
      <c r="DW567" s="40" t="s">
        <v>431</v>
      </c>
      <c r="DX567" s="40" t="s">
        <v>431</v>
      </c>
      <c r="DY567" s="40" t="s">
        <v>431</v>
      </c>
      <c r="DZ567" s="40" t="s">
        <v>431</v>
      </c>
      <c r="EA567" s="2">
        <v>0</v>
      </c>
      <c r="EB567" s="2"/>
      <c r="EC567" s="36"/>
      <c r="ED567" s="36"/>
      <c r="EE567" s="4">
        <f>L567</f>
        <v>5</v>
      </c>
      <c r="EF567" s="4"/>
      <c r="EG567" s="4"/>
      <c r="EH567" s="4"/>
      <c r="EI567" s="4"/>
      <c r="EJ567" s="4"/>
      <c r="EK567" s="4"/>
      <c r="EL567" s="6" t="e">
        <f>EK567/(EJ567*EJ567*0.01*0.01)</f>
        <v>#DIV/0!</v>
      </c>
      <c r="EM567" s="4"/>
      <c r="EN567" s="4"/>
      <c r="EO567" s="4"/>
      <c r="EP567" s="4"/>
      <c r="EQ567" s="31"/>
      <c r="ER567" s="14"/>
      <c r="ES567" s="132">
        <f>C567</f>
        <v>16098</v>
      </c>
      <c r="ET567" s="133">
        <v>75</v>
      </c>
      <c r="EU567" s="133">
        <v>8837</v>
      </c>
      <c r="EV567" s="133">
        <v>8000</v>
      </c>
      <c r="EW567" s="133">
        <v>37440</v>
      </c>
      <c r="EX567" s="133">
        <v>1925</v>
      </c>
      <c r="EY567" s="134">
        <f>EX567/EV567*EW567/ET567</f>
        <v>120.12</v>
      </c>
      <c r="EZ567" s="39">
        <f>L567*EY567</f>
        <v>600.6</v>
      </c>
      <c r="FA567" s="9"/>
      <c r="FE567" s="135"/>
      <c r="FF567" s="135"/>
      <c r="FH567" s="136"/>
      <c r="FK567" s="138"/>
      <c r="FL567" s="139"/>
      <c r="FM567" s="9"/>
      <c r="FN567" s="1"/>
      <c r="FO567" s="41">
        <f>AC567/1000</f>
        <v>0.13500000000000001</v>
      </c>
      <c r="FQ567" s="121">
        <f>EX567*100/EU567</f>
        <v>21.783410659726151</v>
      </c>
      <c r="FR567" s="140">
        <f>EY567/1000</f>
        <v>0.12012</v>
      </c>
      <c r="FS567" s="9"/>
      <c r="FU567" s="214"/>
      <c r="FW567" s="214"/>
      <c r="GI567" s="8"/>
      <c r="GO567" s="10"/>
      <c r="GP567" s="10"/>
      <c r="GQ567" s="20"/>
      <c r="KB567" s="22">
        <v>59.7</v>
      </c>
      <c r="KC567" s="22">
        <v>25.4</v>
      </c>
      <c r="KD567" s="22">
        <v>30.6</v>
      </c>
      <c r="KE567" s="20">
        <f>FR567*AO567/100*1000</f>
        <v>30.03</v>
      </c>
      <c r="KF567" s="20">
        <f>FR567*AP567/100*1000</f>
        <v>79.759680000000017</v>
      </c>
      <c r="KG567" s="20">
        <f>FR567*AQ567/100*1000</f>
        <v>7.0870800000000012</v>
      </c>
      <c r="KH567" s="20">
        <f>FR567*AX567/100*1000</f>
        <v>1.1651640000000001</v>
      </c>
      <c r="KI567" s="20">
        <f>FR567*BM567/100*1000</f>
        <v>0.20420400000000002</v>
      </c>
      <c r="KJ567" s="20">
        <f>FR567*BY567/100*1000</f>
        <v>32.302670400000004</v>
      </c>
      <c r="KK567" s="20">
        <f>FR567*CA567/100*1000</f>
        <v>16.749532800000001</v>
      </c>
      <c r="KL567" s="20">
        <f>FR567*CC567/100*1000</f>
        <v>29.271802560000012</v>
      </c>
    </row>
    <row r="568" spans="1:313">
      <c r="A568" s="1">
        <v>61</v>
      </c>
      <c r="B568" s="1">
        <f>COUNTIFS($D$3:D568,D568,$F$3:F568,F568)</f>
        <v>1</v>
      </c>
      <c r="C568" s="34">
        <v>12404</v>
      </c>
      <c r="D568" s="21" t="s">
        <v>595</v>
      </c>
      <c r="E568" s="2" t="s">
        <v>469</v>
      </c>
      <c r="F568" s="12">
        <v>5751041461</v>
      </c>
      <c r="G568" s="1">
        <f>LEFT(H568,4)-CONCATENATE(IF(LEFT(F568, 2)&lt;MID(H568, 3, 4), 20, 19),LEFT(F568,2))</f>
        <v>63</v>
      </c>
      <c r="H568" s="247" t="s">
        <v>1147</v>
      </c>
      <c r="I568" s="29" t="s">
        <v>1149</v>
      </c>
      <c r="J568" s="24" t="s">
        <v>487</v>
      </c>
      <c r="K568" s="2" t="s">
        <v>430</v>
      </c>
      <c r="L568" s="1">
        <v>15</v>
      </c>
      <c r="M568" s="2">
        <v>2</v>
      </c>
      <c r="N568" s="2" t="s">
        <v>647</v>
      </c>
      <c r="P568" s="1" t="s">
        <v>1134</v>
      </c>
      <c r="S568" s="2"/>
      <c r="T568" s="42"/>
      <c r="U568" s="42"/>
      <c r="V568" s="53" t="s">
        <v>1104</v>
      </c>
      <c r="X568" s="59"/>
      <c r="Y568" s="59"/>
      <c r="Z568" s="29"/>
      <c r="AA568" s="1" t="s">
        <v>812</v>
      </c>
      <c r="AC568" s="115">
        <v>248</v>
      </c>
      <c r="AD568" s="115">
        <v>3700</v>
      </c>
      <c r="AE568" s="11"/>
      <c r="AF568" s="11"/>
      <c r="AG568" s="11" t="s">
        <v>574</v>
      </c>
      <c r="AH568" s="115">
        <v>250</v>
      </c>
      <c r="AI568" s="11"/>
      <c r="AJ568" s="11"/>
      <c r="AM568" s="11"/>
      <c r="AO568" s="116">
        <v>62</v>
      </c>
      <c r="AP568" s="117">
        <v>20.8</v>
      </c>
      <c r="AQ568" s="118">
        <v>16.7</v>
      </c>
      <c r="AR568" s="119">
        <f>AO568+AP568+AQ568</f>
        <v>99.5</v>
      </c>
      <c r="AS568" s="120">
        <f>AO568/AP568</f>
        <v>2.9807692307692308</v>
      </c>
      <c r="AT568" s="121">
        <f>AO568/AP568*AQ568</f>
        <v>49.778846153846153</v>
      </c>
      <c r="AU568" s="122">
        <f>AO568/(AP568+AQ568)</f>
        <v>1.6533333333333333</v>
      </c>
      <c r="AV568" s="19">
        <f>AW568*AO568/100</f>
        <v>57.220799999999997</v>
      </c>
      <c r="AW568" s="19">
        <f>97-AY568-(CD568*100/AO568)</f>
        <v>92.291612903225811</v>
      </c>
      <c r="AX568" s="123">
        <v>1.3392000000000002</v>
      </c>
      <c r="AY568" s="19">
        <v>2.16</v>
      </c>
      <c r="AZ568" s="1" t="s">
        <v>432</v>
      </c>
      <c r="BA568" s="58">
        <v>19.899999999999999</v>
      </c>
      <c r="BB568" s="1" t="s">
        <v>432</v>
      </c>
      <c r="BC568" s="6">
        <v>1.49</v>
      </c>
      <c r="BD568" s="6"/>
      <c r="BE568" s="22"/>
      <c r="BF568" s="19"/>
      <c r="BG568" s="2">
        <v>8014</v>
      </c>
      <c r="BH568" s="67">
        <v>486</v>
      </c>
      <c r="BI568" s="19">
        <v>1.83</v>
      </c>
      <c r="BJ568" s="19">
        <v>50.6</v>
      </c>
      <c r="BK568" s="1">
        <v>49.4</v>
      </c>
      <c r="BL568" s="124">
        <f>BJ568/BK568</f>
        <v>1.0242914979757085</v>
      </c>
      <c r="BM568" s="125">
        <v>4.3099999999999996</v>
      </c>
      <c r="BN568" s="6">
        <f>BM568*100/AO568</f>
        <v>6.9516129032258052</v>
      </c>
      <c r="BO568" s="1" t="s">
        <v>432</v>
      </c>
      <c r="BP568" s="19">
        <v>26.498999999999999</v>
      </c>
      <c r="BQ568" s="19">
        <v>20.339999999999996</v>
      </c>
      <c r="BR568" s="43">
        <v>21276</v>
      </c>
      <c r="BS568" s="6">
        <f>BX568+BZ568</f>
        <v>59.85</v>
      </c>
      <c r="BT568" s="4">
        <v>86.4</v>
      </c>
      <c r="BU568" s="43">
        <v>4756.59</v>
      </c>
      <c r="BV568" s="6">
        <f>100-BT568</f>
        <v>13.599999999999994</v>
      </c>
      <c r="BW568" s="6">
        <f>BY568+CA568+CC568</f>
        <v>20.6648</v>
      </c>
      <c r="BX568" s="4">
        <v>5.85</v>
      </c>
      <c r="BY568" s="22">
        <f>BX568*AP568/100</f>
        <v>1.2167999999999999</v>
      </c>
      <c r="BZ568" s="4">
        <v>54</v>
      </c>
      <c r="CA568" s="22">
        <f>BZ568*AP568/100</f>
        <v>11.232000000000001</v>
      </c>
      <c r="CB568" s="4">
        <v>39.5</v>
      </c>
      <c r="CC568" s="22">
        <f>CB568*AP568/100</f>
        <v>8.2160000000000011</v>
      </c>
      <c r="CD568" s="22">
        <v>1.58</v>
      </c>
      <c r="CE568" s="126">
        <v>96.5</v>
      </c>
      <c r="CF568" s="127">
        <v>6623.4</v>
      </c>
      <c r="CG568" s="126">
        <v>97</v>
      </c>
      <c r="CH568" s="127">
        <v>4838.4000000000005</v>
      </c>
      <c r="CI568" s="126">
        <v>76.5</v>
      </c>
      <c r="CJ568" s="126">
        <v>87.4</v>
      </c>
      <c r="CK568" s="127">
        <v>3547.6</v>
      </c>
      <c r="CL568" s="146">
        <f>BX568/BZ568</f>
        <v>0.10833333333333332</v>
      </c>
      <c r="CM568" s="22"/>
      <c r="CN568" s="22"/>
      <c r="CO568" s="22"/>
      <c r="CP568" s="6"/>
      <c r="CQ568" s="22">
        <v>9.9</v>
      </c>
      <c r="CR568" s="19"/>
      <c r="CS568" s="19"/>
      <c r="CT568" s="22"/>
      <c r="CU568" s="142"/>
      <c r="CV568" s="142"/>
      <c r="CW568" s="22"/>
      <c r="CX568" s="22"/>
      <c r="CZ568" s="22"/>
      <c r="DB568" s="129" t="s">
        <v>258</v>
      </c>
      <c r="DC568" s="130"/>
      <c r="DD568" s="131" t="s">
        <v>1109</v>
      </c>
      <c r="DI568" s="1" t="s">
        <v>436</v>
      </c>
      <c r="DJ568" s="209" t="s">
        <v>483</v>
      </c>
      <c r="DK568" s="4">
        <v>2</v>
      </c>
      <c r="DM568" s="4" t="s">
        <v>576</v>
      </c>
      <c r="DN568" s="16">
        <v>0</v>
      </c>
      <c r="DO568" s="4">
        <v>1</v>
      </c>
      <c r="DP568" s="14">
        <v>43837</v>
      </c>
      <c r="DR568" s="1" t="s">
        <v>431</v>
      </c>
      <c r="DS568" s="1" t="s">
        <v>431</v>
      </c>
      <c r="DT568" s="1">
        <v>507</v>
      </c>
      <c r="DU568" s="1">
        <v>35.299999999999997</v>
      </c>
      <c r="DV568" s="1">
        <v>64.7</v>
      </c>
      <c r="DW568" s="1" t="s">
        <v>431</v>
      </c>
      <c r="DX568" s="1" t="s">
        <v>431</v>
      </c>
      <c r="DY568" s="1" t="s">
        <v>431</v>
      </c>
      <c r="DZ568" s="1" t="s">
        <v>431</v>
      </c>
      <c r="EA568" s="1">
        <v>0</v>
      </c>
      <c r="EC568" s="36"/>
      <c r="ED568" s="36"/>
      <c r="EE568" s="4">
        <v>15</v>
      </c>
      <c r="EF568" s="4">
        <v>20</v>
      </c>
      <c r="EG568" s="4">
        <v>2</v>
      </c>
      <c r="EH568" s="4">
        <v>1</v>
      </c>
      <c r="EI568" s="4"/>
      <c r="EJ568" s="4">
        <v>167</v>
      </c>
      <c r="EK568" s="4">
        <v>94</v>
      </c>
      <c r="EL568" s="6">
        <f>EK568/(EJ568*EJ568*0.01*0.01)</f>
        <v>33.705044999820721</v>
      </c>
      <c r="EM568" s="17">
        <v>1</v>
      </c>
      <c r="EN568" s="1">
        <v>1</v>
      </c>
      <c r="EO568" s="4"/>
      <c r="EP568" s="4"/>
      <c r="EQ568" s="31"/>
      <c r="ER568" s="14"/>
      <c r="ES568" s="132">
        <v>12404</v>
      </c>
      <c r="ET568" s="133">
        <v>75</v>
      </c>
      <c r="EU568" s="133">
        <v>38617</v>
      </c>
      <c r="EV568" s="133">
        <v>8000</v>
      </c>
      <c r="EW568" s="133">
        <v>40560</v>
      </c>
      <c r="EX568" s="133">
        <v>3357</v>
      </c>
      <c r="EY568" s="134">
        <f>EX568/EV568*EW568/ET568</f>
        <v>226.93320000000003</v>
      </c>
      <c r="EZ568" s="39">
        <f>L568*EY568</f>
        <v>3403.9980000000005</v>
      </c>
      <c r="FA568" s="9"/>
      <c r="FE568" s="135"/>
      <c r="FF568" s="135"/>
      <c r="FH568" s="136"/>
      <c r="FI568" s="11"/>
      <c r="FK568" s="138"/>
      <c r="FL568" s="139"/>
      <c r="FM568" s="9"/>
      <c r="FN568" s="1"/>
      <c r="FO568" s="41">
        <f>AC568/1000</f>
        <v>0.248</v>
      </c>
      <c r="FQ568" s="121">
        <f>EX568*100/EU568</f>
        <v>8.6930626408058629</v>
      </c>
      <c r="FR568" s="140">
        <f>EY568/1000</f>
        <v>0.22693320000000003</v>
      </c>
      <c r="FS568" s="143">
        <f>DT568/EY568</f>
        <v>2.2341376228775691</v>
      </c>
      <c r="FT568" s="143"/>
      <c r="FV568" s="212"/>
      <c r="FX568" s="212"/>
      <c r="FZ568" s="1">
        <v>0</v>
      </c>
      <c r="GA568" s="1">
        <v>3</v>
      </c>
      <c r="GD568" s="2">
        <v>1</v>
      </c>
      <c r="GE568" s="2" t="s">
        <v>1150</v>
      </c>
      <c r="GF568" s="2" t="s">
        <v>1151</v>
      </c>
      <c r="GG568" s="1">
        <v>1</v>
      </c>
      <c r="GH568" s="28">
        <v>43902</v>
      </c>
      <c r="GI568" s="28"/>
      <c r="GJ568" s="29" t="s">
        <v>761</v>
      </c>
      <c r="GM568" s="11" t="s">
        <v>1152</v>
      </c>
      <c r="GN568" s="1">
        <f>DATEDIF(DP568,GO568,"m")</f>
        <v>1</v>
      </c>
      <c r="GO568" s="10">
        <v>43881</v>
      </c>
      <c r="GP568" s="10" t="s">
        <v>446</v>
      </c>
      <c r="GQ568" s="20"/>
      <c r="GT568" s="22">
        <v>0.31821653760376023</v>
      </c>
      <c r="KE568" s="20">
        <f>FR568*AO568/100*1000</f>
        <v>140.69858400000001</v>
      </c>
      <c r="KF568" s="20">
        <f>FR568*AP568/100*1000</f>
        <v>47.20210560000001</v>
      </c>
      <c r="KG568" s="20">
        <f>FR568*AQ568/100*1000</f>
        <v>37.897844400000004</v>
      </c>
      <c r="KH568" s="20">
        <f>FR568*AX568/100*1000</f>
        <v>3.0390894144000007</v>
      </c>
      <c r="KI568" s="20">
        <f>FR568*BM568/100*1000</f>
        <v>9.78082092</v>
      </c>
      <c r="KJ568" s="20">
        <f>FR568*BY568/100*1000</f>
        <v>2.7613231776000005</v>
      </c>
      <c r="KK568" s="20">
        <f>FR568*CA568/100*1000</f>
        <v>25.489137024000005</v>
      </c>
      <c r="KL568" s="20">
        <f>FR568*CC568/100*1000</f>
        <v>18.644831712000006</v>
      </c>
      <c r="KV568" s="11" t="s">
        <v>1152</v>
      </c>
    </row>
    <row r="569" spans="1:313">
      <c r="A569" s="1">
        <v>83</v>
      </c>
      <c r="B569" s="219">
        <f>COUNTIFS($D$3:D569,D569,$F$3:F569,F569)</f>
        <v>1</v>
      </c>
      <c r="C569" s="34">
        <v>12483</v>
      </c>
      <c r="D569" s="21" t="s">
        <v>595</v>
      </c>
      <c r="E569" s="2" t="s">
        <v>499</v>
      </c>
      <c r="F569" s="12">
        <v>5451231379</v>
      </c>
      <c r="G569" s="1">
        <f>LEFT(H569,4)-CONCATENATE(IF(LEFT(F569, 2)&lt;MID(H569, 3, 4), 20, 19),LEFT(F569,2))</f>
        <v>66</v>
      </c>
      <c r="H569" s="247" t="s">
        <v>1184</v>
      </c>
      <c r="I569" s="29" t="s">
        <v>442</v>
      </c>
      <c r="J569" s="24" t="s">
        <v>487</v>
      </c>
      <c r="K569" s="2" t="s">
        <v>430</v>
      </c>
      <c r="L569" s="1">
        <v>5</v>
      </c>
      <c r="M569" s="2">
        <v>2</v>
      </c>
      <c r="N569" s="2" t="s">
        <v>431</v>
      </c>
      <c r="P569" s="1" t="s">
        <v>1134</v>
      </c>
      <c r="S569" s="2"/>
      <c r="T569" s="42"/>
      <c r="U569" s="42"/>
      <c r="V569" s="53" t="s">
        <v>1104</v>
      </c>
      <c r="X569" s="59"/>
      <c r="Y569" s="59"/>
      <c r="Z569" s="29"/>
      <c r="AA569" s="1" t="s">
        <v>817</v>
      </c>
      <c r="AC569" s="115">
        <v>153</v>
      </c>
      <c r="AD569" s="115">
        <v>800</v>
      </c>
      <c r="AE569" s="11"/>
      <c r="AF569" s="11"/>
      <c r="AG569" s="11" t="s">
        <v>491</v>
      </c>
      <c r="AH569" s="115">
        <v>50</v>
      </c>
      <c r="AI569" s="11"/>
      <c r="AJ569" s="11"/>
      <c r="AM569" s="11"/>
      <c r="AO569" s="116">
        <v>35.6</v>
      </c>
      <c r="AP569" s="117">
        <v>60.3</v>
      </c>
      <c r="AQ569" s="118">
        <v>3.17</v>
      </c>
      <c r="AR569" s="119">
        <f>AO569+AP569+AQ569</f>
        <v>99.070000000000007</v>
      </c>
      <c r="AS569" s="120">
        <f>AO569/AP569</f>
        <v>0.59038142620232181</v>
      </c>
      <c r="AT569" s="121">
        <f>AO569/AP569*AQ569</f>
        <v>1.8715091210613601</v>
      </c>
      <c r="AU569" s="122">
        <f>AO569/(AP569+AQ569)</f>
        <v>0.56089491098156607</v>
      </c>
      <c r="AV569" s="19">
        <f>AW569*AO569/100</f>
        <v>24.339600000000001</v>
      </c>
      <c r="AW569" s="19">
        <f>97-AY569-(CD569*100/AO569)</f>
        <v>68.369662921348308</v>
      </c>
      <c r="AX569" s="151">
        <v>9.9323999999999995</v>
      </c>
      <c r="AY569" s="19">
        <v>27.9</v>
      </c>
      <c r="AZ569" s="1" t="s">
        <v>432</v>
      </c>
      <c r="BA569" s="58">
        <v>30.4</v>
      </c>
      <c r="BB569" s="1" t="s">
        <v>432</v>
      </c>
      <c r="BC569" s="6">
        <v>2.5999999999999999E-2</v>
      </c>
      <c r="BD569" s="6"/>
      <c r="BE569" s="22"/>
      <c r="BF569" s="19"/>
      <c r="BG569" s="2">
        <v>5750</v>
      </c>
      <c r="BH569" s="67">
        <v>377</v>
      </c>
      <c r="BI569" s="19">
        <v>0.16</v>
      </c>
      <c r="BJ569" s="19">
        <v>49.3</v>
      </c>
      <c r="BK569" s="1">
        <v>50.7</v>
      </c>
      <c r="BL569" s="124">
        <f>BJ569/BK569</f>
        <v>0.97238658777120301</v>
      </c>
      <c r="BM569" s="125">
        <v>1</v>
      </c>
      <c r="BN569" s="6">
        <f>BM569*100/AO569</f>
        <v>2.8089887640449436</v>
      </c>
      <c r="BO569" s="1" t="s">
        <v>432</v>
      </c>
      <c r="BP569" s="19">
        <v>47.068999999999996</v>
      </c>
      <c r="BQ569" s="19">
        <v>54.466000000000001</v>
      </c>
      <c r="BR569" s="43">
        <v>74881.5</v>
      </c>
      <c r="BS569" s="6">
        <f>BX569+BZ569</f>
        <v>64.300000000000011</v>
      </c>
      <c r="BT569" s="4">
        <v>95.6</v>
      </c>
      <c r="BU569" s="43">
        <v>7861.8649999999998</v>
      </c>
      <c r="BV569" s="6">
        <f>100-BT569</f>
        <v>4.4000000000000057</v>
      </c>
      <c r="BW569" s="6">
        <f>BY569+CA569+CC569</f>
        <v>59.938200000000002</v>
      </c>
      <c r="BX569" s="4">
        <v>39.200000000000003</v>
      </c>
      <c r="BY569" s="22">
        <f>BX569*AP569/100</f>
        <v>23.637600000000003</v>
      </c>
      <c r="BZ569" s="4">
        <v>25.1</v>
      </c>
      <c r="CA569" s="22">
        <f>BZ569*AP569/100</f>
        <v>15.135299999999999</v>
      </c>
      <c r="CB569" s="4">
        <v>35.1</v>
      </c>
      <c r="CC569" s="22">
        <f>CB569*AP569/100</f>
        <v>21.165300000000002</v>
      </c>
      <c r="CD569" s="22">
        <v>0.26</v>
      </c>
      <c r="CE569" s="126">
        <v>99.2</v>
      </c>
      <c r="CF569" s="127">
        <v>9894</v>
      </c>
      <c r="CG569" s="126">
        <v>96.4</v>
      </c>
      <c r="CH569" s="127">
        <v>6060.8</v>
      </c>
      <c r="CI569" s="126">
        <v>86.9</v>
      </c>
      <c r="CJ569" s="126">
        <v>94.6</v>
      </c>
      <c r="CK569" s="127">
        <v>6460</v>
      </c>
      <c r="CL569" s="19">
        <f>BX569/BZ569</f>
        <v>1.5617529880478087</v>
      </c>
      <c r="CM569" s="22"/>
      <c r="CN569" s="22"/>
      <c r="CO569" s="22"/>
      <c r="CP569" s="6"/>
      <c r="CQ569" s="22">
        <v>15.3</v>
      </c>
      <c r="CR569" s="19"/>
      <c r="CS569" s="19"/>
      <c r="CT569" s="22"/>
      <c r="CU569" s="142"/>
      <c r="CV569" s="142"/>
      <c r="CW569" s="22"/>
      <c r="CX569" s="22"/>
      <c r="CZ569" s="22"/>
      <c r="DA569" s="16">
        <v>3</v>
      </c>
      <c r="DB569" s="129" t="s">
        <v>257</v>
      </c>
      <c r="DC569" s="130"/>
      <c r="DD569" s="131" t="s">
        <v>1185</v>
      </c>
      <c r="DI569" s="1" t="s">
        <v>436</v>
      </c>
      <c r="DJ569" s="210" t="s">
        <v>491</v>
      </c>
      <c r="DK569" s="4">
        <v>2</v>
      </c>
      <c r="DN569" s="16">
        <v>0</v>
      </c>
      <c r="DR569" s="1" t="s">
        <v>431</v>
      </c>
      <c r="DS569" s="1" t="s">
        <v>431</v>
      </c>
      <c r="DT569" s="1">
        <v>311</v>
      </c>
      <c r="DU569" s="1">
        <v>36.700000000000003</v>
      </c>
      <c r="DV569" s="1">
        <v>63.3</v>
      </c>
      <c r="DW569" s="1" t="s">
        <v>431</v>
      </c>
      <c r="DX569" s="1" t="s">
        <v>431</v>
      </c>
      <c r="DY569" s="1" t="s">
        <v>431</v>
      </c>
      <c r="DZ569" s="1" t="s">
        <v>431</v>
      </c>
      <c r="EA569" s="1">
        <v>0</v>
      </c>
      <c r="EC569" s="36"/>
      <c r="ED569" s="36"/>
      <c r="EE569" s="4">
        <v>5</v>
      </c>
      <c r="EF569" s="4"/>
      <c r="EG569" s="4">
        <v>2</v>
      </c>
      <c r="EH569" s="4"/>
      <c r="EI569" s="4"/>
      <c r="EJ569" s="4"/>
      <c r="EK569" s="4"/>
      <c r="EL569" s="6" t="e">
        <f>EK569/(EJ569*EJ569*0.01*0.01)</f>
        <v>#DIV/0!</v>
      </c>
      <c r="EM569" s="4"/>
      <c r="EN569" s="4"/>
      <c r="EO569" s="4"/>
      <c r="EP569" s="4"/>
      <c r="EQ569" s="31"/>
      <c r="ER569" s="14"/>
      <c r="ES569" s="132">
        <v>12483</v>
      </c>
      <c r="ET569" s="133">
        <v>75</v>
      </c>
      <c r="EU569" s="133">
        <v>8493</v>
      </c>
      <c r="EV569" s="133">
        <v>8000</v>
      </c>
      <c r="EW569" s="133">
        <v>40560</v>
      </c>
      <c r="EX569" s="133">
        <v>1759</v>
      </c>
      <c r="EY569" s="134">
        <f>EX569/EV569*EW569/ET569</f>
        <v>118.90839999999999</v>
      </c>
      <c r="EZ569" s="39">
        <f>L569*EY569</f>
        <v>594.54199999999992</v>
      </c>
      <c r="FA569" s="9"/>
      <c r="FE569" s="135"/>
      <c r="FF569" s="135"/>
      <c r="FH569" s="136"/>
      <c r="FI569" s="11"/>
      <c r="FK569" s="138"/>
      <c r="FL569" s="139"/>
      <c r="FM569" s="9"/>
      <c r="FN569" s="1"/>
      <c r="FO569" s="41">
        <f>AC569/1000</f>
        <v>0.153</v>
      </c>
      <c r="FQ569" s="121">
        <f>EX569*100/EU569</f>
        <v>20.711173907924174</v>
      </c>
      <c r="FR569" s="140">
        <f>EY569/1000</f>
        <v>0.11890839999999998</v>
      </c>
      <c r="FS569" s="143">
        <f>DT569/EY569</f>
        <v>2.6154586219308311</v>
      </c>
      <c r="FT569" s="143"/>
      <c r="FU569" s="214"/>
      <c r="FW569" s="214"/>
      <c r="GI569" s="8"/>
      <c r="GO569" s="10">
        <v>43893</v>
      </c>
      <c r="GP569" s="10"/>
      <c r="GQ569" s="20"/>
      <c r="KE569" s="20">
        <f>FR569*AO569/100*1000</f>
        <v>42.331390399999997</v>
      </c>
      <c r="KF569" s="20">
        <f>FR569*AP569/100*1000</f>
        <v>71.701765199999983</v>
      </c>
      <c r="KG569" s="20">
        <f>FR569*AQ569/100*1000</f>
        <v>3.7693962799999992</v>
      </c>
      <c r="KH569" s="20">
        <f>FR569*AX569/100*1000</f>
        <v>11.810457921599998</v>
      </c>
      <c r="KI569" s="20">
        <f>FR569*BM569/100*1000</f>
        <v>1.1890839999999998</v>
      </c>
      <c r="KJ569" s="20">
        <f>FR569*BY569/100*1000</f>
        <v>28.107091958399998</v>
      </c>
      <c r="KK569" s="20">
        <f>FR569*CA569/100*1000</f>
        <v>17.997143065199996</v>
      </c>
      <c r="KL569" s="20">
        <f>FR569*CC569/100*1000</f>
        <v>25.167319585200001</v>
      </c>
    </row>
    <row r="570" spans="1:313">
      <c r="A570" s="1">
        <v>303</v>
      </c>
      <c r="B570" s="219">
        <f>COUNTIFS($D$3:D570,D570,$F$3:F570,F570)</f>
        <v>1</v>
      </c>
      <c r="C570" s="34">
        <v>16300</v>
      </c>
      <c r="D570" s="21" t="s">
        <v>681</v>
      </c>
      <c r="E570" s="2" t="s">
        <v>468</v>
      </c>
      <c r="F570" s="2">
        <v>530412171</v>
      </c>
      <c r="G570" s="1">
        <f>LEFT(H570,4)-CONCATENATE(IF(LEFT(F570, 2)&lt;MID(H570, 3, 4), 20, 19),LEFT(F570,2))</f>
        <v>68</v>
      </c>
      <c r="H570" s="247" t="s">
        <v>2254</v>
      </c>
      <c r="I570" s="29" t="s">
        <v>442</v>
      </c>
      <c r="J570" s="24" t="s">
        <v>487</v>
      </c>
      <c r="K570" s="2" t="s">
        <v>430</v>
      </c>
      <c r="L570" s="2">
        <v>36</v>
      </c>
      <c r="M570" s="2">
        <v>2</v>
      </c>
      <c r="N570" s="2" t="s">
        <v>431</v>
      </c>
      <c r="O570" s="11"/>
      <c r="P570" s="2" t="s">
        <v>2252</v>
      </c>
      <c r="Q570" s="11"/>
      <c r="R570" s="11"/>
      <c r="S570" s="11"/>
      <c r="T570" s="42"/>
      <c r="U570" s="42"/>
      <c r="V570" s="64" t="s">
        <v>1609</v>
      </c>
      <c r="W570" s="42"/>
      <c r="X570" s="42"/>
      <c r="Y570" s="66"/>
      <c r="Z570" s="11"/>
      <c r="AA570" s="1" t="s">
        <v>2172</v>
      </c>
      <c r="AC570" s="115">
        <v>226</v>
      </c>
      <c r="AD570" s="115">
        <v>8100</v>
      </c>
      <c r="AE570" s="11"/>
      <c r="AF570" s="11"/>
      <c r="AG570" s="11" t="s">
        <v>491</v>
      </c>
      <c r="AH570" s="115">
        <v>550</v>
      </c>
      <c r="AI570" s="11"/>
      <c r="AJ570" s="11"/>
      <c r="AM570" s="11"/>
      <c r="AO570" s="116">
        <v>61.1</v>
      </c>
      <c r="AP570" s="117">
        <v>34.799999999999997</v>
      </c>
      <c r="AQ570" s="118">
        <v>3.12</v>
      </c>
      <c r="AR570" s="119">
        <f>AO570+AP570+AQ570</f>
        <v>99.02000000000001</v>
      </c>
      <c r="AS570" s="120">
        <f>AO570/AP570</f>
        <v>1.7557471264367819</v>
      </c>
      <c r="AT570" s="121">
        <f>AO570/AP570*AQ570</f>
        <v>5.4779310344827596</v>
      </c>
      <c r="AU570" s="122">
        <f>AO570/(AP570+AQ570)</f>
        <v>1.6112869198312239</v>
      </c>
      <c r="AV570" s="19">
        <f>AW570*AO570/100</f>
        <v>47.047999999999995</v>
      </c>
      <c r="AW570" s="19">
        <f>98-AY570-(CD570*100/AO570)</f>
        <v>77.001636661211123</v>
      </c>
      <c r="AX570" s="123">
        <v>8.4499999999999993</v>
      </c>
      <c r="AY570" s="19">
        <f>AX570*100/AO570</f>
        <v>13.82978723404255</v>
      </c>
      <c r="AZ570" s="1" t="s">
        <v>432</v>
      </c>
      <c r="BA570" s="58">
        <v>12.246</v>
      </c>
      <c r="BB570" s="1" t="s">
        <v>432</v>
      </c>
      <c r="BC570" s="6">
        <v>8.2000000000000003E-2</v>
      </c>
      <c r="BD570" s="6"/>
      <c r="BE570" s="19"/>
      <c r="BF570" s="19"/>
      <c r="BG570" s="67">
        <v>3448.3333333333335</v>
      </c>
      <c r="BH570" s="67">
        <v>233.53</v>
      </c>
      <c r="BI570" s="19">
        <v>0.5</v>
      </c>
      <c r="BJ570" s="19">
        <v>37.5</v>
      </c>
      <c r="BK570" s="19">
        <f>100-BJ570</f>
        <v>62.5</v>
      </c>
      <c r="BL570" s="124">
        <f>BJ570/BK570</f>
        <v>0.6</v>
      </c>
      <c r="BM570" s="125">
        <v>0.53</v>
      </c>
      <c r="BN570" s="6">
        <f>BM570*100/AO570</f>
        <v>0.86743044189852703</v>
      </c>
      <c r="BO570" s="1" t="s">
        <v>432</v>
      </c>
      <c r="BP570" s="19">
        <v>15.76</v>
      </c>
      <c r="BQ570" s="19">
        <v>19.72</v>
      </c>
      <c r="BR570" s="43">
        <v>25951.38</v>
      </c>
      <c r="BS570" s="6">
        <f>BX570+BZ570</f>
        <v>57.400000000000006</v>
      </c>
      <c r="BT570" s="4">
        <v>89.9</v>
      </c>
      <c r="BU570" s="43">
        <v>8588.5</v>
      </c>
      <c r="BV570" s="6">
        <f>100-BT570</f>
        <v>10.099999999999994</v>
      </c>
      <c r="BW570" s="6">
        <f>BY570+CA570+CC570</f>
        <v>34.799999999999997</v>
      </c>
      <c r="BX570" s="22">
        <v>31.3</v>
      </c>
      <c r="BY570" s="22">
        <f>BX570*AP570/100</f>
        <v>10.8924</v>
      </c>
      <c r="BZ570" s="6">
        <v>26.1</v>
      </c>
      <c r="CA570" s="22">
        <f>BZ570*AP570/100</f>
        <v>9.0827999999999989</v>
      </c>
      <c r="CB570" s="6">
        <v>42.6</v>
      </c>
      <c r="CC570" s="22">
        <f>CB570*AP570/100</f>
        <v>14.8248</v>
      </c>
      <c r="CD570" s="22">
        <v>4.38</v>
      </c>
      <c r="CE570" s="126">
        <v>98</v>
      </c>
      <c r="CF570" s="127">
        <v>7941</v>
      </c>
      <c r="CG570" s="126">
        <v>90</v>
      </c>
      <c r="CH570" s="127">
        <v>5732</v>
      </c>
      <c r="CI570" s="126">
        <v>58.7</v>
      </c>
      <c r="CJ570" s="126">
        <v>79.099999999999994</v>
      </c>
      <c r="CK570" s="127">
        <v>5594</v>
      </c>
      <c r="CL570" s="19">
        <f>BX570/BZ570</f>
        <v>1.1992337164750957</v>
      </c>
      <c r="CM570" s="19"/>
      <c r="CN570" s="19"/>
      <c r="CO570" s="19"/>
      <c r="CP570" s="6"/>
      <c r="CQ570" s="19"/>
      <c r="CR570" s="19"/>
      <c r="CS570" s="20"/>
      <c r="CZ570" s="22"/>
      <c r="DA570" s="16"/>
      <c r="DB570" s="129" t="s">
        <v>447</v>
      </c>
      <c r="DC570" s="130"/>
      <c r="DD570" s="131" t="s">
        <v>2257</v>
      </c>
      <c r="DI570" s="1" t="s">
        <v>434</v>
      </c>
      <c r="DJ570" s="210" t="s">
        <v>491</v>
      </c>
      <c r="DK570" s="4">
        <v>2</v>
      </c>
      <c r="DN570" s="16">
        <v>0</v>
      </c>
      <c r="DR570" s="22" t="s">
        <v>431</v>
      </c>
      <c r="DS570" s="22" t="s">
        <v>431</v>
      </c>
      <c r="DT570" s="22">
        <v>326</v>
      </c>
      <c r="DU570" s="22">
        <v>7.4</v>
      </c>
      <c r="DV570" s="22">
        <v>92.6</v>
      </c>
      <c r="DW570" s="40" t="s">
        <v>431</v>
      </c>
      <c r="DX570" s="40" t="s">
        <v>431</v>
      </c>
      <c r="DY570" s="40" t="s">
        <v>431</v>
      </c>
      <c r="DZ570" s="40" t="s">
        <v>431</v>
      </c>
      <c r="EA570" s="2">
        <v>0</v>
      </c>
      <c r="EB570" s="2"/>
      <c r="EC570" s="36"/>
      <c r="ED570" s="36"/>
      <c r="EE570" s="4">
        <f>L570</f>
        <v>36</v>
      </c>
      <c r="EF570" s="4"/>
      <c r="EG570" s="4">
        <v>3</v>
      </c>
      <c r="EH570" s="4"/>
      <c r="EI570" s="4"/>
      <c r="EJ570" s="4"/>
      <c r="EK570" s="4"/>
      <c r="EL570" s="6" t="e">
        <f>EK570/(EJ570*EJ570*0.01*0.01)</f>
        <v>#DIV/0!</v>
      </c>
      <c r="EM570" s="4"/>
      <c r="EN570" s="4"/>
      <c r="EO570" s="4"/>
      <c r="EP570" s="4"/>
      <c r="EQ570" s="31"/>
      <c r="ER570" s="14"/>
      <c r="ES570" s="132">
        <f>C570</f>
        <v>16300</v>
      </c>
      <c r="ET570" s="133">
        <v>75</v>
      </c>
      <c r="EU570" s="133">
        <v>8241</v>
      </c>
      <c r="EV570" s="133">
        <v>7185</v>
      </c>
      <c r="EW570" s="133">
        <v>38064</v>
      </c>
      <c r="EX570" s="133">
        <v>3462</v>
      </c>
      <c r="EY570" s="134">
        <f>EX570/EV570*EW570/ET570</f>
        <v>244.54199582463465</v>
      </c>
      <c r="EZ570" s="39">
        <f>L570*EY570</f>
        <v>8803.5118496868472</v>
      </c>
      <c r="FA570" s="9"/>
      <c r="FE570" s="135"/>
      <c r="FF570" s="135"/>
      <c r="FH570" s="136"/>
      <c r="FK570" s="138"/>
      <c r="FL570" s="139"/>
      <c r="FM570" s="9"/>
      <c r="FN570" s="1"/>
      <c r="FO570" s="41">
        <f>AC570/1000</f>
        <v>0.22600000000000001</v>
      </c>
      <c r="FQ570" s="121">
        <f>EX570*100/EU570</f>
        <v>42.009464870768113</v>
      </c>
      <c r="FR570" s="140">
        <f>EY570/1000</f>
        <v>0.24454199582463465</v>
      </c>
      <c r="FS570" s="9"/>
      <c r="FU570" s="214"/>
      <c r="FW570" s="214"/>
      <c r="GI570" s="8"/>
      <c r="GO570" s="10"/>
      <c r="GP570" s="10"/>
      <c r="GQ570" s="20"/>
      <c r="KB570" s="22">
        <v>85.8</v>
      </c>
      <c r="KC570" s="22">
        <v>28.2</v>
      </c>
      <c r="KD570" s="22">
        <v>11.3</v>
      </c>
      <c r="KE570" s="20">
        <f>FR570*AO570/100*1000</f>
        <v>149.41515944885177</v>
      </c>
      <c r="KF570" s="20">
        <f>FR570*AP570/100*1000</f>
        <v>85.100614546972849</v>
      </c>
      <c r="KG570" s="20">
        <f>FR570*AQ570/100*1000</f>
        <v>7.6297102697286014</v>
      </c>
      <c r="KH570" s="20">
        <f>FR570*AX570/100*1000</f>
        <v>20.663798647181629</v>
      </c>
      <c r="KI570" s="20">
        <f>FR570*BM570/100*1000</f>
        <v>1.2960725778705635</v>
      </c>
      <c r="KJ570" s="20">
        <f>FR570*BY570/100*1000</f>
        <v>26.636492353202502</v>
      </c>
      <c r="KK570" s="20">
        <f>FR570*CA570/100*1000</f>
        <v>22.211260396759911</v>
      </c>
      <c r="KL570" s="20">
        <f>FR570*CC570/100*1000</f>
        <v>36.252861797010439</v>
      </c>
    </row>
    <row r="571" spans="1:313">
      <c r="A571" s="1">
        <v>6</v>
      </c>
      <c r="B571" s="219">
        <f>COUNTIFS($D$3:D571,D571,$F$3:F571,F571)</f>
        <v>1</v>
      </c>
      <c r="C571" s="21">
        <v>16746</v>
      </c>
      <c r="D571" s="21" t="s">
        <v>2946</v>
      </c>
      <c r="E571" s="1" t="s">
        <v>512</v>
      </c>
      <c r="F571" s="12">
        <v>8654125590</v>
      </c>
      <c r="G571" s="1">
        <v>35</v>
      </c>
      <c r="H571" s="247" t="s">
        <v>2333</v>
      </c>
      <c r="DJ571" s="209" t="s">
        <v>483</v>
      </c>
      <c r="EL571" s="6" t="e">
        <f>EK571/(EJ571*EJ571*0.01*0.01)</f>
        <v>#DIV/0!</v>
      </c>
      <c r="FV571" s="212" t="s">
        <v>785</v>
      </c>
      <c r="FX571" s="212" t="s">
        <v>785</v>
      </c>
      <c r="GI571" s="8"/>
    </row>
    <row r="572" spans="1:313">
      <c r="A572" s="1">
        <v>72</v>
      </c>
      <c r="B572" s="1">
        <f>COUNTIFS($D$3:D572,D572,$F$3:F572,F572)</f>
        <v>1</v>
      </c>
      <c r="C572" s="34">
        <v>17146</v>
      </c>
      <c r="D572" s="21" t="s">
        <v>672</v>
      </c>
      <c r="E572" s="2" t="s">
        <v>623</v>
      </c>
      <c r="F572" s="2">
        <v>525316115</v>
      </c>
      <c r="G572" s="1">
        <v>70</v>
      </c>
      <c r="H572" s="247" t="s">
        <v>2427</v>
      </c>
      <c r="I572" s="29" t="s">
        <v>776</v>
      </c>
      <c r="J572" s="24" t="s">
        <v>487</v>
      </c>
      <c r="K572" s="2" t="s">
        <v>430</v>
      </c>
      <c r="L572" s="2">
        <v>13</v>
      </c>
      <c r="M572" s="2" t="s">
        <v>664</v>
      </c>
      <c r="N572" s="2" t="s">
        <v>431</v>
      </c>
      <c r="O572" s="11"/>
      <c r="P572" s="2" t="s">
        <v>2415</v>
      </c>
      <c r="Q572" s="11"/>
      <c r="R572" s="11"/>
      <c r="S572" s="11"/>
      <c r="T572" s="42"/>
      <c r="U572" s="42"/>
      <c r="V572" s="64" t="s">
        <v>2426</v>
      </c>
      <c r="W572" s="42"/>
      <c r="X572" s="42"/>
      <c r="Y572" s="66" t="s">
        <v>2381</v>
      </c>
      <c r="Z572" s="11"/>
      <c r="AA572" s="1" t="s">
        <v>812</v>
      </c>
      <c r="AC572" s="115">
        <v>128</v>
      </c>
      <c r="AD572" s="115">
        <v>1700</v>
      </c>
      <c r="AE572" s="11"/>
      <c r="AF572" s="11"/>
      <c r="AG572" s="11" t="s">
        <v>483</v>
      </c>
      <c r="AH572" s="115">
        <v>150</v>
      </c>
      <c r="AI572" s="11"/>
      <c r="AJ572" s="11"/>
      <c r="AM572" s="11"/>
      <c r="AO572" s="116">
        <v>39.6</v>
      </c>
      <c r="AP572" s="117">
        <v>51.4</v>
      </c>
      <c r="AQ572" s="118">
        <v>8.32</v>
      </c>
      <c r="AR572" s="119">
        <f>AO572+AP572+AQ572</f>
        <v>99.32</v>
      </c>
      <c r="AS572" s="120">
        <f>AO572/AP572</f>
        <v>0.77042801556420237</v>
      </c>
      <c r="AT572" s="121">
        <f>AO572/AP572*AQ572</f>
        <v>6.4099610894941641</v>
      </c>
      <c r="AU572" s="122">
        <f>AO572/(AP572+AQ572)</f>
        <v>0.66309444072337576</v>
      </c>
      <c r="AV572" s="19">
        <f>AW572*AO572/100</f>
        <v>33.908000000000001</v>
      </c>
      <c r="AW572" s="19">
        <f>98-AY572</f>
        <v>85.62626262626263</v>
      </c>
      <c r="AX572" s="123">
        <v>4.9000000000000004</v>
      </c>
      <c r="AY572" s="19">
        <f>AX572*100/AO572</f>
        <v>12.373737373737375</v>
      </c>
      <c r="AZ572" s="1" t="s">
        <v>432</v>
      </c>
      <c r="BA572" s="58">
        <v>9.2639999999999993</v>
      </c>
      <c r="BB572" s="1" t="s">
        <v>432</v>
      </c>
      <c r="BC572" s="6">
        <v>2.5000000000000001E-2</v>
      </c>
      <c r="BD572" s="6"/>
      <c r="BE572" s="19"/>
      <c r="BF572" s="19"/>
      <c r="BG572" s="67">
        <v>5620.7142857142862</v>
      </c>
      <c r="BH572" s="67">
        <v>264</v>
      </c>
      <c r="BI572" s="19">
        <v>0.55000000000000004</v>
      </c>
      <c r="BJ572" s="19">
        <v>28.8</v>
      </c>
      <c r="BK572" s="19">
        <f>100-BJ572</f>
        <v>71.2</v>
      </c>
      <c r="BL572" s="124">
        <f>BJ572/BK572</f>
        <v>0.4044943820224719</v>
      </c>
      <c r="BM572" s="125">
        <v>0.9</v>
      </c>
      <c r="BN572" s="6">
        <f>BM572*100/AO572</f>
        <v>2.2727272727272725</v>
      </c>
      <c r="BO572" s="1" t="s">
        <v>432</v>
      </c>
      <c r="BP572" s="19">
        <v>35.72</v>
      </c>
      <c r="BQ572" s="19">
        <v>22.4</v>
      </c>
      <c r="BR572" s="43">
        <v>41732</v>
      </c>
      <c r="BS572" s="6">
        <f>BX572+BZ572</f>
        <v>36.9</v>
      </c>
      <c r="BT572" s="4">
        <v>97.2</v>
      </c>
      <c r="BU572" s="43">
        <v>7656</v>
      </c>
      <c r="BV572" s="6">
        <f>100-BT572</f>
        <v>2.7999999999999972</v>
      </c>
      <c r="BW572" s="6">
        <f>BY572+CA572+CC572</f>
        <v>51.245799999999996</v>
      </c>
      <c r="BX572" s="22">
        <v>12.2</v>
      </c>
      <c r="BY572" s="22">
        <f>BX572*AP572/100</f>
        <v>6.2707999999999995</v>
      </c>
      <c r="BZ572" s="6">
        <v>24.7</v>
      </c>
      <c r="CA572" s="22">
        <f>BZ572*AP572/100</f>
        <v>12.695799999999998</v>
      </c>
      <c r="CB572" s="6">
        <v>62.8</v>
      </c>
      <c r="CC572" s="22">
        <f>CB572*AP572/100</f>
        <v>32.279199999999996</v>
      </c>
      <c r="CD572" s="22" t="s">
        <v>432</v>
      </c>
      <c r="CE572" s="126">
        <v>75.599999999999994</v>
      </c>
      <c r="CF572" s="127">
        <v>6186</v>
      </c>
      <c r="CG572" s="126">
        <v>70.7</v>
      </c>
      <c r="CH572" s="127">
        <v>5044</v>
      </c>
      <c r="CI572" s="126">
        <v>17.5</v>
      </c>
      <c r="CJ572" s="126">
        <v>37.700000000000003</v>
      </c>
      <c r="CK572" s="127">
        <v>4688</v>
      </c>
      <c r="CL572" s="19">
        <f>BX572/BZ572</f>
        <v>0.49392712550607287</v>
      </c>
      <c r="CM572" s="19"/>
      <c r="CN572" s="19"/>
      <c r="CO572" s="19"/>
      <c r="CP572" s="6"/>
      <c r="CQ572" s="19"/>
      <c r="CR572" s="19"/>
      <c r="CS572" s="20"/>
      <c r="CZ572" s="22"/>
      <c r="DA572" s="16"/>
      <c r="DB572" s="129" t="s">
        <v>257</v>
      </c>
      <c r="DC572" s="130"/>
      <c r="DD572" s="131"/>
      <c r="DI572" s="1" t="s">
        <v>436</v>
      </c>
      <c r="DJ572" s="209" t="s">
        <v>483</v>
      </c>
      <c r="DK572" s="4">
        <v>2</v>
      </c>
      <c r="DN572" s="16"/>
      <c r="DR572" s="58"/>
      <c r="DS572" s="22"/>
      <c r="DT572" s="22"/>
      <c r="DU572" s="22"/>
      <c r="DV572" s="22"/>
      <c r="DW572" s="22"/>
      <c r="DX572" s="22"/>
      <c r="DY572" s="22"/>
      <c r="DZ572" s="22"/>
      <c r="EB572" s="2"/>
      <c r="EC572" s="36"/>
      <c r="ED572" s="36"/>
      <c r="EE572" s="4">
        <f>L572</f>
        <v>13</v>
      </c>
      <c r="EF572" s="4"/>
      <c r="EG572" s="4"/>
      <c r="EH572" s="4"/>
      <c r="EI572" s="4"/>
      <c r="EJ572" s="4"/>
      <c r="EK572" s="4"/>
      <c r="EL572" s="6" t="e">
        <f>EK572/(EJ572*EJ572*0.01*0.01)</f>
        <v>#DIV/0!</v>
      </c>
      <c r="EM572" s="4"/>
      <c r="EN572" s="4"/>
      <c r="EO572" s="4"/>
      <c r="EP572" s="4"/>
      <c r="EQ572" s="31"/>
      <c r="ER572" s="14"/>
      <c r="ES572" s="132">
        <f>C572</f>
        <v>17146</v>
      </c>
      <c r="ET572" s="133">
        <v>75</v>
      </c>
      <c r="EU572" s="133">
        <v>14709</v>
      </c>
      <c r="EV572" s="133">
        <v>8000</v>
      </c>
      <c r="EW572" s="133">
        <v>37440</v>
      </c>
      <c r="EX572" s="133">
        <v>1903</v>
      </c>
      <c r="EY572" s="134">
        <f>EX572/EV572*EW572/ET572</f>
        <v>118.74720000000001</v>
      </c>
      <c r="EZ572" s="39">
        <f>L572*EY572</f>
        <v>1543.7136</v>
      </c>
      <c r="FA572" s="9"/>
      <c r="FE572" s="135"/>
      <c r="FF572" s="135"/>
      <c r="FH572" s="136"/>
      <c r="FK572" s="138"/>
      <c r="FL572" s="139"/>
      <c r="FM572" s="9"/>
      <c r="FN572" s="1"/>
      <c r="FO572" s="41">
        <f>AC572/1000</f>
        <v>0.128</v>
      </c>
      <c r="FQ572" s="121">
        <f>EX572*100/EU572</f>
        <v>12.937657216670067</v>
      </c>
      <c r="FR572" s="140">
        <f>EY572/1000</f>
        <v>0.11874720000000001</v>
      </c>
      <c r="FS572" s="9"/>
      <c r="FV572" s="212"/>
      <c r="FX572" s="212"/>
      <c r="GI572" s="8"/>
      <c r="GO572" s="10"/>
      <c r="GP572" s="10"/>
      <c r="GQ572" s="20"/>
      <c r="KB572" s="22"/>
      <c r="KC572" s="22"/>
      <c r="KD572" s="22"/>
      <c r="KE572" s="20">
        <f>FR572*AO572/100*1000</f>
        <v>47.023891200000001</v>
      </c>
      <c r="KF572" s="20">
        <f>FR572*AP572/100*1000</f>
        <v>61.036060800000008</v>
      </c>
      <c r="KG572" s="20">
        <f>FR572*AQ572/100*1000</f>
        <v>9.8797670400000008</v>
      </c>
      <c r="KH572" s="20">
        <f>FR572*AX572/100*1000</f>
        <v>5.8186128000000013</v>
      </c>
      <c r="KI572" s="20">
        <f>FR572*BM572/100*1000</f>
        <v>1.0687248</v>
      </c>
      <c r="KJ572" s="20">
        <f>FR572*BY572/100*1000</f>
        <v>7.4463994176000003</v>
      </c>
      <c r="KK572" s="20">
        <f>FR572*CA572/100*1000</f>
        <v>15.075907017599999</v>
      </c>
      <c r="KL572" s="20">
        <f>FR572*CC572/100*1000</f>
        <v>38.330646182400002</v>
      </c>
      <c r="KM572" s="19">
        <v>59.4</v>
      </c>
      <c r="KN572" s="19">
        <v>68.8</v>
      </c>
      <c r="KO572" s="9">
        <v>2</v>
      </c>
    </row>
    <row r="573" spans="1:313">
      <c r="A573" s="1">
        <v>316</v>
      </c>
      <c r="B573" s="1">
        <f>COUNTIFS($D$3:D573,D573,$F$3:F573,F573)</f>
        <v>1</v>
      </c>
      <c r="C573" s="34">
        <v>11823</v>
      </c>
      <c r="D573" s="21" t="s">
        <v>898</v>
      </c>
      <c r="E573" s="2" t="s">
        <v>683</v>
      </c>
      <c r="F573" s="2">
        <v>431019465</v>
      </c>
      <c r="G573" s="1">
        <f>LEFT(H573,4)-CONCATENATE(IF(LEFT(F573, 2)&lt;MID(H573, 3, 4), 20, 19),LEFT(F573,2))</f>
        <v>76</v>
      </c>
      <c r="H573" s="247" t="s">
        <v>892</v>
      </c>
      <c r="I573" s="29" t="s">
        <v>457</v>
      </c>
      <c r="J573" s="30" t="s">
        <v>516</v>
      </c>
      <c r="K573" s="2" t="s">
        <v>430</v>
      </c>
      <c r="L573" s="1">
        <v>3</v>
      </c>
      <c r="M573" s="2" t="s">
        <v>628</v>
      </c>
      <c r="N573" s="2" t="s">
        <v>431</v>
      </c>
      <c r="P573" s="1" t="s">
        <v>890</v>
      </c>
      <c r="S573" s="2"/>
      <c r="T573" s="46" t="s">
        <v>797</v>
      </c>
      <c r="U573" s="46"/>
      <c r="V573" s="47" t="s">
        <v>824</v>
      </c>
      <c r="X573" s="59"/>
      <c r="Y573" s="59"/>
      <c r="Z573" s="29"/>
      <c r="AA573" s="1" t="s">
        <v>768</v>
      </c>
      <c r="AC573" s="115">
        <v>119</v>
      </c>
      <c r="AD573" s="115">
        <v>356</v>
      </c>
      <c r="AE573" s="11"/>
      <c r="AF573" s="11"/>
      <c r="AG573" s="11" t="s">
        <v>594</v>
      </c>
      <c r="AH573" s="115">
        <v>50</v>
      </c>
      <c r="AI573" s="8" t="s">
        <v>894</v>
      </c>
      <c r="AO573" s="116">
        <v>48.2</v>
      </c>
      <c r="AP573" s="117">
        <v>50.5</v>
      </c>
      <c r="AQ573" s="118">
        <v>1.1000000000000001</v>
      </c>
      <c r="AR573" s="119">
        <f>AO573+AP573+AQ573</f>
        <v>99.8</v>
      </c>
      <c r="AS573" s="120">
        <f>AO573/AP573</f>
        <v>0.95445544554455453</v>
      </c>
      <c r="AT573" s="121">
        <f>AO573/AP573*AQ573</f>
        <v>1.0499009900990102</v>
      </c>
      <c r="AU573" s="122">
        <f>AO573/(AP573+AQ573)</f>
        <v>0.93410852713178294</v>
      </c>
      <c r="AV573" s="19">
        <v>27.377600000000001</v>
      </c>
      <c r="AW573" s="19">
        <f>95-AY573</f>
        <v>56.8</v>
      </c>
      <c r="AX573" s="151">
        <v>18.412400000000002</v>
      </c>
      <c r="AY573" s="19">
        <v>38.200000000000003</v>
      </c>
      <c r="AZ573" s="1" t="s">
        <v>432</v>
      </c>
      <c r="BA573" s="145">
        <v>16.509999999999998</v>
      </c>
      <c r="BB573" s="1" t="s">
        <v>432</v>
      </c>
      <c r="BC573" s="6">
        <v>0.1</v>
      </c>
      <c r="BD573" s="6"/>
      <c r="BE573" s="19">
        <v>58.5</v>
      </c>
      <c r="BF573" s="19">
        <v>55.4</v>
      </c>
      <c r="BG573" s="2">
        <v>8943</v>
      </c>
      <c r="BH573" s="20"/>
      <c r="BI573" s="2" t="s">
        <v>432</v>
      </c>
      <c r="BJ573" s="19">
        <v>54.6</v>
      </c>
      <c r="BK573" s="1">
        <v>45.4</v>
      </c>
      <c r="BL573" s="124">
        <f>BJ573/BK573</f>
        <v>1.2026431718061674</v>
      </c>
      <c r="BM573" s="125">
        <v>0.7</v>
      </c>
      <c r="BN573" s="6">
        <f>BM573*100/AO573</f>
        <v>1.4522821576763485</v>
      </c>
      <c r="BO573" s="1" t="s">
        <v>432</v>
      </c>
      <c r="BP573" s="1">
        <v>72.2</v>
      </c>
      <c r="BQ573" s="19">
        <v>78.546000000000006</v>
      </c>
      <c r="BR573" s="43">
        <v>94092.85714285713</v>
      </c>
      <c r="BS573" s="6">
        <f>BX573+BZ573</f>
        <v>44.8</v>
      </c>
      <c r="BT573" s="4">
        <v>89.7</v>
      </c>
      <c r="BU573" s="43">
        <v>10971.52</v>
      </c>
      <c r="BV573" s="6">
        <f>100-BT573</f>
        <v>10.299999999999997</v>
      </c>
      <c r="BW573" s="6">
        <f>BY573+CA573+CC573</f>
        <v>50.247500000000002</v>
      </c>
      <c r="BX573" s="4">
        <v>17.399999999999999</v>
      </c>
      <c r="BY573" s="22">
        <f>BX573*AP573/100</f>
        <v>8.786999999999999</v>
      </c>
      <c r="BZ573" s="4">
        <v>27.4</v>
      </c>
      <c r="CA573" s="22">
        <f>BZ573*AP573/100</f>
        <v>13.836999999999998</v>
      </c>
      <c r="CB573" s="4">
        <v>54.7</v>
      </c>
      <c r="CC573" s="22">
        <f>CB573*AP573/100</f>
        <v>27.623500000000003</v>
      </c>
      <c r="CD573" s="6">
        <v>0.7</v>
      </c>
      <c r="CE573" s="126">
        <v>100</v>
      </c>
      <c r="CF573" s="127">
        <v>13445.8</v>
      </c>
      <c r="CG573" s="126">
        <v>99.9</v>
      </c>
      <c r="CH573" s="126">
        <v>9828</v>
      </c>
      <c r="CI573" s="126">
        <v>100</v>
      </c>
      <c r="CJ573" s="126">
        <v>99.9</v>
      </c>
      <c r="CK573" s="127">
        <v>9883.1999999999989</v>
      </c>
      <c r="CL573" s="19">
        <f>BX573/BZ573</f>
        <v>0.63503649635036497</v>
      </c>
      <c r="CM573" s="22"/>
      <c r="CN573" s="22"/>
      <c r="CO573" s="22"/>
      <c r="CP573" s="6"/>
      <c r="CQ573" s="19"/>
      <c r="CR573" s="19"/>
      <c r="CS573" s="19"/>
      <c r="CT573" s="6"/>
      <c r="CU573" s="6"/>
      <c r="CV573" s="6"/>
      <c r="CW573" s="22"/>
      <c r="CX573" s="22"/>
      <c r="CY573" s="2"/>
      <c r="CZ573" s="22"/>
      <c r="DA573" s="16">
        <v>3</v>
      </c>
      <c r="DB573" s="4" t="s">
        <v>441</v>
      </c>
      <c r="DC573" s="130"/>
      <c r="DD573" s="131"/>
      <c r="DI573" s="1" t="s">
        <v>434</v>
      </c>
      <c r="DJ573" s="210" t="s">
        <v>491</v>
      </c>
      <c r="DK573" s="4">
        <v>2</v>
      </c>
      <c r="DM573" s="4" t="s">
        <v>442</v>
      </c>
      <c r="DN573" s="16">
        <v>0</v>
      </c>
      <c r="DO573" s="4">
        <v>0</v>
      </c>
      <c r="DP573" s="14">
        <v>43773</v>
      </c>
      <c r="DR573" s="1" t="s">
        <v>431</v>
      </c>
      <c r="DS573" s="1" t="s">
        <v>431</v>
      </c>
      <c r="DT573" s="1" t="s">
        <v>431</v>
      </c>
      <c r="DU573" s="1" t="s">
        <v>431</v>
      </c>
      <c r="DV573" s="1" t="s">
        <v>431</v>
      </c>
      <c r="DW573" s="1" t="s">
        <v>431</v>
      </c>
      <c r="DX573" s="1" t="s">
        <v>431</v>
      </c>
      <c r="DY573" s="1" t="s">
        <v>431</v>
      </c>
      <c r="DZ573" s="1" t="s">
        <v>431</v>
      </c>
      <c r="EA573" s="1" t="s">
        <v>431</v>
      </c>
      <c r="EB573" s="1" t="s">
        <v>431</v>
      </c>
      <c r="EC573" s="36"/>
      <c r="ED573" s="36"/>
      <c r="EE573" s="4">
        <v>3</v>
      </c>
      <c r="EF573" s="4">
        <v>10</v>
      </c>
      <c r="EG573" s="4">
        <v>2</v>
      </c>
      <c r="EH573" s="4">
        <v>0</v>
      </c>
      <c r="EI573" s="4"/>
      <c r="EJ573" s="4">
        <v>170</v>
      </c>
      <c r="EK573" s="4">
        <v>82</v>
      </c>
      <c r="EL573" s="6">
        <f>EK573/(EJ573*EJ573*0.01*0.01)</f>
        <v>28.373702422145328</v>
      </c>
      <c r="EM573" s="17">
        <v>2</v>
      </c>
      <c r="EN573" s="1">
        <v>0</v>
      </c>
      <c r="EO573" s="4">
        <v>3</v>
      </c>
      <c r="EP573" s="4">
        <v>1</v>
      </c>
      <c r="EQ573" s="31"/>
      <c r="ER573" s="14"/>
      <c r="ES573" s="132">
        <v>11823</v>
      </c>
      <c r="ET573" s="133">
        <v>75</v>
      </c>
      <c r="EU573" s="133">
        <v>7392</v>
      </c>
      <c r="EV573" s="133">
        <v>4000</v>
      </c>
      <c r="EW573" s="133">
        <v>42120</v>
      </c>
      <c r="EX573" s="133">
        <v>821</v>
      </c>
      <c r="EY573" s="134">
        <f>EX573/EV573*EW573/ET573</f>
        <v>115.26839999999999</v>
      </c>
      <c r="EZ573" s="39">
        <f>L573*EY573</f>
        <v>345.80519999999996</v>
      </c>
      <c r="FA573" s="9"/>
      <c r="FE573" s="135"/>
      <c r="FF573" s="135"/>
      <c r="FH573" s="136"/>
      <c r="FK573" s="138"/>
      <c r="FL573" s="139"/>
      <c r="FM573" s="9"/>
      <c r="FN573" s="1"/>
      <c r="FO573" s="41">
        <f>AC573/1000</f>
        <v>0.11899999999999999</v>
      </c>
      <c r="FQ573" s="121">
        <f>EX573*100/EU573</f>
        <v>11.106601731601732</v>
      </c>
      <c r="FR573" s="140">
        <f>EY573/1000</f>
        <v>0.11526839999999998</v>
      </c>
      <c r="FS573" s="9"/>
      <c r="FU573" s="214"/>
      <c r="FW573" s="214"/>
      <c r="FZ573" s="1">
        <v>0</v>
      </c>
      <c r="GA573" s="1">
        <v>7</v>
      </c>
      <c r="GD573" s="1">
        <v>0</v>
      </c>
      <c r="GG573" s="1">
        <v>1</v>
      </c>
      <c r="GH573" s="28">
        <v>43773</v>
      </c>
      <c r="GI573" s="28"/>
      <c r="GJ573" s="29" t="s">
        <v>528</v>
      </c>
      <c r="GM573" s="11" t="s">
        <v>566</v>
      </c>
      <c r="GN573" s="1">
        <f>DATEDIF(DP573,GO573,"m")</f>
        <v>0</v>
      </c>
      <c r="GO573" s="10">
        <v>43773</v>
      </c>
      <c r="GP573" s="10" t="s">
        <v>444</v>
      </c>
      <c r="GQ573" s="20"/>
      <c r="GT573" s="22">
        <v>0.19538427322859517</v>
      </c>
      <c r="KE573" s="20">
        <f>FR573*AO573/100*1000</f>
        <v>55.559368799999987</v>
      </c>
      <c r="KF573" s="20">
        <f>FR573*AP573/100*1000</f>
        <v>58.21054199999999</v>
      </c>
      <c r="KG573" s="20">
        <f>FR573*AQ573/100*1000</f>
        <v>1.2679523999999998</v>
      </c>
      <c r="KH573" s="20">
        <f>FR573*AX573/100*1000</f>
        <v>21.223678881599998</v>
      </c>
      <c r="KI573" s="20">
        <f>FR573*BM573/100*1000</f>
        <v>0.80687879999999979</v>
      </c>
      <c r="KJ573" s="20">
        <f>FR573*BY573/100*1000</f>
        <v>10.128634307999999</v>
      </c>
      <c r="KK573" s="20">
        <f>FR573*CA573/100*1000</f>
        <v>15.949688507999996</v>
      </c>
      <c r="KL573" s="20">
        <f>FR573*CC573/100*1000</f>
        <v>31.841166473999998</v>
      </c>
      <c r="KV573" s="11" t="s">
        <v>566</v>
      </c>
    </row>
    <row r="574" spans="1:313">
      <c r="A574" s="1">
        <v>311</v>
      </c>
      <c r="B574" s="1">
        <f>COUNTIFS($D$3:D574,D574,$F$3:F574,F574)</f>
        <v>1</v>
      </c>
      <c r="C574" s="34">
        <v>16342</v>
      </c>
      <c r="D574" s="21" t="s">
        <v>507</v>
      </c>
      <c r="E574" s="2" t="s">
        <v>508</v>
      </c>
      <c r="F574" s="2">
        <v>5507302504</v>
      </c>
      <c r="G574" s="1">
        <f>LEFT(H574,4)-CONCATENATE(IF(LEFT(F574, 2)&lt;MID(H574, 3, 4), 20, 19),LEFT(F574,2))</f>
        <v>66</v>
      </c>
      <c r="H574" s="247" t="s">
        <v>2267</v>
      </c>
      <c r="I574" s="29" t="s">
        <v>2268</v>
      </c>
      <c r="J574" s="24" t="s">
        <v>487</v>
      </c>
      <c r="K574" s="2" t="s">
        <v>430</v>
      </c>
      <c r="L574" s="2">
        <v>4.5</v>
      </c>
      <c r="M574" s="2">
        <v>1</v>
      </c>
      <c r="N574" s="2" t="s">
        <v>431</v>
      </c>
      <c r="O574" s="11"/>
      <c r="P574" s="2" t="s">
        <v>2252</v>
      </c>
      <c r="Q574" s="11"/>
      <c r="R574" s="11"/>
      <c r="S574" s="11"/>
      <c r="T574" s="42"/>
      <c r="U574" s="42"/>
      <c r="V574" s="64" t="s">
        <v>1609</v>
      </c>
      <c r="W574" s="42"/>
      <c r="X574" s="42"/>
      <c r="Y574" s="66"/>
      <c r="Z574" s="11"/>
      <c r="AA574" s="1" t="s">
        <v>773</v>
      </c>
      <c r="AC574" s="115">
        <v>85</v>
      </c>
      <c r="AD574" s="115">
        <v>400</v>
      </c>
      <c r="AE574" s="11"/>
      <c r="AF574" s="11"/>
      <c r="AG574" s="11" t="s">
        <v>483</v>
      </c>
      <c r="AH574" s="115">
        <v>50</v>
      </c>
      <c r="AI574" s="11"/>
      <c r="AJ574" s="11"/>
      <c r="AM574" s="11"/>
      <c r="AO574" s="116">
        <v>29.5</v>
      </c>
      <c r="AP574" s="117">
        <v>64.2</v>
      </c>
      <c r="AQ574" s="118">
        <v>5.66</v>
      </c>
      <c r="AR574" s="119">
        <f>AO574+AP574+AQ574</f>
        <v>99.36</v>
      </c>
      <c r="AS574" s="120">
        <f>AO574/AP574</f>
        <v>0.45950155763239875</v>
      </c>
      <c r="AT574" s="121">
        <f>AO574/AP574*AQ574</f>
        <v>2.600778816199377</v>
      </c>
      <c r="AU574" s="122">
        <f>AO574/(AP574+AQ574)</f>
        <v>0.42227311766389924</v>
      </c>
      <c r="AV574" s="19">
        <f>AW574*AO574/100</f>
        <v>24.119999999999994</v>
      </c>
      <c r="AW574" s="19">
        <f>98-AY574-(CD574*100/AO574)</f>
        <v>81.762711864406768</v>
      </c>
      <c r="AX574" s="123">
        <v>4.51</v>
      </c>
      <c r="AY574" s="19">
        <f>AX574*100/AO574</f>
        <v>15.288135593220339</v>
      </c>
      <c r="AZ574" s="1" t="s">
        <v>432</v>
      </c>
      <c r="BA574" s="58">
        <v>16.64</v>
      </c>
      <c r="BB574" s="1" t="s">
        <v>432</v>
      </c>
      <c r="BC574" s="6">
        <v>0.03</v>
      </c>
      <c r="BD574" s="6"/>
      <c r="BE574" s="19"/>
      <c r="BF574" s="19"/>
      <c r="BG574" s="67">
        <v>6057.5</v>
      </c>
      <c r="BH574" s="67">
        <v>400.51</v>
      </c>
      <c r="BI574" s="19">
        <v>1.1000000000000001</v>
      </c>
      <c r="BJ574" s="19">
        <v>39</v>
      </c>
      <c r="BK574" s="19">
        <f>100-BJ574</f>
        <v>61</v>
      </c>
      <c r="BL574" s="124">
        <f>BJ574/BK574</f>
        <v>0.63934426229508201</v>
      </c>
      <c r="BM574" s="125">
        <v>0.16</v>
      </c>
      <c r="BN574" s="6">
        <f>BM574*100/AO574</f>
        <v>0.5423728813559322</v>
      </c>
      <c r="BO574" s="1" t="s">
        <v>432</v>
      </c>
      <c r="BP574" s="19">
        <v>38.15</v>
      </c>
      <c r="BQ574" s="19">
        <v>26.52</v>
      </c>
      <c r="BR574" s="43">
        <v>61494.51</v>
      </c>
      <c r="BS574" s="6">
        <f>BX574+BZ574</f>
        <v>26.9</v>
      </c>
      <c r="BT574" s="4">
        <v>95.7</v>
      </c>
      <c r="BU574" s="43">
        <v>6855.67</v>
      </c>
      <c r="BV574" s="6">
        <f>100-BT574</f>
        <v>4.2999999999999972</v>
      </c>
      <c r="BW574" s="6">
        <f>BY574+CA574+CC574</f>
        <v>64.135800000000003</v>
      </c>
      <c r="BX574" s="22">
        <v>11.7</v>
      </c>
      <c r="BY574" s="22">
        <f>BX574*AP574/100</f>
        <v>7.5114000000000001</v>
      </c>
      <c r="BZ574" s="6">
        <v>15.2</v>
      </c>
      <c r="CA574" s="22">
        <f>BZ574*AP574/100</f>
        <v>9.7584</v>
      </c>
      <c r="CB574" s="6">
        <v>73</v>
      </c>
      <c r="CC574" s="22">
        <f>CB574*AP574/100</f>
        <v>46.866000000000007</v>
      </c>
      <c r="CD574" s="22">
        <v>0.28000000000000003</v>
      </c>
      <c r="CE574" s="126">
        <v>82</v>
      </c>
      <c r="CF574" s="127">
        <v>5927</v>
      </c>
      <c r="CG574" s="126">
        <v>62.7</v>
      </c>
      <c r="CH574" s="127">
        <v>4848</v>
      </c>
      <c r="CI574" s="126">
        <v>8.75</v>
      </c>
      <c r="CJ574" s="126">
        <v>25.5</v>
      </c>
      <c r="CK574" s="127">
        <v>4804</v>
      </c>
      <c r="CL574" s="19">
        <f>BX574/BZ574</f>
        <v>0.76973684210526316</v>
      </c>
      <c r="CM574" s="19"/>
      <c r="CN574" s="19"/>
      <c r="CO574" s="19"/>
      <c r="CP574" s="6"/>
      <c r="CQ574" s="19"/>
      <c r="CR574" s="19"/>
      <c r="CS574" s="20"/>
      <c r="CZ574" s="22"/>
      <c r="DA574" s="16"/>
      <c r="DB574" s="129" t="s">
        <v>441</v>
      </c>
      <c r="DC574" s="130"/>
      <c r="DD574" s="131" t="s">
        <v>1932</v>
      </c>
      <c r="DI574" s="1" t="s">
        <v>434</v>
      </c>
      <c r="DJ574" s="209" t="s">
        <v>483</v>
      </c>
      <c r="DK574" s="4">
        <v>2</v>
      </c>
      <c r="DN574" s="16">
        <v>0</v>
      </c>
      <c r="DR574" s="22" t="s">
        <v>431</v>
      </c>
      <c r="DS574" s="22" t="s">
        <v>431</v>
      </c>
      <c r="DT574" s="22">
        <v>101</v>
      </c>
      <c r="DU574" s="22">
        <v>9</v>
      </c>
      <c r="DV574" s="22">
        <v>91</v>
      </c>
      <c r="DW574" s="40" t="s">
        <v>431</v>
      </c>
      <c r="DX574" s="40" t="s">
        <v>431</v>
      </c>
      <c r="DY574" s="40" t="s">
        <v>431</v>
      </c>
      <c r="DZ574" s="40" t="s">
        <v>431</v>
      </c>
      <c r="EA574" s="2">
        <v>0</v>
      </c>
      <c r="EB574" s="2"/>
      <c r="EC574" s="36"/>
      <c r="ED574" s="36"/>
      <c r="EE574" s="4">
        <f>L574</f>
        <v>4.5</v>
      </c>
      <c r="EF574" s="4"/>
      <c r="EG574" s="4"/>
      <c r="EH574" s="4"/>
      <c r="EI574" s="4"/>
      <c r="EJ574" s="4"/>
      <c r="EK574" s="4"/>
      <c r="EL574" s="6" t="e">
        <f>EK574/(EJ574*EJ574*0.01*0.01)</f>
        <v>#DIV/0!</v>
      </c>
      <c r="EM574" s="4"/>
      <c r="EN574" s="4"/>
      <c r="EO574" s="4"/>
      <c r="EP574" s="4"/>
      <c r="EQ574" s="31"/>
      <c r="ER574" s="14"/>
      <c r="ES574" s="132">
        <f>C574</f>
        <v>16342</v>
      </c>
      <c r="ET574" s="133">
        <v>75</v>
      </c>
      <c r="EU574" s="133">
        <v>14239</v>
      </c>
      <c r="EV574" s="133">
        <v>14000</v>
      </c>
      <c r="EW574" s="133">
        <v>38064</v>
      </c>
      <c r="EX574" s="133">
        <v>2263</v>
      </c>
      <c r="EY574" s="134">
        <f>EX574/EV574*EW574/ET574</f>
        <v>82.03698285714286</v>
      </c>
      <c r="EZ574" s="39">
        <f>L574*EY574</f>
        <v>369.16642285714289</v>
      </c>
      <c r="FA574" s="9"/>
      <c r="FE574" s="135"/>
      <c r="FF574" s="135"/>
      <c r="FH574" s="136"/>
      <c r="FK574" s="138"/>
      <c r="FL574" s="139"/>
      <c r="FM574" s="9"/>
      <c r="FN574" s="1"/>
      <c r="FO574" s="41">
        <f>AC574/1000</f>
        <v>8.5000000000000006E-2</v>
      </c>
      <c r="FQ574" s="121">
        <f>EX574*100/EU574</f>
        <v>15.89297001193904</v>
      </c>
      <c r="FR574" s="140">
        <f>EY574/1000</f>
        <v>8.2036982857142865E-2</v>
      </c>
      <c r="FS574" s="9"/>
      <c r="FV574" s="212"/>
      <c r="FX574" s="212"/>
      <c r="GI574" s="8"/>
      <c r="GO574" s="10"/>
      <c r="GP574" s="10"/>
      <c r="GQ574" s="20"/>
      <c r="KB574" s="22">
        <v>75.5</v>
      </c>
      <c r="KC574" s="22">
        <v>29.7</v>
      </c>
      <c r="KD574" s="22">
        <v>30.6</v>
      </c>
      <c r="KE574" s="20">
        <f>FR574*AO574/100*1000</f>
        <v>24.200909942857145</v>
      </c>
      <c r="KF574" s="20">
        <f>FR574*AP574/100*1000</f>
        <v>52.667742994285724</v>
      </c>
      <c r="KG574" s="20">
        <f>FR574*AQ574/100*1000</f>
        <v>4.6432932297142866</v>
      </c>
      <c r="KH574" s="20">
        <f>FR574*AX574/100*1000</f>
        <v>3.6998679268571433</v>
      </c>
      <c r="KI574" s="20">
        <f>FR574*BM574/100*1000</f>
        <v>0.13125917257142858</v>
      </c>
      <c r="KJ574" s="20">
        <f>FR574*BY574/100*1000</f>
        <v>6.1621259303314293</v>
      </c>
      <c r="KK574" s="20">
        <f>FR574*CA574/100*1000</f>
        <v>8.0054969351314291</v>
      </c>
      <c r="KL574" s="20">
        <f>FR574*CC574/100*1000</f>
        <v>38.447452385828576</v>
      </c>
    </row>
    <row r="575" spans="1:313">
      <c r="A575" s="1">
        <v>372</v>
      </c>
      <c r="B575" s="219">
        <f>COUNTIFS($D$3:D575,D575,$F$3:F575,F575)</f>
        <v>1</v>
      </c>
      <c r="C575" s="21">
        <v>11976</v>
      </c>
      <c r="D575" s="21" t="s">
        <v>2913</v>
      </c>
      <c r="E575" s="1" t="s">
        <v>504</v>
      </c>
      <c r="F575" s="12">
        <v>8302225305</v>
      </c>
      <c r="G575" s="1">
        <v>36</v>
      </c>
      <c r="H575" s="247" t="s">
        <v>1002</v>
      </c>
      <c r="DJ575" s="209" t="s">
        <v>483</v>
      </c>
      <c r="EL575" s="6" t="e">
        <f>EK575/(EJ575*EJ575*0.01*0.01)</f>
        <v>#DIV/0!</v>
      </c>
      <c r="FV575" s="212" t="s">
        <v>785</v>
      </c>
      <c r="FX575" s="212" t="s">
        <v>785</v>
      </c>
      <c r="GI575" s="8"/>
    </row>
    <row r="576" spans="1:313">
      <c r="A576" s="1">
        <v>84</v>
      </c>
      <c r="B576" s="219">
        <f>COUNTIFS($D$3:D576,D576,$F$3:F576,F576)</f>
        <v>1</v>
      </c>
      <c r="C576" s="34">
        <v>17249</v>
      </c>
      <c r="D576" s="21" t="s">
        <v>2440</v>
      </c>
      <c r="E576" s="2" t="s">
        <v>2441</v>
      </c>
      <c r="F576" s="2">
        <v>5951130856</v>
      </c>
      <c r="G576" s="1">
        <v>63</v>
      </c>
      <c r="H576" s="247" t="s">
        <v>2436</v>
      </c>
      <c r="I576" s="29" t="s">
        <v>442</v>
      </c>
      <c r="J576" s="24" t="s">
        <v>487</v>
      </c>
      <c r="K576" s="2" t="s">
        <v>430</v>
      </c>
      <c r="L576" s="2">
        <v>17</v>
      </c>
      <c r="M576" s="2" t="s">
        <v>652</v>
      </c>
      <c r="N576" s="2" t="s">
        <v>431</v>
      </c>
      <c r="O576" s="11"/>
      <c r="P576" s="2" t="s">
        <v>2415</v>
      </c>
      <c r="Q576" s="11"/>
      <c r="R576" s="11"/>
      <c r="S576" s="11"/>
      <c r="T576" s="42"/>
      <c r="U576" s="42"/>
      <c r="V576" s="64" t="s">
        <v>2426</v>
      </c>
      <c r="W576" s="42"/>
      <c r="X576" s="42"/>
      <c r="Y576" s="42"/>
      <c r="Z576" s="29"/>
      <c r="AA576" s="1" t="s">
        <v>2166</v>
      </c>
      <c r="AC576" s="115">
        <v>1221</v>
      </c>
      <c r="AD576" s="115">
        <v>2000</v>
      </c>
      <c r="AE576" s="11"/>
      <c r="AF576" s="11"/>
      <c r="AG576" s="11" t="s">
        <v>491</v>
      </c>
      <c r="AH576" s="115">
        <v>150</v>
      </c>
      <c r="AI576" s="11"/>
      <c r="AJ576" s="11"/>
      <c r="AM576" s="11"/>
      <c r="AO576" s="116">
        <v>72.099999999999994</v>
      </c>
      <c r="AP576" s="117">
        <v>24.5</v>
      </c>
      <c r="AQ576" s="118">
        <v>1.51</v>
      </c>
      <c r="AR576" s="119">
        <f>AO576+AP576+AQ576</f>
        <v>98.11</v>
      </c>
      <c r="AS576" s="120">
        <f>AO576/AP576</f>
        <v>2.9428571428571426</v>
      </c>
      <c r="AT576" s="121">
        <f>AO576/AP576*AQ576</f>
        <v>4.4437142857142851</v>
      </c>
      <c r="AU576" s="122">
        <f>AO576/(AP576+AQ576)</f>
        <v>2.7720107650903496</v>
      </c>
      <c r="AV576" s="19">
        <f>AW576*AO576/100</f>
        <v>67.517999999999986</v>
      </c>
      <c r="AW576" s="19">
        <f>98-AY576</f>
        <v>93.64493758668516</v>
      </c>
      <c r="AX576" s="123">
        <v>3.14</v>
      </c>
      <c r="AY576" s="19">
        <f>AX576*100/AO576</f>
        <v>4.3550624133148412</v>
      </c>
      <c r="AZ576" s="1" t="s">
        <v>432</v>
      </c>
      <c r="BA576" s="58">
        <v>41.833333333333336</v>
      </c>
      <c r="BB576" s="1" t="s">
        <v>432</v>
      </c>
      <c r="BC576" s="6">
        <v>0</v>
      </c>
      <c r="BD576" s="6"/>
      <c r="BE576" s="19"/>
      <c r="BF576" s="19"/>
      <c r="BG576" s="67">
        <v>4833</v>
      </c>
      <c r="BH576" s="67">
        <v>304.2</v>
      </c>
      <c r="BI576" s="19">
        <v>5.88</v>
      </c>
      <c r="BJ576" s="19">
        <v>58.4</v>
      </c>
      <c r="BK576" s="19">
        <f>100-BJ576</f>
        <v>41.6</v>
      </c>
      <c r="BL576" s="124">
        <f>BJ576/BK576</f>
        <v>1.4038461538461537</v>
      </c>
      <c r="BM576" s="125">
        <v>1.18</v>
      </c>
      <c r="BN576" s="6">
        <f>BM576*100/AO576</f>
        <v>1.6366158113730931</v>
      </c>
      <c r="BO576" s="1" t="s">
        <v>432</v>
      </c>
      <c r="BP576" s="19">
        <v>20</v>
      </c>
      <c r="BQ576" s="19">
        <v>26.07</v>
      </c>
      <c r="BR576" s="43">
        <v>23127.5</v>
      </c>
      <c r="BS576" s="6">
        <f>BX576+BZ576</f>
        <v>62.400000000000006</v>
      </c>
      <c r="BT576" s="4">
        <v>90.6</v>
      </c>
      <c r="BU576" s="43">
        <v>5594</v>
      </c>
      <c r="BV576" s="6">
        <f>100-BT576</f>
        <v>9.4000000000000057</v>
      </c>
      <c r="BW576" s="6">
        <f>BY576+CA576+CC576</f>
        <v>23.373000000000001</v>
      </c>
      <c r="BX576" s="22">
        <v>29.2</v>
      </c>
      <c r="BY576" s="22">
        <f>BX576*AP576/100</f>
        <v>7.1539999999999999</v>
      </c>
      <c r="BZ576" s="6">
        <v>33.200000000000003</v>
      </c>
      <c r="CA576" s="22">
        <f>BZ576*AP576/100</f>
        <v>8.1340000000000003</v>
      </c>
      <c r="CB576" s="6">
        <v>33</v>
      </c>
      <c r="CC576" s="22">
        <f>CB576*AP576/100</f>
        <v>8.0850000000000009</v>
      </c>
      <c r="CD576" s="22" t="s">
        <v>432</v>
      </c>
      <c r="CE576" s="126">
        <v>68.900000000000006</v>
      </c>
      <c r="CF576" s="127">
        <v>4631</v>
      </c>
      <c r="CG576" s="126">
        <v>53.3</v>
      </c>
      <c r="CH576" s="127">
        <v>4465</v>
      </c>
      <c r="CI576" s="126">
        <v>21.1</v>
      </c>
      <c r="CJ576" s="126">
        <v>46.6</v>
      </c>
      <c r="CK576" s="127">
        <v>4318</v>
      </c>
      <c r="CL576" s="19">
        <f>BX576/BZ576</f>
        <v>0.87951807228915657</v>
      </c>
      <c r="CM576" s="19"/>
      <c r="CN576" s="19"/>
      <c r="CO576" s="19"/>
      <c r="CP576" s="6"/>
      <c r="CQ576" s="19"/>
      <c r="CR576" s="19"/>
      <c r="CS576" s="20"/>
      <c r="CZ576" s="22"/>
      <c r="DA576" s="16"/>
      <c r="DC576" s="130"/>
      <c r="DD576" s="131"/>
      <c r="DI576" s="1" t="s">
        <v>436</v>
      </c>
      <c r="DJ576" s="210" t="s">
        <v>491</v>
      </c>
      <c r="DK576" s="4">
        <v>2</v>
      </c>
      <c r="DN576" s="16">
        <v>0</v>
      </c>
      <c r="DR576" s="58" t="s">
        <v>431</v>
      </c>
      <c r="DS576" s="22" t="s">
        <v>431</v>
      </c>
      <c r="DT576" s="22">
        <v>88</v>
      </c>
      <c r="DU576" s="22">
        <v>42</v>
      </c>
      <c r="DV576" s="22">
        <v>58</v>
      </c>
      <c r="DW576" s="22" t="s">
        <v>431</v>
      </c>
      <c r="DX576" s="22" t="s">
        <v>431</v>
      </c>
      <c r="DY576" s="22" t="s">
        <v>431</v>
      </c>
      <c r="DZ576" s="22" t="s">
        <v>431</v>
      </c>
      <c r="EA576" s="2">
        <v>0</v>
      </c>
      <c r="EB576" s="2"/>
      <c r="EC576" s="36"/>
      <c r="ED576" s="36"/>
      <c r="EE576" s="4">
        <f>L576</f>
        <v>17</v>
      </c>
      <c r="EF576" s="4"/>
      <c r="EG576" s="4"/>
      <c r="EH576" s="4"/>
      <c r="EI576" s="4"/>
      <c r="EJ576" s="4"/>
      <c r="EK576" s="4"/>
      <c r="EL576" s="6" t="e">
        <f>EK576/(EJ576*EJ576*0.01*0.01)</f>
        <v>#DIV/0!</v>
      </c>
      <c r="EM576" s="4"/>
      <c r="EN576" s="4"/>
      <c r="EO576" s="4"/>
      <c r="EP576" s="4"/>
      <c r="EQ576" s="31"/>
      <c r="ER576" s="14"/>
      <c r="ES576" s="132">
        <f>C576</f>
        <v>17249</v>
      </c>
      <c r="ET576" s="133">
        <v>75</v>
      </c>
      <c r="EU576" s="133">
        <v>45679</v>
      </c>
      <c r="EV576" s="133">
        <v>3947</v>
      </c>
      <c r="EW576" s="133">
        <v>37440</v>
      </c>
      <c r="EX576" s="133">
        <v>2781</v>
      </c>
      <c r="EY576" s="134">
        <f>EX576/EV576*EW576/ET576</f>
        <v>351.72921205979225</v>
      </c>
      <c r="EZ576" s="39">
        <f>L576*EY576</f>
        <v>5979.3966050164681</v>
      </c>
      <c r="FA576" s="9"/>
      <c r="FE576" s="135"/>
      <c r="FF576" s="135"/>
      <c r="FH576" s="136"/>
      <c r="FK576" s="138"/>
      <c r="FL576" s="139"/>
      <c r="FM576" s="9"/>
      <c r="FN576" s="1"/>
      <c r="FO576" s="41">
        <f>AC576/1000</f>
        <v>1.2210000000000001</v>
      </c>
      <c r="FQ576" s="121">
        <f>EX576*100/EU576</f>
        <v>6.088136780577508</v>
      </c>
      <c r="FR576" s="140">
        <f>EY576/1000</f>
        <v>0.35172921205979224</v>
      </c>
      <c r="FS576" s="9"/>
      <c r="FU576" s="214"/>
      <c r="FW576" s="214"/>
      <c r="GI576" s="8"/>
      <c r="GO576" s="10">
        <v>44662</v>
      </c>
      <c r="GP576" s="10"/>
      <c r="GQ576" s="20"/>
      <c r="KB576" s="22"/>
      <c r="KC576" s="22"/>
      <c r="KD576" s="22"/>
      <c r="KE576" s="20">
        <f>FR576*AO576/100*1000</f>
        <v>253.59676189511015</v>
      </c>
      <c r="KF576" s="20">
        <f>FR576*AP576/100*1000</f>
        <v>86.173656954649104</v>
      </c>
      <c r="KG576" s="20">
        <f>FR576*AQ576/100*1000</f>
        <v>5.3111111021028616</v>
      </c>
      <c r="KH576" s="20">
        <f>FR576*AX576/100*1000</f>
        <v>11.044297258677474</v>
      </c>
      <c r="KI576" s="20">
        <f>FR576*BM576/100*1000</f>
        <v>4.1504047023055488</v>
      </c>
      <c r="KJ576" s="20">
        <f>FR576*BY576/100*1000</f>
        <v>25.162707830757537</v>
      </c>
      <c r="KK576" s="20">
        <f>FR576*CA576/100*1000</f>
        <v>28.609654108943502</v>
      </c>
      <c r="KL576" s="20">
        <f>FR576*CC576/100*1000</f>
        <v>28.437306795034203</v>
      </c>
      <c r="KM576" s="1">
        <v>78</v>
      </c>
      <c r="KN576" s="1">
        <v>81.2</v>
      </c>
      <c r="KO576" s="11">
        <v>1</v>
      </c>
      <c r="KP576" s="2"/>
      <c r="KQ576" s="2"/>
      <c r="KR576" s="2"/>
      <c r="KY576" s="11"/>
      <c r="KZ576" s="11"/>
      <c r="LA576" s="11"/>
    </row>
    <row r="577" spans="1:313">
      <c r="A577" s="1">
        <v>66</v>
      </c>
      <c r="B577" s="1">
        <f>COUNTIFS($D$3:D577,D577,$F$3:F577,F577)</f>
        <v>1</v>
      </c>
      <c r="C577" s="34">
        <v>12429</v>
      </c>
      <c r="D577" s="21" t="s">
        <v>495</v>
      </c>
      <c r="E577" s="2" t="s">
        <v>720</v>
      </c>
      <c r="F577" s="12">
        <v>5402260226</v>
      </c>
      <c r="G577" s="1">
        <f>LEFT(H577,4)-CONCATENATE(IF(LEFT(F577, 2)&lt;MID(H577, 3, 4), 20, 19),LEFT(F577,2))</f>
        <v>66</v>
      </c>
      <c r="H577" s="247" t="s">
        <v>1161</v>
      </c>
      <c r="I577" s="29" t="s">
        <v>1162</v>
      </c>
      <c r="J577" s="24" t="s">
        <v>487</v>
      </c>
      <c r="K577" s="2" t="s">
        <v>430</v>
      </c>
      <c r="L577" s="1">
        <v>6</v>
      </c>
      <c r="M577" s="2">
        <v>2</v>
      </c>
      <c r="N577" s="2" t="s">
        <v>431</v>
      </c>
      <c r="P577" s="1" t="s">
        <v>1134</v>
      </c>
      <c r="S577" s="2"/>
      <c r="T577" s="52" t="s">
        <v>1103</v>
      </c>
      <c r="U577" s="52"/>
      <c r="V577" s="53" t="s">
        <v>1104</v>
      </c>
      <c r="X577" s="59"/>
      <c r="Y577" s="59"/>
      <c r="Z577" s="29"/>
      <c r="AA577" s="1" t="s">
        <v>817</v>
      </c>
      <c r="AC577" s="115">
        <v>170</v>
      </c>
      <c r="AD577" s="115">
        <v>1000</v>
      </c>
      <c r="AE577" s="11"/>
      <c r="AF577" s="11"/>
      <c r="AG577" s="11" t="s">
        <v>491</v>
      </c>
      <c r="AH577" s="115">
        <v>150</v>
      </c>
      <c r="AI577" s="11"/>
      <c r="AJ577" s="11"/>
      <c r="AM577" s="11"/>
      <c r="AO577" s="116">
        <v>57.6</v>
      </c>
      <c r="AP577" s="117">
        <v>35</v>
      </c>
      <c r="AQ577" s="118">
        <v>5.92</v>
      </c>
      <c r="AR577" s="119">
        <f>AO577+AP577+AQ577</f>
        <v>98.52</v>
      </c>
      <c r="AS577" s="120">
        <f>AO577/AP577</f>
        <v>1.6457142857142857</v>
      </c>
      <c r="AT577" s="121">
        <f>AO577/AP577*AQ577</f>
        <v>9.7426285714285719</v>
      </c>
      <c r="AU577" s="122">
        <f>AO577/(AP577+AQ577)</f>
        <v>1.4076246334310851</v>
      </c>
      <c r="AV577" s="19">
        <f>AW577*AO577/100</f>
        <v>53.095680000000002</v>
      </c>
      <c r="AW577" s="19">
        <f>97-AY577-(CD577*100/AO577)</f>
        <v>92.18</v>
      </c>
      <c r="AX577" s="123">
        <v>2.0563199999999999</v>
      </c>
      <c r="AY577" s="19">
        <v>3.57</v>
      </c>
      <c r="AZ577" s="1" t="s">
        <v>432</v>
      </c>
      <c r="BA577" s="58">
        <v>22.9</v>
      </c>
      <c r="BB577" s="1" t="s">
        <v>432</v>
      </c>
      <c r="BC577" s="6">
        <v>3.9100000000000003E-3</v>
      </c>
      <c r="BD577" s="6"/>
      <c r="BE577" s="22"/>
      <c r="BF577" s="19"/>
      <c r="BG577" s="2">
        <v>5856</v>
      </c>
      <c r="BH577" s="67">
        <v>420</v>
      </c>
      <c r="BI577" s="19">
        <v>0.39</v>
      </c>
      <c r="BJ577" s="19">
        <v>46.9</v>
      </c>
      <c r="BK577" s="1">
        <v>53.1</v>
      </c>
      <c r="BL577" s="124">
        <f>BJ577/BK577</f>
        <v>0.8832391713747646</v>
      </c>
      <c r="BM577" s="125">
        <v>1.65</v>
      </c>
      <c r="BN577" s="6">
        <f>BM577*100/AO577</f>
        <v>2.8645833333333335</v>
      </c>
      <c r="BO577" s="1" t="s">
        <v>432</v>
      </c>
      <c r="BP577" s="19">
        <v>31.46</v>
      </c>
      <c r="BQ577" s="19">
        <v>46.103999999999992</v>
      </c>
      <c r="BR577" s="43">
        <v>56838</v>
      </c>
      <c r="BS577" s="6">
        <f>BX577+BZ577</f>
        <v>46.1</v>
      </c>
      <c r="BT577" s="4">
        <v>83.2</v>
      </c>
      <c r="BU577" s="43">
        <v>8990.2450000000008</v>
      </c>
      <c r="BV577" s="6">
        <f>100-BT577</f>
        <v>16.799999999999997</v>
      </c>
      <c r="BW577" s="6">
        <f>BY577+CA577+CC577</f>
        <v>34.545000000000002</v>
      </c>
      <c r="BX577" s="4">
        <v>26.3</v>
      </c>
      <c r="BY577" s="22">
        <f>BX577*AP577/100</f>
        <v>9.2050000000000001</v>
      </c>
      <c r="BZ577" s="4">
        <v>19.8</v>
      </c>
      <c r="CA577" s="22">
        <f>BZ577*AP577/100</f>
        <v>6.93</v>
      </c>
      <c r="CB577" s="4">
        <v>52.6</v>
      </c>
      <c r="CC577" s="22">
        <f>CB577*AP577/100</f>
        <v>18.41</v>
      </c>
      <c r="CD577" s="22">
        <v>0.72</v>
      </c>
      <c r="CE577" s="126">
        <v>99.4</v>
      </c>
      <c r="CF577" s="127">
        <v>7459.2</v>
      </c>
      <c r="CG577" s="126">
        <v>94.8</v>
      </c>
      <c r="CH577" s="127">
        <v>5268.8</v>
      </c>
      <c r="CI577" s="126">
        <v>73</v>
      </c>
      <c r="CJ577" s="126">
        <v>85.7</v>
      </c>
      <c r="CK577" s="127">
        <v>4807.5999999999995</v>
      </c>
      <c r="CL577" s="19">
        <f>BX577/BZ577</f>
        <v>1.3282828282828283</v>
      </c>
      <c r="CM577" s="22"/>
      <c r="CN577" s="22"/>
      <c r="CO577" s="22"/>
      <c r="CP577" s="6"/>
      <c r="CQ577" s="22">
        <v>15.3</v>
      </c>
      <c r="CR577" s="19"/>
      <c r="CS577" s="19"/>
      <c r="CT577" s="22"/>
      <c r="CU577" s="142"/>
      <c r="CV577" s="142"/>
      <c r="CW577" s="22"/>
      <c r="CX577" s="22"/>
      <c r="CZ577" s="22"/>
      <c r="DB577" s="129" t="s">
        <v>447</v>
      </c>
      <c r="DC577" s="130"/>
      <c r="DD577" s="131" t="s">
        <v>1163</v>
      </c>
      <c r="DI577" s="1" t="s">
        <v>434</v>
      </c>
      <c r="DJ577" s="210" t="s">
        <v>491</v>
      </c>
      <c r="DK577" s="4">
        <v>2</v>
      </c>
      <c r="DL577" s="4" t="s">
        <v>442</v>
      </c>
      <c r="DM577" s="4" t="s">
        <v>442</v>
      </c>
      <c r="DN577" s="16">
        <v>0</v>
      </c>
      <c r="DR577" s="1" t="s">
        <v>431</v>
      </c>
      <c r="DS577" s="1" t="s">
        <v>431</v>
      </c>
      <c r="DT577" s="1">
        <v>335</v>
      </c>
      <c r="DU577" s="1">
        <v>33.1</v>
      </c>
      <c r="DV577" s="1">
        <v>66.900000000000006</v>
      </c>
      <c r="DW577" s="1" t="s">
        <v>431</v>
      </c>
      <c r="DX577" s="1" t="s">
        <v>431</v>
      </c>
      <c r="DY577" s="1" t="s">
        <v>431</v>
      </c>
      <c r="DZ577" s="1" t="s">
        <v>431</v>
      </c>
      <c r="EA577" s="1">
        <v>0</v>
      </c>
      <c r="EC577" s="36"/>
      <c r="ED577" s="36"/>
      <c r="EE577" s="4">
        <v>6</v>
      </c>
      <c r="EF577" s="4">
        <v>15</v>
      </c>
      <c r="EG577" s="4">
        <v>2</v>
      </c>
      <c r="EH577" s="4"/>
      <c r="EI577" s="4"/>
      <c r="EJ577" s="4">
        <v>174</v>
      </c>
      <c r="EK577" s="4">
        <v>93</v>
      </c>
      <c r="EL577" s="6">
        <f>EK577/(EJ577*EJ577*0.01*0.01)</f>
        <v>30.717399920729289</v>
      </c>
      <c r="EM577" s="4">
        <v>3</v>
      </c>
      <c r="EN577" s="1">
        <v>1</v>
      </c>
      <c r="EO577" s="4">
        <v>3</v>
      </c>
      <c r="EP577" s="4">
        <v>1</v>
      </c>
      <c r="EQ577" s="31" t="s">
        <v>1164</v>
      </c>
      <c r="ER577" s="14" t="s">
        <v>1165</v>
      </c>
      <c r="ES577" s="132">
        <v>12429</v>
      </c>
      <c r="ET577" s="133">
        <v>75</v>
      </c>
      <c r="EU577" s="133">
        <v>9097</v>
      </c>
      <c r="EV577" s="133">
        <v>8000</v>
      </c>
      <c r="EW577" s="133">
        <v>40560</v>
      </c>
      <c r="EX577" s="133">
        <v>2474</v>
      </c>
      <c r="EY577" s="134">
        <f>EX577/EV577*EW577/ET577</f>
        <v>167.2424</v>
      </c>
      <c r="EZ577" s="39">
        <f>L577*EY577</f>
        <v>1003.4544000000001</v>
      </c>
      <c r="FA577" s="9"/>
      <c r="FE577" s="135"/>
      <c r="FF577" s="135"/>
      <c r="FH577" s="136"/>
      <c r="FI577" s="11"/>
      <c r="FK577" s="138"/>
      <c r="FL577" s="139"/>
      <c r="FM577" s="9"/>
      <c r="FN577" s="1"/>
      <c r="FO577" s="41">
        <f>AC577/1000</f>
        <v>0.17</v>
      </c>
      <c r="FQ577" s="121">
        <f>EX577*100/EU577</f>
        <v>27.195778828185116</v>
      </c>
      <c r="FR577" s="140">
        <f>EY577/1000</f>
        <v>0.16724240000000001</v>
      </c>
      <c r="FS577" s="143">
        <f>DT577/EY577</f>
        <v>2.0030805585186533</v>
      </c>
      <c r="FT577" s="43">
        <v>100</v>
      </c>
      <c r="FU577" s="215" t="s">
        <v>1118</v>
      </c>
      <c r="FV577" s="130" t="s">
        <v>1166</v>
      </c>
      <c r="FW577" s="215" t="s">
        <v>1118</v>
      </c>
      <c r="FX577" s="29"/>
      <c r="FY577" s="11" t="s">
        <v>1167</v>
      </c>
      <c r="FZ577" s="1">
        <v>0</v>
      </c>
      <c r="GA577" s="2" t="s">
        <v>560</v>
      </c>
      <c r="GB577" s="11" t="s">
        <v>1105</v>
      </c>
      <c r="GC577" s="11"/>
      <c r="GG577" s="1">
        <v>1</v>
      </c>
      <c r="GH577" s="28">
        <v>43886</v>
      </c>
      <c r="GI577" s="1"/>
      <c r="GJ577" s="29" t="s">
        <v>1106</v>
      </c>
      <c r="GK577" s="1">
        <v>0</v>
      </c>
      <c r="GL577" s="8">
        <v>0</v>
      </c>
      <c r="GM577" s="11" t="s">
        <v>1107</v>
      </c>
      <c r="GO577" s="10">
        <v>43886</v>
      </c>
      <c r="GP577" s="14" t="s">
        <v>523</v>
      </c>
      <c r="GQ577" s="20">
        <v>48</v>
      </c>
      <c r="GR577" s="141" t="s">
        <v>1108</v>
      </c>
      <c r="GT577" s="19"/>
      <c r="GV577" s="11"/>
      <c r="GZ577" s="11">
        <v>1</v>
      </c>
      <c r="HA577" s="54">
        <v>0</v>
      </c>
      <c r="HB577" s="54">
        <v>0</v>
      </c>
      <c r="HC577" s="55">
        <v>1003.2</v>
      </c>
      <c r="HD577" s="54">
        <v>0</v>
      </c>
      <c r="HE577" s="54">
        <v>0</v>
      </c>
      <c r="HF577" s="54">
        <v>0</v>
      </c>
      <c r="HG577" s="55">
        <v>5556.9</v>
      </c>
      <c r="HH577" s="54">
        <v>196.27</v>
      </c>
      <c r="HI577" s="55">
        <v>352.5</v>
      </c>
      <c r="HJ577" s="54">
        <v>379.28</v>
      </c>
      <c r="HK577" s="54">
        <v>0</v>
      </c>
      <c r="HL577" s="54">
        <v>0</v>
      </c>
      <c r="HM577" s="54">
        <v>531.36</v>
      </c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20"/>
      <c r="IC577" s="20"/>
      <c r="ID577" s="11"/>
      <c r="IE577" s="11"/>
      <c r="IF577" s="20"/>
      <c r="KE577" s="20">
        <f>FR577*AO577/100*1000</f>
        <v>96.331622400000015</v>
      </c>
      <c r="KF577" s="20">
        <f>FR577*AP577/100*1000</f>
        <v>58.534840000000003</v>
      </c>
      <c r="KG577" s="20">
        <f>FR577*AQ577/100*1000</f>
        <v>9.9007500799999999</v>
      </c>
      <c r="KH577" s="20">
        <f>FR577*AX577/100*1000</f>
        <v>3.4390389196800002</v>
      </c>
      <c r="KI577" s="20">
        <f>FR577*BM577/100*1000</f>
        <v>2.7594996000000003</v>
      </c>
      <c r="KJ577" s="20">
        <f>FR577*BY577/100*1000</f>
        <v>15.394662920000002</v>
      </c>
      <c r="KK577" s="20">
        <f>FR577*CA577/100*1000</f>
        <v>11.58989832</v>
      </c>
      <c r="KL577" s="20">
        <f>FR577*CC577/100*1000</f>
        <v>30.789325840000004</v>
      </c>
      <c r="KS577" s="23">
        <v>43894</v>
      </c>
      <c r="KT577" s="1">
        <v>1</v>
      </c>
      <c r="KV577" s="11" t="s">
        <v>1107</v>
      </c>
    </row>
    <row r="578" spans="1:313">
      <c r="A578" s="1">
        <v>264</v>
      </c>
      <c r="B578" s="1">
        <f>COUNTIFS($D$3:D578,D578,$F$3:F578,F578)</f>
        <v>1</v>
      </c>
      <c r="C578" s="34">
        <v>16104</v>
      </c>
      <c r="D578" s="21" t="s">
        <v>495</v>
      </c>
      <c r="E578" s="2" t="s">
        <v>496</v>
      </c>
      <c r="F578" s="2">
        <v>481109061</v>
      </c>
      <c r="G578" s="1">
        <f>LEFT(H578,4)-CONCATENATE(IF(LEFT(F578, 2)&lt;MID(H578, 3, 4), 20, 19),LEFT(F578,2))</f>
        <v>73</v>
      </c>
      <c r="H578" s="247" t="s">
        <v>2179</v>
      </c>
      <c r="I578" s="29" t="s">
        <v>457</v>
      </c>
      <c r="J578" s="24" t="s">
        <v>487</v>
      </c>
      <c r="K578" s="2" t="s">
        <v>430</v>
      </c>
      <c r="L578" s="2">
        <v>15</v>
      </c>
      <c r="M578" s="2">
        <v>1</v>
      </c>
      <c r="N578" s="2" t="s">
        <v>431</v>
      </c>
      <c r="O578" s="11"/>
      <c r="P578" s="2" t="s">
        <v>2143</v>
      </c>
      <c r="Q578" s="11"/>
      <c r="R578" s="11"/>
      <c r="S578" s="11"/>
      <c r="T578" s="42"/>
      <c r="U578" s="42"/>
      <c r="V578" s="64" t="s">
        <v>1609</v>
      </c>
      <c r="W578" s="42"/>
      <c r="X578" s="42"/>
      <c r="Y578" s="66"/>
      <c r="Z578" s="11"/>
      <c r="AA578" s="1" t="s">
        <v>2172</v>
      </c>
      <c r="AC578" s="115">
        <v>339</v>
      </c>
      <c r="AD578" s="115">
        <v>5000</v>
      </c>
      <c r="AE578" s="11"/>
      <c r="AF578" s="11"/>
      <c r="AG578" s="11" t="s">
        <v>483</v>
      </c>
      <c r="AH578" s="115">
        <v>50</v>
      </c>
      <c r="AI578" s="11"/>
      <c r="AJ578" s="11"/>
      <c r="AM578" s="11"/>
      <c r="AO578" s="116">
        <v>7.28</v>
      </c>
      <c r="AP578" s="117">
        <v>83.2</v>
      </c>
      <c r="AQ578" s="118">
        <v>7.12</v>
      </c>
      <c r="AR578" s="119">
        <f>AO578+AP578+AQ578</f>
        <v>97.600000000000009</v>
      </c>
      <c r="AS578" s="120">
        <f>AO578/AP578</f>
        <v>8.7499999999999994E-2</v>
      </c>
      <c r="AT578" s="121">
        <f>AO578/AP578*AQ578</f>
        <v>0.623</v>
      </c>
      <c r="AU578" s="122">
        <f>AO578/(AP578+AQ578)</f>
        <v>8.0602302922940655E-2</v>
      </c>
      <c r="AV578" s="19">
        <f>AW578*AO578/100</f>
        <v>5.8444000000000003</v>
      </c>
      <c r="AW578" s="19">
        <f>98-AY578-(CD578*100/AO578)</f>
        <v>80.280219780219781</v>
      </c>
      <c r="AX578" s="123">
        <v>0.37</v>
      </c>
      <c r="AY578" s="19">
        <f>AX578*100/AO578</f>
        <v>5.0824175824175821</v>
      </c>
      <c r="AZ578" s="1" t="s">
        <v>432</v>
      </c>
      <c r="BA578" s="58">
        <v>82.03</v>
      </c>
      <c r="BB578" s="1" t="s">
        <v>432</v>
      </c>
      <c r="BC578" s="6">
        <v>0.16</v>
      </c>
      <c r="BD578" s="6"/>
      <c r="BE578" s="19"/>
      <c r="BF578" s="19"/>
      <c r="BG578" s="67">
        <v>7097.5</v>
      </c>
      <c r="BH578" s="67">
        <v>206.91</v>
      </c>
      <c r="BI578" s="19">
        <v>2.67</v>
      </c>
      <c r="BJ578" s="19">
        <v>73.3</v>
      </c>
      <c r="BK578" s="19">
        <f>100-BJ578</f>
        <v>26.700000000000003</v>
      </c>
      <c r="BL578" s="124">
        <f>BJ578/BK578</f>
        <v>2.7453183520599249</v>
      </c>
      <c r="BM578" s="125">
        <v>0.3</v>
      </c>
      <c r="BN578" s="6">
        <f>BM578*100/AO578</f>
        <v>4.1208791208791204</v>
      </c>
      <c r="BO578" s="1" t="s">
        <v>432</v>
      </c>
      <c r="BP578" s="19">
        <v>73.219999999999985</v>
      </c>
      <c r="BQ578" s="19">
        <v>28.449000000000002</v>
      </c>
      <c r="BR578" s="43">
        <v>42328.44</v>
      </c>
      <c r="BS578" s="6">
        <f>BX578+BZ578</f>
        <v>80.3</v>
      </c>
      <c r="BT578" s="4">
        <v>96.1</v>
      </c>
      <c r="BU578" s="43">
        <v>13559.199999999999</v>
      </c>
      <c r="BV578" s="6">
        <f>100-BT578</f>
        <v>3.9000000000000057</v>
      </c>
      <c r="BW578" s="6">
        <f>BY578+CA578+CC578</f>
        <v>78.624000000000009</v>
      </c>
      <c r="BX578" s="22">
        <v>69.099999999999994</v>
      </c>
      <c r="BY578" s="22">
        <f>BX578*AP578/100</f>
        <v>57.491199999999999</v>
      </c>
      <c r="BZ578" s="6">
        <v>11.2</v>
      </c>
      <c r="CA578" s="22">
        <f>BZ578*AP578/100</f>
        <v>9.3183999999999987</v>
      </c>
      <c r="CB578" s="6">
        <v>14.2</v>
      </c>
      <c r="CC578" s="22">
        <f>CB578*AP578/100</f>
        <v>11.814400000000001</v>
      </c>
      <c r="CD578" s="22">
        <v>0.92</v>
      </c>
      <c r="CE578" s="126">
        <v>90.2</v>
      </c>
      <c r="CF578" s="127">
        <v>7586</v>
      </c>
      <c r="CG578" s="126">
        <v>57.6</v>
      </c>
      <c r="CH578" s="127">
        <v>4318</v>
      </c>
      <c r="CI578" s="126">
        <v>44.6</v>
      </c>
      <c r="CJ578" s="126">
        <v>80.2</v>
      </c>
      <c r="CK578" s="127">
        <v>6757</v>
      </c>
      <c r="CL578" s="19">
        <f>BX578/BZ578</f>
        <v>6.1696428571428568</v>
      </c>
      <c r="CM578" s="19"/>
      <c r="CN578" s="19"/>
      <c r="CO578" s="19"/>
      <c r="CP578" s="6"/>
      <c r="CQ578" s="19"/>
      <c r="CR578" s="19"/>
      <c r="CS578" s="20"/>
      <c r="CZ578" s="22"/>
      <c r="DA578" s="16"/>
      <c r="DB578" s="129" t="s">
        <v>441</v>
      </c>
      <c r="DC578" s="130"/>
      <c r="DD578" s="131" t="s">
        <v>2180</v>
      </c>
      <c r="DI578" s="1" t="s">
        <v>434</v>
      </c>
      <c r="DJ578" s="209" t="s">
        <v>483</v>
      </c>
      <c r="DK578" s="4">
        <v>2</v>
      </c>
      <c r="DN578" s="16">
        <v>0</v>
      </c>
      <c r="DR578" s="22" t="s">
        <v>431</v>
      </c>
      <c r="DS578" s="22" t="s">
        <v>431</v>
      </c>
      <c r="DT578" s="22">
        <v>200</v>
      </c>
      <c r="DU578" s="22">
        <v>30</v>
      </c>
      <c r="DV578" s="22">
        <v>70</v>
      </c>
      <c r="DW578" s="40" t="s">
        <v>431</v>
      </c>
      <c r="DX578" s="40" t="s">
        <v>431</v>
      </c>
      <c r="DY578" s="40" t="s">
        <v>431</v>
      </c>
      <c r="DZ578" s="40" t="s">
        <v>431</v>
      </c>
      <c r="EA578" s="2">
        <v>0</v>
      </c>
      <c r="EB578" s="2"/>
      <c r="EC578" s="36"/>
      <c r="ED578" s="36"/>
      <c r="EE578" s="4">
        <f>L578</f>
        <v>15</v>
      </c>
      <c r="EF578" s="4"/>
      <c r="EG578" s="4"/>
      <c r="EH578" s="4"/>
      <c r="EI578" s="4"/>
      <c r="EJ578" s="4"/>
      <c r="EK578" s="4"/>
      <c r="EL578" s="6" t="e">
        <f>EK578/(EJ578*EJ578*0.01*0.01)</f>
        <v>#DIV/0!</v>
      </c>
      <c r="EM578" s="4"/>
      <c r="EN578" s="4"/>
      <c r="EO578" s="4"/>
      <c r="EP578" s="4"/>
      <c r="EQ578" s="31"/>
      <c r="ER578" s="14"/>
      <c r="ES578" s="132">
        <f>C578</f>
        <v>16104</v>
      </c>
      <c r="ET578" s="133">
        <v>75</v>
      </c>
      <c r="EU578" s="133">
        <v>5871</v>
      </c>
      <c r="EV578" s="133">
        <v>4000</v>
      </c>
      <c r="EW578" s="133">
        <v>37440</v>
      </c>
      <c r="EX578" s="133">
        <v>2420</v>
      </c>
      <c r="EY578" s="134">
        <f>EX578/EV578*EW578/ET578</f>
        <v>302.01600000000002</v>
      </c>
      <c r="EZ578" s="39">
        <f>L578*EY578</f>
        <v>4530.2400000000007</v>
      </c>
      <c r="FA578" s="9"/>
      <c r="FE578" s="135"/>
      <c r="FF578" s="135"/>
      <c r="FH578" s="136"/>
      <c r="FK578" s="138"/>
      <c r="FL578" s="139"/>
      <c r="FM578" s="9"/>
      <c r="FN578" s="1"/>
      <c r="FO578" s="41">
        <f>AC578/1000</f>
        <v>0.33900000000000002</v>
      </c>
      <c r="FQ578" s="121">
        <f>EX578*100/EU578</f>
        <v>41.219553738715724</v>
      </c>
      <c r="FR578" s="140">
        <f>EY578/1000</f>
        <v>0.30201600000000001</v>
      </c>
      <c r="FS578" s="9"/>
      <c r="FV578" s="212"/>
      <c r="FX578" s="212"/>
      <c r="GI578" s="8"/>
      <c r="GO578" s="10"/>
      <c r="GP578" s="10"/>
      <c r="GQ578" s="20"/>
      <c r="KB578" s="22">
        <v>65.7</v>
      </c>
      <c r="KC578" s="22">
        <v>18.8</v>
      </c>
      <c r="KD578" s="22">
        <v>42.7</v>
      </c>
      <c r="KE578" s="20">
        <f>FR578*AO578/100*1000</f>
        <v>21.9867648</v>
      </c>
      <c r="KF578" s="20">
        <f>FR578*AP578/100*1000</f>
        <v>251.27731200000002</v>
      </c>
      <c r="KG578" s="20">
        <f>FR578*AQ578/100*1000</f>
        <v>21.503539200000002</v>
      </c>
      <c r="KH578" s="20">
        <f>FR578*AX578/100*1000</f>
        <v>1.1174591999999999</v>
      </c>
      <c r="KI578" s="20">
        <f>FR578*BM578/100*1000</f>
        <v>0.90604799999999996</v>
      </c>
      <c r="KJ578" s="20">
        <f>FR578*BY578/100*1000</f>
        <v>173.63262259199999</v>
      </c>
      <c r="KK578" s="20">
        <f>FR578*CA578/100*1000</f>
        <v>28.143058943999996</v>
      </c>
      <c r="KL578" s="20">
        <f>FR578*CC578/100*1000</f>
        <v>35.681378304000006</v>
      </c>
    </row>
    <row r="579" spans="1:313">
      <c r="A579" s="1">
        <v>337</v>
      </c>
      <c r="B579" s="1">
        <f>COUNTIFS($D$3:D579,D579,$F$3:F579,F579)</f>
        <v>1</v>
      </c>
      <c r="C579" s="34">
        <v>16647</v>
      </c>
      <c r="D579" s="75" t="s">
        <v>495</v>
      </c>
      <c r="E579" s="76" t="s">
        <v>539</v>
      </c>
      <c r="F579" s="76">
        <v>461127411</v>
      </c>
      <c r="G579" s="77">
        <f>LEFT(H579,4)-CONCATENATE(IF(LEFT(F579, 2)&lt;MID(H579, 3, 4), 20, 19),LEFT(F579,2))</f>
        <v>75</v>
      </c>
      <c r="H579" s="248" t="s">
        <v>2307</v>
      </c>
      <c r="I579" s="29" t="s">
        <v>2308</v>
      </c>
      <c r="J579" s="24" t="s">
        <v>487</v>
      </c>
      <c r="K579" s="2" t="s">
        <v>430</v>
      </c>
      <c r="L579" s="2">
        <v>72</v>
      </c>
      <c r="M579" s="2">
        <v>1</v>
      </c>
      <c r="N579" s="2" t="s">
        <v>647</v>
      </c>
      <c r="O579" s="11"/>
      <c r="P579" s="2" t="s">
        <v>2293</v>
      </c>
      <c r="Q579" s="11"/>
      <c r="R579" s="11"/>
      <c r="S579" s="11"/>
      <c r="T579" s="42"/>
      <c r="U579" s="42"/>
      <c r="V579" s="64" t="s">
        <v>1609</v>
      </c>
      <c r="W579" s="42"/>
      <c r="X579" s="73" t="s">
        <v>2294</v>
      </c>
      <c r="Y579" s="66"/>
      <c r="Z579" s="11"/>
      <c r="AA579" s="1" t="s">
        <v>812</v>
      </c>
      <c r="AC579" s="115">
        <v>111</v>
      </c>
      <c r="AD579" s="115">
        <v>8000</v>
      </c>
      <c r="AE579" s="11">
        <v>1</v>
      </c>
      <c r="AF579" s="11">
        <v>2000</v>
      </c>
      <c r="AG579" s="11" t="s">
        <v>483</v>
      </c>
      <c r="AH579" s="115">
        <v>550</v>
      </c>
      <c r="AI579" s="11"/>
      <c r="AJ579" s="11"/>
      <c r="AM579" s="11"/>
      <c r="AO579" s="116">
        <v>24.9</v>
      </c>
      <c r="AP579" s="117">
        <v>72.7</v>
      </c>
      <c r="AQ579" s="118">
        <v>1.84</v>
      </c>
      <c r="AR579" s="119">
        <f>AO579+AP579+AQ579</f>
        <v>99.44</v>
      </c>
      <c r="AS579" s="120">
        <f>AO579/AP579</f>
        <v>0.34250343878954603</v>
      </c>
      <c r="AT579" s="121">
        <f>AO579/AP579*AQ579</f>
        <v>0.63020632737276472</v>
      </c>
      <c r="AU579" s="122">
        <f>AO579/(AP579+AQ579)</f>
        <v>0.33404883284142739</v>
      </c>
      <c r="AV579" s="19">
        <f>AW579*AO579/100</f>
        <v>20.041999999999998</v>
      </c>
      <c r="AW579" s="19">
        <f>98-AY579-(CD579*100/AO579)</f>
        <v>80.489959839357425</v>
      </c>
      <c r="AX579" s="123">
        <v>3.19</v>
      </c>
      <c r="AY579" s="19">
        <f>AX579*100/AO579</f>
        <v>12.81124497991968</v>
      </c>
      <c r="AZ579" s="1" t="s">
        <v>432</v>
      </c>
      <c r="BA579" s="58">
        <v>10.426</v>
      </c>
      <c r="BB579" s="1" t="s">
        <v>432</v>
      </c>
      <c r="BC579" s="6">
        <v>2.5000000000000001E-2</v>
      </c>
      <c r="BD579" s="6"/>
      <c r="BE579" s="19"/>
      <c r="BF579" s="19"/>
      <c r="BG579" s="67">
        <v>4360</v>
      </c>
      <c r="BH579" s="67">
        <v>379.94</v>
      </c>
      <c r="BI579" s="19">
        <v>1.34</v>
      </c>
      <c r="BJ579" s="19">
        <v>59.7</v>
      </c>
      <c r="BK579" s="19">
        <f>100-BJ579</f>
        <v>40.299999999999997</v>
      </c>
      <c r="BL579" s="124">
        <f>BJ579/BK579</f>
        <v>1.4813895781637718</v>
      </c>
      <c r="BM579" s="125">
        <v>0.48</v>
      </c>
      <c r="BN579" s="6">
        <f>BM579*100/AO579</f>
        <v>1.9277108433734942</v>
      </c>
      <c r="BO579" s="1" t="s">
        <v>432</v>
      </c>
      <c r="BP579" s="19">
        <v>20.399999999999999</v>
      </c>
      <c r="BQ579" s="19">
        <v>31.439999999999998</v>
      </c>
      <c r="BR579" s="43">
        <v>44229.36</v>
      </c>
      <c r="BS579" s="6">
        <f>BX579+BZ579</f>
        <v>43.3</v>
      </c>
      <c r="BT579" s="4">
        <v>94.7</v>
      </c>
      <c r="BU579" s="43">
        <v>7024.77</v>
      </c>
      <c r="BV579" s="6">
        <f>100-BT579</f>
        <v>5.2999999999999972</v>
      </c>
      <c r="BW579" s="6">
        <f>BY579+CA579+CC579</f>
        <v>72.7</v>
      </c>
      <c r="BX579" s="22">
        <v>23.4</v>
      </c>
      <c r="BY579" s="22">
        <f>BX579*AP579/100</f>
        <v>17.011800000000001</v>
      </c>
      <c r="BZ579" s="6">
        <v>19.899999999999999</v>
      </c>
      <c r="CA579" s="22">
        <f>BZ579*AP579/100</f>
        <v>14.4673</v>
      </c>
      <c r="CB579" s="6">
        <v>56.7</v>
      </c>
      <c r="CC579" s="22">
        <f>CB579*AP579/100</f>
        <v>41.2209</v>
      </c>
      <c r="CD579" s="22">
        <v>1.17</v>
      </c>
      <c r="CE579" s="126">
        <v>98.8</v>
      </c>
      <c r="CF579" s="127">
        <v>9533</v>
      </c>
      <c r="CG579" s="126">
        <v>94.7</v>
      </c>
      <c r="CH579" s="127">
        <v>6655</v>
      </c>
      <c r="CI579" s="126">
        <v>63.9</v>
      </c>
      <c r="CJ579" s="126">
        <v>78.2</v>
      </c>
      <c r="CK579" s="127">
        <v>5628</v>
      </c>
      <c r="CL579" s="19">
        <f>BX579/BZ579</f>
        <v>1.1758793969849246</v>
      </c>
      <c r="CM579" s="19"/>
      <c r="CN579" s="19"/>
      <c r="CO579" s="19"/>
      <c r="CP579" s="6"/>
      <c r="CQ579" s="19"/>
      <c r="CR579" s="19"/>
      <c r="CS579" s="20"/>
      <c r="CZ579" s="22"/>
      <c r="DA579" s="16"/>
      <c r="DB579" s="129" t="s">
        <v>441</v>
      </c>
      <c r="DC579" s="130"/>
      <c r="DD579" s="131" t="s">
        <v>2280</v>
      </c>
      <c r="DI579" s="1" t="s">
        <v>434</v>
      </c>
      <c r="DJ579" s="209" t="s">
        <v>483</v>
      </c>
      <c r="DK579" s="4">
        <v>2</v>
      </c>
      <c r="DN579" s="16">
        <v>0</v>
      </c>
      <c r="DR579" s="22" t="s">
        <v>431</v>
      </c>
      <c r="DS579" s="22" t="s">
        <v>431</v>
      </c>
      <c r="DT579" s="22">
        <v>131</v>
      </c>
      <c r="DU579" s="22">
        <v>4.5999999999999996</v>
      </c>
      <c r="DV579" s="22">
        <v>95.4</v>
      </c>
      <c r="DW579" s="22" t="s">
        <v>431</v>
      </c>
      <c r="DX579" s="22" t="s">
        <v>431</v>
      </c>
      <c r="DY579" s="22" t="s">
        <v>431</v>
      </c>
      <c r="DZ579" s="40" t="s">
        <v>431</v>
      </c>
      <c r="EA579" s="2">
        <v>0</v>
      </c>
      <c r="EB579" s="2"/>
      <c r="EC579" s="36"/>
      <c r="ED579" s="36"/>
      <c r="EE579" s="4">
        <f>L579</f>
        <v>72</v>
      </c>
      <c r="EF579" s="4"/>
      <c r="EG579" s="4">
        <v>3</v>
      </c>
      <c r="EH579" s="4"/>
      <c r="EI579" s="4"/>
      <c r="EJ579" s="4"/>
      <c r="EK579" s="4"/>
      <c r="EL579" s="6" t="e">
        <f>EK579/(EJ579*EJ579*0.01*0.01)</f>
        <v>#DIV/0!</v>
      </c>
      <c r="EM579" s="4"/>
      <c r="EN579" s="4"/>
      <c r="EO579" s="4"/>
      <c r="EP579" s="4"/>
      <c r="EQ579" s="31"/>
      <c r="ER579" s="14"/>
      <c r="ES579" s="132">
        <f>C579</f>
        <v>16647</v>
      </c>
      <c r="ET579" s="133">
        <v>75</v>
      </c>
      <c r="EU579" s="133">
        <v>5706</v>
      </c>
      <c r="EV579" s="133">
        <v>8000</v>
      </c>
      <c r="EW579" s="133">
        <v>38064</v>
      </c>
      <c r="EX579" s="133">
        <v>1800</v>
      </c>
      <c r="EY579" s="134">
        <f>EX579/EV579*EW579/ET579</f>
        <v>114.19199999999999</v>
      </c>
      <c r="EZ579" s="39">
        <f>L579*EY579</f>
        <v>8221.8239999999987</v>
      </c>
      <c r="FA579" s="9"/>
      <c r="FE579" s="135"/>
      <c r="FF579" s="135"/>
      <c r="FH579" s="136"/>
      <c r="FK579" s="138"/>
      <c r="FL579" s="139"/>
      <c r="FM579" s="9"/>
      <c r="FN579" s="1"/>
      <c r="FO579" s="41">
        <f>AC579/1000</f>
        <v>0.111</v>
      </c>
      <c r="FQ579" s="121">
        <f>EX579*100/EU579</f>
        <v>31.545741324921135</v>
      </c>
      <c r="FR579" s="140">
        <f>EY579/1000</f>
        <v>0.11419199999999999</v>
      </c>
      <c r="FS579" s="9"/>
      <c r="FV579" s="212"/>
      <c r="FX579" s="212"/>
      <c r="GI579" s="8"/>
      <c r="GO579" s="10"/>
      <c r="GP579" s="10"/>
      <c r="GQ579" s="20"/>
      <c r="KB579" s="22">
        <v>74.400000000000006</v>
      </c>
      <c r="KC579" s="22">
        <v>23.2</v>
      </c>
      <c r="KD579" s="22">
        <v>9.6199999999999992</v>
      </c>
      <c r="KE579" s="20">
        <f>FR579*AO579/100*1000</f>
        <v>28.433807999999996</v>
      </c>
      <c r="KF579" s="20">
        <f>FR579*AP579/100*1000</f>
        <v>83.017583999999985</v>
      </c>
      <c r="KG579" s="20">
        <f>FR579*AQ579/100*1000</f>
        <v>2.1011327999999998</v>
      </c>
      <c r="KH579" s="20">
        <f>FR579*AX579/100*1000</f>
        <v>3.6427247999999994</v>
      </c>
      <c r="KI579" s="20">
        <f>FR579*BM579/100*1000</f>
        <v>0.54812159999999988</v>
      </c>
      <c r="KJ579" s="20">
        <f>FR579*BY579/100*1000</f>
        <v>19.426114655999999</v>
      </c>
      <c r="KK579" s="20">
        <f>FR579*CA579/100*1000</f>
        <v>16.520499215999997</v>
      </c>
      <c r="KL579" s="20">
        <f>FR579*CC579/100*1000</f>
        <v>47.070970127999999</v>
      </c>
    </row>
    <row r="580" spans="1:313">
      <c r="A580" s="1">
        <v>76</v>
      </c>
      <c r="B580" s="1">
        <f>COUNTIFS($D$3:D580,D580,$F$3:F580,F580)</f>
        <v>2</v>
      </c>
      <c r="C580" s="34">
        <v>17157</v>
      </c>
      <c r="D580" s="75" t="s">
        <v>495</v>
      </c>
      <c r="E580" s="76" t="s">
        <v>539</v>
      </c>
      <c r="F580" s="76">
        <v>461127411</v>
      </c>
      <c r="G580" s="77">
        <v>76</v>
      </c>
      <c r="H580" s="248" t="s">
        <v>2429</v>
      </c>
      <c r="I580" s="29" t="s">
        <v>2308</v>
      </c>
      <c r="J580" s="24" t="s">
        <v>487</v>
      </c>
      <c r="K580" s="2" t="s">
        <v>430</v>
      </c>
      <c r="L580" s="2">
        <v>48</v>
      </c>
      <c r="M580" s="2">
        <v>2</v>
      </c>
      <c r="N580" s="2" t="s">
        <v>431</v>
      </c>
      <c r="O580" s="11"/>
      <c r="P580" s="2" t="s">
        <v>2415</v>
      </c>
      <c r="Q580" s="11"/>
      <c r="R580" s="11"/>
      <c r="S580" s="11"/>
      <c r="T580" s="42"/>
      <c r="U580" s="42"/>
      <c r="V580" s="64" t="s">
        <v>2426</v>
      </c>
      <c r="W580" s="42"/>
      <c r="X580" s="42"/>
      <c r="Y580" s="66"/>
      <c r="Z580" s="11"/>
      <c r="AA580" s="1" t="s">
        <v>2166</v>
      </c>
      <c r="AC580" s="115">
        <v>89</v>
      </c>
      <c r="AD580" s="115">
        <v>4200</v>
      </c>
      <c r="AE580" s="11"/>
      <c r="AF580" s="11"/>
      <c r="AG580" s="11" t="s">
        <v>483</v>
      </c>
      <c r="AH580" s="115">
        <v>250</v>
      </c>
      <c r="AI580" s="11"/>
      <c r="AJ580" s="11"/>
      <c r="AM580" s="11"/>
      <c r="AO580" s="116">
        <v>42.2</v>
      </c>
      <c r="AP580" s="117">
        <v>47.8</v>
      </c>
      <c r="AQ580" s="118">
        <v>8.5399999999999991</v>
      </c>
      <c r="AR580" s="119">
        <f>AO580+AP580+AQ580</f>
        <v>98.539999999999992</v>
      </c>
      <c r="AS580" s="120">
        <f>AO580/AP580</f>
        <v>0.88284518828451897</v>
      </c>
      <c r="AT580" s="121">
        <f>AO580/AP580*AQ580</f>
        <v>7.5394979079497908</v>
      </c>
      <c r="AU580" s="122">
        <f>AO580/(AP580+AQ580)</f>
        <v>0.74902378416755422</v>
      </c>
      <c r="AV580" s="19">
        <f>AW580*AO580/100</f>
        <v>38.146000000000008</v>
      </c>
      <c r="AW580" s="19">
        <f>98-AY580</f>
        <v>90.393364928909961</v>
      </c>
      <c r="AX580" s="123">
        <v>3.21</v>
      </c>
      <c r="AY580" s="19">
        <f>AX580*100/AO580</f>
        <v>7.6066350710900466</v>
      </c>
      <c r="AZ580" s="1" t="s">
        <v>432</v>
      </c>
      <c r="BA580" s="164">
        <v>10.476000000000001</v>
      </c>
      <c r="BB580" s="1" t="s">
        <v>432</v>
      </c>
      <c r="BC580" s="6">
        <v>9.0399999999999994E-3</v>
      </c>
      <c r="BD580" s="6"/>
      <c r="BE580" s="19"/>
      <c r="BF580" s="19"/>
      <c r="BG580" s="165">
        <v>5435</v>
      </c>
      <c r="BH580" s="165">
        <v>261</v>
      </c>
      <c r="BI580" s="19">
        <v>0</v>
      </c>
      <c r="BJ580" s="19">
        <v>52.4</v>
      </c>
      <c r="BK580" s="19">
        <f>100-BJ580</f>
        <v>47.6</v>
      </c>
      <c r="BL580" s="124">
        <f>BJ580/BK580</f>
        <v>1.1008403361344536</v>
      </c>
      <c r="BM580" s="125">
        <v>0.56000000000000005</v>
      </c>
      <c r="BN580" s="6">
        <f>BM580*100/AO580</f>
        <v>1.3270142180094788</v>
      </c>
      <c r="BO580" s="1" t="s">
        <v>432</v>
      </c>
      <c r="BP580" s="19">
        <v>21.849999999999998</v>
      </c>
      <c r="BQ580" s="19">
        <v>27.8</v>
      </c>
      <c r="BR580" s="43">
        <v>45972</v>
      </c>
      <c r="BS580" s="6">
        <f>BX580+BZ580</f>
        <v>43.5</v>
      </c>
      <c r="BT580" s="4">
        <v>94.8</v>
      </c>
      <c r="BU580" s="43">
        <v>7225</v>
      </c>
      <c r="BV580" s="6">
        <f>100-BT580</f>
        <v>5.2000000000000028</v>
      </c>
      <c r="BW580" s="6">
        <f>BY580+CA580+CC580</f>
        <v>47.513199999999998</v>
      </c>
      <c r="BX580" s="22">
        <v>18.8</v>
      </c>
      <c r="BY580" s="22">
        <f>BX580*AP580/100</f>
        <v>8.9863999999999997</v>
      </c>
      <c r="BZ580" s="6">
        <v>24.7</v>
      </c>
      <c r="CA580" s="22">
        <f>BZ580*AP580/100</f>
        <v>11.806599999999998</v>
      </c>
      <c r="CB580" s="6">
        <v>55.9</v>
      </c>
      <c r="CC580" s="22">
        <f>CB580*AP580/100</f>
        <v>26.720199999999998</v>
      </c>
      <c r="CD580" s="22" t="s">
        <v>432</v>
      </c>
      <c r="CE580" s="126">
        <v>94.7</v>
      </c>
      <c r="CF580" s="127">
        <v>8363</v>
      </c>
      <c r="CG580" s="126">
        <v>85.6</v>
      </c>
      <c r="CH580" s="127">
        <v>5715</v>
      </c>
      <c r="CI580" s="126">
        <v>29.9</v>
      </c>
      <c r="CJ580" s="126">
        <v>56</v>
      </c>
      <c r="CK580" s="127">
        <v>5493</v>
      </c>
      <c r="CL580" s="19">
        <f>BX580/BZ580</f>
        <v>0.76113360323886647</v>
      </c>
      <c r="CM580" s="19"/>
      <c r="CN580" s="19"/>
      <c r="CO580" s="19"/>
      <c r="CP580" s="6"/>
      <c r="CQ580" s="19"/>
      <c r="CR580" s="19"/>
      <c r="CS580" s="20"/>
      <c r="CZ580" s="22"/>
      <c r="DA580" s="16"/>
      <c r="DB580" s="129" t="s">
        <v>441</v>
      </c>
      <c r="DC580" s="130"/>
      <c r="DD580" s="131"/>
      <c r="DI580" s="1" t="s">
        <v>434</v>
      </c>
      <c r="DJ580" s="209" t="s">
        <v>483</v>
      </c>
      <c r="DK580" s="4">
        <v>2</v>
      </c>
      <c r="DN580" s="16"/>
      <c r="DR580" s="58"/>
      <c r="DS580" s="22"/>
      <c r="DT580" s="22"/>
      <c r="DU580" s="22"/>
      <c r="DV580" s="22"/>
      <c r="DW580" s="22"/>
      <c r="DX580" s="22"/>
      <c r="DY580" s="22"/>
      <c r="DZ580" s="22"/>
      <c r="EB580" s="2"/>
      <c r="EC580" s="36"/>
      <c r="ED580" s="36"/>
      <c r="EE580" s="4">
        <f>L580</f>
        <v>48</v>
      </c>
      <c r="EF580" s="4"/>
      <c r="EG580" s="4">
        <v>3</v>
      </c>
      <c r="EH580" s="4"/>
      <c r="EI580" s="4"/>
      <c r="EJ580" s="4"/>
      <c r="EK580" s="4"/>
      <c r="EL580" s="6" t="e">
        <f>EK580/(EJ580*EJ580*0.01*0.01)</f>
        <v>#DIV/0!</v>
      </c>
      <c r="EM580" s="4"/>
      <c r="EN580" s="4"/>
      <c r="EO580" s="4"/>
      <c r="EP580" s="4"/>
      <c r="EQ580" s="31"/>
      <c r="ER580" s="14"/>
      <c r="ES580" s="132">
        <f>C580</f>
        <v>17157</v>
      </c>
      <c r="ET580" s="133">
        <v>75</v>
      </c>
      <c r="EU580" s="133">
        <v>9152</v>
      </c>
      <c r="EV580" s="133">
        <v>12000</v>
      </c>
      <c r="EW580" s="133">
        <v>37440</v>
      </c>
      <c r="EX580" s="133">
        <v>2103</v>
      </c>
      <c r="EY580" s="134">
        <f>EX580/EV580*EW580/ET580</f>
        <v>87.484799999999993</v>
      </c>
      <c r="EZ580" s="39">
        <f>L580*EY580</f>
        <v>4199.2703999999994</v>
      </c>
      <c r="FA580" s="9"/>
      <c r="FE580" s="135"/>
      <c r="FF580" s="135"/>
      <c r="FH580" s="136"/>
      <c r="FK580" s="138"/>
      <c r="FL580" s="139"/>
      <c r="FM580" s="9"/>
      <c r="FN580" s="1"/>
      <c r="FO580" s="41">
        <f>AC580/1000</f>
        <v>8.8999999999999996E-2</v>
      </c>
      <c r="FQ580" s="121">
        <f>EX580*100/EU580</f>
        <v>22.978583916083917</v>
      </c>
      <c r="FR580" s="140">
        <f>EY580/1000</f>
        <v>8.7484799999999988E-2</v>
      </c>
      <c r="FS580" s="9"/>
      <c r="FV580" s="212"/>
      <c r="FX580" s="212"/>
      <c r="GI580" s="8"/>
      <c r="GO580" s="10"/>
      <c r="GP580" s="10"/>
      <c r="GQ580" s="20"/>
      <c r="KB580" s="22"/>
      <c r="KC580" s="22"/>
      <c r="KD580" s="22"/>
      <c r="KE580" s="20">
        <f>FR580*AO580/100*1000</f>
        <v>36.9185856</v>
      </c>
      <c r="KF580" s="20">
        <f>FR580*AP580/100*1000</f>
        <v>41.817734399999985</v>
      </c>
      <c r="KG580" s="20">
        <f>FR580*AQ580/100*1000</f>
        <v>7.4712019199999986</v>
      </c>
      <c r="KH580" s="20">
        <f>FR580*AX580/100*1000</f>
        <v>2.80826208</v>
      </c>
      <c r="KI580" s="20">
        <f>FR580*BM580/100*1000</f>
        <v>0.48991488</v>
      </c>
      <c r="KJ580" s="20">
        <f>FR580*BY580/100*1000</f>
        <v>7.8617340671999996</v>
      </c>
      <c r="KK580" s="20">
        <f>FR580*CA580/100*1000</f>
        <v>10.328980396799995</v>
      </c>
      <c r="KL580" s="20">
        <f>FR580*CC580/100*1000</f>
        <v>23.376113529599994</v>
      </c>
      <c r="KM580" s="19">
        <v>67.8</v>
      </c>
      <c r="KN580" s="19">
        <v>76</v>
      </c>
      <c r="KO580" s="11">
        <v>2</v>
      </c>
      <c r="KP580" s="2"/>
    </row>
    <row r="581" spans="1:313">
      <c r="A581" s="1">
        <v>31</v>
      </c>
      <c r="B581" s="1">
        <f>COUNTIFS($D$3:D581,D581,$F$3:F581,F581)</f>
        <v>1</v>
      </c>
      <c r="C581" s="34">
        <v>12268</v>
      </c>
      <c r="D581" s="21" t="s">
        <v>1094</v>
      </c>
      <c r="E581" s="2" t="s">
        <v>1095</v>
      </c>
      <c r="F581" s="12">
        <v>7962295308</v>
      </c>
      <c r="G581" s="1">
        <f>LEFT(H581,4)-CONCATENATE(IF(LEFT(F581, 2)&lt;MID(H581, 3, 4), 20, 19),LEFT(F581,2))</f>
        <v>41</v>
      </c>
      <c r="H581" s="247" t="s">
        <v>1096</v>
      </c>
      <c r="I581" s="29" t="s">
        <v>538</v>
      </c>
      <c r="J581" s="24" t="s">
        <v>487</v>
      </c>
      <c r="K581" s="2" t="s">
        <v>430</v>
      </c>
      <c r="L581" s="1">
        <v>5</v>
      </c>
      <c r="M581" s="2">
        <v>1</v>
      </c>
      <c r="N581" s="2" t="s">
        <v>431</v>
      </c>
      <c r="P581" s="1" t="s">
        <v>1087</v>
      </c>
      <c r="S581" s="2"/>
      <c r="T581" s="46" t="s">
        <v>797</v>
      </c>
      <c r="U581" s="46"/>
      <c r="V581" s="50" t="s">
        <v>902</v>
      </c>
      <c r="X581" s="59"/>
      <c r="Y581" s="59"/>
      <c r="Z581" s="29"/>
      <c r="AA581" s="1" t="s">
        <v>812</v>
      </c>
      <c r="AC581" s="115">
        <v>300</v>
      </c>
      <c r="AD581" s="115">
        <v>1700</v>
      </c>
      <c r="AE581" s="11" t="s">
        <v>514</v>
      </c>
      <c r="AF581" s="11" t="s">
        <v>514</v>
      </c>
      <c r="AG581" s="11" t="s">
        <v>483</v>
      </c>
      <c r="AH581" s="115">
        <v>150</v>
      </c>
      <c r="AI581" s="11"/>
      <c r="AJ581" s="11"/>
      <c r="AM581" s="11"/>
      <c r="AO581" s="116">
        <v>11.5</v>
      </c>
      <c r="AP581" s="117">
        <v>84.7</v>
      </c>
      <c r="AQ581" s="118">
        <v>3.4</v>
      </c>
      <c r="AR581" s="119">
        <f>AO581+AP581+AQ581</f>
        <v>99.600000000000009</v>
      </c>
      <c r="AS581" s="120">
        <f>AO581/AP581</f>
        <v>0.13577331759149941</v>
      </c>
      <c r="AT581" s="121">
        <f>AO581/AP581*AQ581</f>
        <v>0.46162927981109797</v>
      </c>
      <c r="AU581" s="122">
        <f>AO581/(AP581+AQ581)</f>
        <v>0.13053348467650397</v>
      </c>
      <c r="AV581" s="19">
        <v>9.5680000000000014</v>
      </c>
      <c r="AW581" s="19">
        <f>95-AY581</f>
        <v>83.2</v>
      </c>
      <c r="AX581" s="123">
        <v>1.3570000000000002</v>
      </c>
      <c r="AY581" s="19">
        <v>11.8</v>
      </c>
      <c r="AZ581" s="1" t="s">
        <v>432</v>
      </c>
      <c r="BA581" s="58">
        <v>9.8000000000000007</v>
      </c>
      <c r="BB581" s="1" t="s">
        <v>432</v>
      </c>
      <c r="BC581" s="6">
        <v>0.03</v>
      </c>
      <c r="BD581" s="22">
        <v>84.6</v>
      </c>
      <c r="BE581" s="22">
        <v>48.6</v>
      </c>
      <c r="BF581" s="22">
        <v>53.2</v>
      </c>
      <c r="BG581" s="2">
        <v>6655</v>
      </c>
      <c r="BH581" s="20">
        <v>396.8</v>
      </c>
      <c r="BI581" s="19">
        <v>0.9</v>
      </c>
      <c r="BJ581" s="19">
        <v>55.7</v>
      </c>
      <c r="BK581" s="1">
        <v>44.3</v>
      </c>
      <c r="BL581" s="124">
        <f>BJ581/BK581</f>
        <v>1.2573363431151243</v>
      </c>
      <c r="BM581" s="125">
        <v>0.1</v>
      </c>
      <c r="BN581" s="6">
        <f>BM581*100/AO581</f>
        <v>0.86956521739130432</v>
      </c>
      <c r="BO581" s="1" t="s">
        <v>432</v>
      </c>
      <c r="BP581" s="19">
        <v>26.498999999999999</v>
      </c>
      <c r="BQ581" s="19">
        <v>24.849999999999998</v>
      </c>
      <c r="BR581" s="43">
        <v>31852.799999999999</v>
      </c>
      <c r="BS581" s="6">
        <f>BX581+BZ581</f>
        <v>66.3</v>
      </c>
      <c r="BT581" s="4">
        <v>95.9</v>
      </c>
      <c r="BU581" s="43">
        <v>13057.2</v>
      </c>
      <c r="BV581" s="6">
        <f>100-BT581</f>
        <v>4.0999999999999943</v>
      </c>
      <c r="BW581" s="6">
        <f>BY581+CA581+CC581</f>
        <v>84.530600000000007</v>
      </c>
      <c r="BX581" s="4">
        <v>30.4</v>
      </c>
      <c r="BY581" s="22">
        <f>BX581*AP581/100</f>
        <v>25.748800000000003</v>
      </c>
      <c r="BZ581" s="4">
        <v>35.9</v>
      </c>
      <c r="CA581" s="22">
        <f>BZ581*AP581/100</f>
        <v>30.407299999999999</v>
      </c>
      <c r="CB581" s="4">
        <v>33.5</v>
      </c>
      <c r="CC581" s="22">
        <f>CB581*AP581/100</f>
        <v>28.374500000000001</v>
      </c>
      <c r="CD581" s="22"/>
      <c r="CE581" s="126">
        <v>99.3</v>
      </c>
      <c r="CF581" s="127">
        <v>6890.7999999999993</v>
      </c>
      <c r="CG581" s="126">
        <v>97.2</v>
      </c>
      <c r="CH581" s="127">
        <v>4761.9000000000005</v>
      </c>
      <c r="CI581" s="126">
        <v>86.8</v>
      </c>
      <c r="CJ581" s="126">
        <v>94.4</v>
      </c>
      <c r="CK581" s="127">
        <v>4884.5999999999995</v>
      </c>
      <c r="CL581" s="19">
        <f>BX581/BZ581</f>
        <v>0.84679665738161558</v>
      </c>
      <c r="CM581" s="22"/>
      <c r="CN581" s="22"/>
      <c r="CO581" s="22"/>
      <c r="CP581" s="6"/>
      <c r="CQ581" s="19"/>
      <c r="CR581" s="19"/>
      <c r="CS581" s="19"/>
      <c r="CT581" s="22"/>
      <c r="CU581" s="142"/>
      <c r="CV581" s="142"/>
      <c r="CW581" s="22"/>
      <c r="CX581" s="22"/>
      <c r="CZ581" s="22"/>
      <c r="DB581" s="129" t="s">
        <v>257</v>
      </c>
      <c r="DC581" s="130"/>
      <c r="DD581" s="131" t="s">
        <v>1028</v>
      </c>
      <c r="DI581" s="1" t="s">
        <v>436</v>
      </c>
      <c r="DJ581" s="209" t="s">
        <v>483</v>
      </c>
      <c r="DK581" s="4">
        <v>2</v>
      </c>
      <c r="DN581" s="16">
        <v>0</v>
      </c>
      <c r="DR581" s="1" t="s">
        <v>431</v>
      </c>
      <c r="DS581" s="1" t="s">
        <v>431</v>
      </c>
      <c r="DT581" s="1">
        <v>487</v>
      </c>
      <c r="DU581" s="1">
        <v>9.9</v>
      </c>
      <c r="DV581" s="1">
        <v>90.1</v>
      </c>
      <c r="DW581" s="1" t="s">
        <v>431</v>
      </c>
      <c r="DX581" s="1" t="s">
        <v>431</v>
      </c>
      <c r="DY581" s="1" t="s">
        <v>431</v>
      </c>
      <c r="DZ581" s="1" t="s">
        <v>431</v>
      </c>
      <c r="EA581" s="1">
        <v>0</v>
      </c>
      <c r="EC581" s="36"/>
      <c r="ED581" s="36"/>
      <c r="EE581" s="4">
        <v>5</v>
      </c>
      <c r="EF581" s="4"/>
      <c r="EG581" s="4">
        <v>2</v>
      </c>
      <c r="EH581" s="4"/>
      <c r="EI581" s="4"/>
      <c r="EJ581" s="4"/>
      <c r="EK581" s="4"/>
      <c r="EL581" s="6" t="e">
        <f>EK581/(EJ581*EJ581*0.01*0.01)</f>
        <v>#DIV/0!</v>
      </c>
      <c r="EM581" s="4"/>
      <c r="EN581" s="4"/>
      <c r="EO581" s="4"/>
      <c r="EP581" s="4"/>
      <c r="EQ581" s="31"/>
      <c r="ER581" s="14"/>
      <c r="ES581" s="132">
        <v>12268</v>
      </c>
      <c r="ET581" s="133">
        <v>75</v>
      </c>
      <c r="EU581" s="133">
        <v>3464</v>
      </c>
      <c r="EV581" s="133">
        <v>4000</v>
      </c>
      <c r="EW581" s="133">
        <v>40560</v>
      </c>
      <c r="EX581" s="133">
        <v>2235</v>
      </c>
      <c r="EY581" s="134">
        <f>EX581/EV581*EW581/ET581</f>
        <v>302.17199999999997</v>
      </c>
      <c r="EZ581" s="39">
        <f>L581*EY581</f>
        <v>1510.86</v>
      </c>
      <c r="FA581" s="9"/>
      <c r="FE581" s="135"/>
      <c r="FF581" s="135"/>
      <c r="FH581" s="136"/>
      <c r="FI581" s="11"/>
      <c r="FK581" s="138"/>
      <c r="FL581" s="139"/>
      <c r="FM581" s="9"/>
      <c r="FN581" s="1"/>
      <c r="FO581" s="41">
        <f>AC581/1000</f>
        <v>0.3</v>
      </c>
      <c r="FQ581" s="121">
        <f>EX581*100/EU581</f>
        <v>64.520785219399542</v>
      </c>
      <c r="FR581" s="140">
        <f>EY581/1000</f>
        <v>0.302172</v>
      </c>
      <c r="FS581" s="143">
        <f>DT581/EY581</f>
        <v>1.6116648796049933</v>
      </c>
      <c r="FT581" s="143"/>
      <c r="FV581" s="212"/>
      <c r="FX581" s="212"/>
      <c r="GI581" s="8"/>
      <c r="GO581" s="10">
        <v>43861</v>
      </c>
      <c r="GP581" s="10"/>
      <c r="GQ581" s="20"/>
      <c r="KE581" s="20">
        <f>FR581*AO581/100*1000</f>
        <v>34.749780000000001</v>
      </c>
      <c r="KF581" s="20">
        <f>FR581*AP581/100*1000</f>
        <v>255.939684</v>
      </c>
      <c r="KG581" s="20">
        <f>FR581*AQ581/100*1000</f>
        <v>10.273847999999999</v>
      </c>
      <c r="KH581" s="20">
        <f>FR581*AX581/100*1000</f>
        <v>4.1004740400000008</v>
      </c>
      <c r="KI581" s="20">
        <f>FR581*BM581/100*1000</f>
        <v>0.302172</v>
      </c>
      <c r="KJ581" s="20">
        <f>FR581*BY581/100*1000</f>
        <v>77.805663936000016</v>
      </c>
      <c r="KK581" s="20">
        <f>FR581*CA581/100*1000</f>
        <v>91.882346556000002</v>
      </c>
      <c r="KL581" s="20">
        <f>FR581*CC581/100*1000</f>
        <v>85.739794140000001</v>
      </c>
    </row>
    <row r="582" spans="1:313">
      <c r="A582" s="1">
        <v>34</v>
      </c>
      <c r="B582" s="1">
        <f>COUNTIFS($D$3:D582,D582,$F$3:F582,F582)</f>
        <v>1</v>
      </c>
      <c r="C582" s="34">
        <v>14563</v>
      </c>
      <c r="D582" s="75" t="s">
        <v>1094</v>
      </c>
      <c r="E582" s="76" t="s">
        <v>604</v>
      </c>
      <c r="F582" s="78">
        <v>7651294860</v>
      </c>
      <c r="G582" s="77">
        <f>LEFT(H582,4)-CONCATENATE(IF(LEFT(F582, 2)&lt;MID(H582, 3, 4), 20, 19),LEFT(F582,2))</f>
        <v>45</v>
      </c>
      <c r="H582" s="248" t="s">
        <v>1743</v>
      </c>
      <c r="I582" s="29" t="s">
        <v>1745</v>
      </c>
      <c r="J582" s="24" t="s">
        <v>487</v>
      </c>
      <c r="K582" s="2" t="s">
        <v>430</v>
      </c>
      <c r="L582" s="2">
        <v>5</v>
      </c>
      <c r="M582" s="2">
        <v>1</v>
      </c>
      <c r="N582" s="2" t="s">
        <v>647</v>
      </c>
      <c r="O582" s="11"/>
      <c r="P582" s="2" t="s">
        <v>1722</v>
      </c>
      <c r="Q582" s="11"/>
      <c r="R582" s="11"/>
      <c r="S582" s="11"/>
      <c r="T582" s="42"/>
      <c r="U582" s="42"/>
      <c r="V582" s="64" t="s">
        <v>1609</v>
      </c>
      <c r="W582" s="62" t="s">
        <v>1530</v>
      </c>
      <c r="X582" s="63"/>
      <c r="Y582" s="63"/>
      <c r="Z582" s="11"/>
      <c r="AA582" s="1" t="s">
        <v>812</v>
      </c>
      <c r="AC582" s="115">
        <v>448</v>
      </c>
      <c r="AD582" s="115">
        <v>2200</v>
      </c>
      <c r="AE582" s="11"/>
      <c r="AF582" s="11"/>
      <c r="AG582" s="11" t="s">
        <v>483</v>
      </c>
      <c r="AH582" s="115">
        <v>150</v>
      </c>
      <c r="AI582" s="11"/>
      <c r="AJ582" s="11"/>
      <c r="AM582" s="11"/>
      <c r="AO582" s="116">
        <v>28.2</v>
      </c>
      <c r="AP582" s="117">
        <v>68.5</v>
      </c>
      <c r="AQ582" s="118">
        <v>1.95</v>
      </c>
      <c r="AR582" s="119">
        <f>AO582+AP582+AQ582</f>
        <v>98.65</v>
      </c>
      <c r="AS582" s="120">
        <f>AO582/AP582</f>
        <v>0.4116788321167883</v>
      </c>
      <c r="AT582" s="121">
        <f>AO582/AP582*AQ582</f>
        <v>0.80277372262773716</v>
      </c>
      <c r="AU582" s="122">
        <f>AO582/(AP582+AQ582)</f>
        <v>0.40028388928317954</v>
      </c>
      <c r="AV582" s="19">
        <f>AW582*AO582/100</f>
        <v>20.565999999999999</v>
      </c>
      <c r="AW582" s="19">
        <f>98-AY582-(CD582*100/AO582)</f>
        <v>72.929078014184398</v>
      </c>
      <c r="AX582" s="123">
        <v>6.5</v>
      </c>
      <c r="AY582" s="19">
        <f>AX582*100/AO582</f>
        <v>23.049645390070921</v>
      </c>
      <c r="AZ582" s="1" t="s">
        <v>432</v>
      </c>
      <c r="BA582" s="58">
        <v>29.1</v>
      </c>
      <c r="BB582" s="1" t="s">
        <v>432</v>
      </c>
      <c r="BC582" s="6">
        <v>1.2E-2</v>
      </c>
      <c r="BD582" s="6"/>
      <c r="BE582" s="19"/>
      <c r="BF582" s="19"/>
      <c r="BG582" s="2">
        <v>5543</v>
      </c>
      <c r="BH582" s="2">
        <v>300</v>
      </c>
      <c r="BI582" s="19">
        <v>0</v>
      </c>
      <c r="BJ582" s="19">
        <v>45.3</v>
      </c>
      <c r="BK582" s="1">
        <v>54.7</v>
      </c>
      <c r="BL582" s="124">
        <f>BJ582/BK582</f>
        <v>0.82815356489945147</v>
      </c>
      <c r="BM582" s="125">
        <v>0.33</v>
      </c>
      <c r="BN582" s="6">
        <f>BM582*100/AO582</f>
        <v>1.1702127659574468</v>
      </c>
      <c r="BO582" s="1" t="s">
        <v>432</v>
      </c>
      <c r="BP582" s="19">
        <v>25</v>
      </c>
      <c r="BQ582" s="19">
        <v>53.7</v>
      </c>
      <c r="BR582" s="6">
        <v>50544.9</v>
      </c>
      <c r="BS582" s="6">
        <f>BX582+BZ582</f>
        <v>41.8</v>
      </c>
      <c r="BT582" s="4">
        <v>77.3</v>
      </c>
      <c r="BU582" s="43">
        <v>7402.8571428571422</v>
      </c>
      <c r="BV582" s="6">
        <f>100-BT582</f>
        <v>22.700000000000003</v>
      </c>
      <c r="BW582" s="6">
        <f>BY582+CA582+CC582</f>
        <v>68.294499999999999</v>
      </c>
      <c r="BX582" s="22">
        <v>20.9</v>
      </c>
      <c r="BY582" s="22">
        <f>BX582*AP582/100</f>
        <v>14.316499999999998</v>
      </c>
      <c r="BZ582" s="4">
        <v>20.9</v>
      </c>
      <c r="CA582" s="22">
        <f>BZ582*AP582/100</f>
        <v>14.316499999999998</v>
      </c>
      <c r="CB582" s="4">
        <v>57.9</v>
      </c>
      <c r="CC582" s="22">
        <f>CB582*AP582/100</f>
        <v>39.661500000000004</v>
      </c>
      <c r="CD582" s="22">
        <v>0.56999999999999995</v>
      </c>
      <c r="CE582" s="126">
        <v>93.3</v>
      </c>
      <c r="CF582" s="126">
        <v>7494</v>
      </c>
      <c r="CG582" s="126">
        <v>74.599999999999994</v>
      </c>
      <c r="CH582" s="126">
        <v>5560</v>
      </c>
      <c r="CI582" s="126">
        <v>16.8</v>
      </c>
      <c r="CJ582" s="126">
        <v>45</v>
      </c>
      <c r="CK582" s="126">
        <v>5820</v>
      </c>
      <c r="CL582" s="19">
        <f>BX582/BZ582</f>
        <v>1</v>
      </c>
      <c r="CM582" s="22">
        <v>2</v>
      </c>
      <c r="CN582" s="22">
        <v>3.77</v>
      </c>
      <c r="CO582" s="22">
        <v>7.46</v>
      </c>
      <c r="CP582" s="6"/>
      <c r="CQ582" s="19"/>
      <c r="CR582" s="19"/>
      <c r="CS582" s="20"/>
      <c r="CT582" s="22"/>
      <c r="CU582" s="142"/>
      <c r="CV582" s="142"/>
      <c r="CW582" s="22"/>
      <c r="CX582" s="22"/>
      <c r="CZ582" s="22"/>
      <c r="DA582" s="16"/>
      <c r="DB582" s="129" t="s">
        <v>257</v>
      </c>
      <c r="DC582" s="130"/>
      <c r="DD582" s="131" t="s">
        <v>1572</v>
      </c>
      <c r="DI582" s="1" t="s">
        <v>436</v>
      </c>
      <c r="DJ582" s="209" t="s">
        <v>483</v>
      </c>
      <c r="DK582" s="4">
        <v>2</v>
      </c>
      <c r="DL582" s="4" t="s">
        <v>442</v>
      </c>
      <c r="DM582" s="4" t="s">
        <v>442</v>
      </c>
      <c r="DN582" s="16">
        <v>0</v>
      </c>
      <c r="DO582" s="4">
        <v>0</v>
      </c>
      <c r="DP582" s="4">
        <v>0</v>
      </c>
      <c r="DQ582" s="4" t="s">
        <v>431</v>
      </c>
      <c r="DR582" s="1" t="s">
        <v>431</v>
      </c>
      <c r="DS582" s="1" t="s">
        <v>431</v>
      </c>
      <c r="DT582" s="1">
        <v>130</v>
      </c>
      <c r="DU582" s="1">
        <v>14.6</v>
      </c>
      <c r="DV582" s="1">
        <v>85.4</v>
      </c>
      <c r="DW582" s="1" t="s">
        <v>431</v>
      </c>
      <c r="DX582" s="1" t="s">
        <v>431</v>
      </c>
      <c r="DY582" s="1" t="s">
        <v>431</v>
      </c>
      <c r="DZ582" s="1" t="s">
        <v>431</v>
      </c>
      <c r="EA582" s="1">
        <v>0</v>
      </c>
      <c r="EC582" s="36"/>
      <c r="ED582" s="36"/>
      <c r="EE582" s="4">
        <v>5</v>
      </c>
      <c r="EF582" s="4">
        <v>15</v>
      </c>
      <c r="EG582" s="4">
        <v>2</v>
      </c>
      <c r="EH582" s="4"/>
      <c r="EI582" s="4"/>
      <c r="EJ582" s="4" t="s">
        <v>431</v>
      </c>
      <c r="EK582" s="4" t="s">
        <v>431</v>
      </c>
      <c r="EL582" s="6" t="s">
        <v>431</v>
      </c>
      <c r="EM582" s="4">
        <v>1</v>
      </c>
      <c r="EN582" s="1">
        <v>0</v>
      </c>
      <c r="EO582" s="4">
        <v>2</v>
      </c>
      <c r="EP582" s="4">
        <v>1</v>
      </c>
      <c r="EQ582" s="31" t="s">
        <v>1746</v>
      </c>
      <c r="ER582" s="14">
        <v>44266</v>
      </c>
      <c r="ES582" s="132">
        <v>14563</v>
      </c>
      <c r="ET582" s="133">
        <v>75</v>
      </c>
      <c r="EU582" s="133">
        <v>6421</v>
      </c>
      <c r="EV582" s="133">
        <v>4000</v>
      </c>
      <c r="EW582" s="133">
        <v>39780</v>
      </c>
      <c r="EX582" s="133">
        <v>3224</v>
      </c>
      <c r="EY582" s="134">
        <f>EX582/EV582*EW582/ET582</f>
        <v>427.50240000000002</v>
      </c>
      <c r="EZ582" s="39">
        <f>L582*EY582</f>
        <v>2137.5120000000002</v>
      </c>
      <c r="FA582" s="9"/>
      <c r="FE582" s="135"/>
      <c r="FF582" s="135"/>
      <c r="FH582" s="136"/>
      <c r="FK582" s="138"/>
      <c r="FL582" s="139"/>
      <c r="FM582" s="9"/>
      <c r="FN582" s="1"/>
      <c r="FO582" s="41">
        <f>AC582/1000</f>
        <v>0.44800000000000001</v>
      </c>
      <c r="FQ582" s="121">
        <f>EX582*100/EU582</f>
        <v>50.210247624980532</v>
      </c>
      <c r="FR582" s="140">
        <f>EY582/1000</f>
        <v>0.4275024</v>
      </c>
      <c r="FS582" s="9"/>
      <c r="FT582" s="1">
        <v>12</v>
      </c>
      <c r="FU582" s="16" t="s">
        <v>1747</v>
      </c>
      <c r="FV582" s="212"/>
      <c r="FX582" s="212"/>
      <c r="FY582" s="9" t="s">
        <v>1696</v>
      </c>
      <c r="FZ582" s="1">
        <v>0</v>
      </c>
      <c r="GA582" s="1">
        <v>3</v>
      </c>
      <c r="GB582" s="9" t="s">
        <v>1696</v>
      </c>
      <c r="GD582" s="1">
        <v>0</v>
      </c>
      <c r="GE582" s="1" t="s">
        <v>431</v>
      </c>
      <c r="GF582" s="1">
        <v>0</v>
      </c>
      <c r="GG582" s="1">
        <v>1</v>
      </c>
      <c r="GI582" s="8"/>
      <c r="GJ582" s="8" t="s">
        <v>1748</v>
      </c>
      <c r="GK582" s="1">
        <v>0</v>
      </c>
      <c r="GL582" s="8">
        <v>0</v>
      </c>
      <c r="GM582" s="9" t="s">
        <v>1533</v>
      </c>
      <c r="GO582" s="10">
        <v>44244</v>
      </c>
      <c r="GP582" s="14" t="s">
        <v>523</v>
      </c>
      <c r="GQ582" s="20">
        <v>-1</v>
      </c>
      <c r="GZ582" s="11"/>
      <c r="KE582" s="20">
        <f>FR582*AO582/100*1000</f>
        <v>120.5556768</v>
      </c>
      <c r="KF582" s="20">
        <f>FR582*AP582/100*1000</f>
        <v>292.83914399999998</v>
      </c>
      <c r="KG582" s="20">
        <f>FR582*AQ582/100*1000</f>
        <v>8.3362967999999995</v>
      </c>
      <c r="KH582" s="20">
        <f>FR582*AX582/100*1000</f>
        <v>27.787655999999998</v>
      </c>
      <c r="KI582" s="20">
        <f>FR582*BM582/100*1000</f>
        <v>1.4107579200000002</v>
      </c>
      <c r="KJ582" s="20">
        <f>FR582*BY582/100*1000</f>
        <v>61.203381095999987</v>
      </c>
      <c r="KK582" s="20">
        <f>FR582*CA582/100*1000</f>
        <v>61.203381095999987</v>
      </c>
      <c r="KL582" s="20">
        <f>FR582*CC582/100*1000</f>
        <v>169.55386437600001</v>
      </c>
      <c r="KV582" s="9" t="s">
        <v>1533</v>
      </c>
    </row>
    <row r="583" spans="1:313">
      <c r="A583" s="1">
        <v>106</v>
      </c>
      <c r="B583" s="1">
        <f>COUNTIFS($D$3:D583,D583,$F$3:F583,F583)</f>
        <v>2</v>
      </c>
      <c r="C583" s="34">
        <v>15072</v>
      </c>
      <c r="D583" s="75" t="s">
        <v>1094</v>
      </c>
      <c r="E583" s="76" t="s">
        <v>604</v>
      </c>
      <c r="F583" s="78">
        <v>7651294860</v>
      </c>
      <c r="G583" s="77">
        <f>LEFT(H583,4)-CONCATENATE(IF(LEFT(F583, 2)&lt;MID(H583, 3, 4), 20, 19),LEFT(F583,2))</f>
        <v>45</v>
      </c>
      <c r="H583" s="248" t="s">
        <v>1902</v>
      </c>
      <c r="I583" s="29" t="s">
        <v>437</v>
      </c>
      <c r="J583" s="24" t="s">
        <v>487</v>
      </c>
      <c r="K583" s="2" t="s">
        <v>430</v>
      </c>
      <c r="L583" s="2">
        <v>13</v>
      </c>
      <c r="M583" s="2" t="s">
        <v>565</v>
      </c>
      <c r="N583" s="2" t="s">
        <v>647</v>
      </c>
      <c r="O583" s="11"/>
      <c r="P583" s="2" t="s">
        <v>1852</v>
      </c>
      <c r="Q583" s="11"/>
      <c r="R583" s="11"/>
      <c r="S583" s="11"/>
      <c r="T583" s="42"/>
      <c r="U583" s="42"/>
      <c r="V583" s="64" t="s">
        <v>1609</v>
      </c>
      <c r="W583" s="42"/>
      <c r="X583" s="44" t="s">
        <v>1872</v>
      </c>
      <c r="Y583" s="71"/>
      <c r="Z583" s="11"/>
      <c r="AA583" s="1" t="s">
        <v>812</v>
      </c>
      <c r="AC583" s="115">
        <v>144</v>
      </c>
      <c r="AD583" s="115">
        <v>1800</v>
      </c>
      <c r="AE583" s="11"/>
      <c r="AF583" s="11"/>
      <c r="AG583" s="11" t="s">
        <v>483</v>
      </c>
      <c r="AH583" s="115">
        <v>150</v>
      </c>
      <c r="AI583" s="11"/>
      <c r="AJ583" s="11"/>
      <c r="AM583" s="11"/>
      <c r="AO583" s="116">
        <v>69.099999999999994</v>
      </c>
      <c r="AP583" s="117">
        <v>26.8</v>
      </c>
      <c r="AQ583" s="118">
        <v>2.89</v>
      </c>
      <c r="AR583" s="119">
        <f>AO583+AP583+AQ583</f>
        <v>98.789999999999992</v>
      </c>
      <c r="AS583" s="120">
        <f>AO583/AP583</f>
        <v>2.5783582089552235</v>
      </c>
      <c r="AT583" s="121">
        <f>AO583/AP583*AQ583</f>
        <v>7.451455223880596</v>
      </c>
      <c r="AU583" s="122">
        <f>AO583/(AP583+AQ583)</f>
        <v>2.3273829572246543</v>
      </c>
      <c r="AV583" s="19">
        <f>AW583*AO583/100</f>
        <v>61.358000000000004</v>
      </c>
      <c r="AW583" s="19">
        <f>98-AY583-(CD583*100/AO583)</f>
        <v>88.795947901591902</v>
      </c>
      <c r="AX583" s="123">
        <v>4.76</v>
      </c>
      <c r="AY583" s="19">
        <f>AX583*100/AO583</f>
        <v>6.8885672937771352</v>
      </c>
      <c r="AZ583" s="1" t="s">
        <v>432</v>
      </c>
      <c r="BA583" s="58">
        <v>11.6</v>
      </c>
      <c r="BB583" s="1" t="s">
        <v>432</v>
      </c>
      <c r="BC583" s="6">
        <v>4.7E-2</v>
      </c>
      <c r="BD583" s="6"/>
      <c r="BE583" s="19"/>
      <c r="BF583" s="19"/>
      <c r="BG583" s="67">
        <v>6915.8333333333339</v>
      </c>
      <c r="BH583" s="67">
        <v>523.63636363636363</v>
      </c>
      <c r="BI583" s="19">
        <v>0.93</v>
      </c>
      <c r="BJ583" s="19">
        <v>31.9</v>
      </c>
      <c r="BK583" s="19">
        <f>100-BJ583</f>
        <v>68.099999999999994</v>
      </c>
      <c r="BL583" s="124">
        <f>BJ583/BK583</f>
        <v>0.46842878120411163</v>
      </c>
      <c r="BM583" s="125">
        <v>0.18</v>
      </c>
      <c r="BN583" s="6">
        <f>BM583*100/AO583</f>
        <v>0.26049204052098412</v>
      </c>
      <c r="BO583" s="1" t="s">
        <v>432</v>
      </c>
      <c r="BP583" s="19">
        <v>24.931000000000001</v>
      </c>
      <c r="BQ583" s="19">
        <v>49.3</v>
      </c>
      <c r="BR583" s="43">
        <v>26776</v>
      </c>
      <c r="BS583" s="6">
        <f>BX583+BZ583</f>
        <v>52.300000000000004</v>
      </c>
      <c r="BT583" s="4">
        <v>97.4</v>
      </c>
      <c r="BU583" s="43">
        <v>6390</v>
      </c>
      <c r="BV583" s="6">
        <f>100-BT583</f>
        <v>2.5999999999999943</v>
      </c>
      <c r="BW583" s="6">
        <f>BY583+CA583+CC583</f>
        <v>26.585599999999999</v>
      </c>
      <c r="BX583" s="22">
        <v>14.6</v>
      </c>
      <c r="BY583" s="22">
        <f>BX583*AP583/100</f>
        <v>3.9127999999999998</v>
      </c>
      <c r="BZ583" s="6">
        <v>37.700000000000003</v>
      </c>
      <c r="CA583" s="22">
        <f>BZ583*AP583/100</f>
        <v>10.103600000000002</v>
      </c>
      <c r="CB583" s="6">
        <v>46.9</v>
      </c>
      <c r="CC583" s="22">
        <f>CB583*AP583/100</f>
        <v>12.5692</v>
      </c>
      <c r="CD583" s="22">
        <v>1.6</v>
      </c>
      <c r="CE583" s="126">
        <v>98.7</v>
      </c>
      <c r="CF583" s="127">
        <v>5180</v>
      </c>
      <c r="CG583" s="126">
        <v>89.2</v>
      </c>
      <c r="CH583" s="127">
        <v>3808</v>
      </c>
      <c r="CI583" s="126">
        <v>19.5</v>
      </c>
      <c r="CJ583" s="126">
        <v>38.5</v>
      </c>
      <c r="CK583" s="127">
        <v>4142</v>
      </c>
      <c r="CL583" s="19">
        <f>BX583/BZ583</f>
        <v>0.38726790450928378</v>
      </c>
      <c r="CM583" s="19">
        <v>10.6</v>
      </c>
      <c r="CN583" s="19">
        <v>0.28999999999999998</v>
      </c>
      <c r="CO583" s="19">
        <v>2.11</v>
      </c>
      <c r="CP583" s="6"/>
      <c r="CQ583" s="19"/>
      <c r="CR583" s="19"/>
      <c r="CS583" s="20"/>
      <c r="CZ583" s="22"/>
      <c r="DA583" s="16"/>
      <c r="DB583" s="129" t="s">
        <v>258</v>
      </c>
      <c r="DC583" s="130"/>
      <c r="DD583" s="131" t="s">
        <v>1904</v>
      </c>
      <c r="DI583" s="1" t="s">
        <v>436</v>
      </c>
      <c r="DJ583" s="209" t="s">
        <v>483</v>
      </c>
      <c r="DK583" s="4">
        <v>2</v>
      </c>
      <c r="DN583" s="16">
        <v>0</v>
      </c>
      <c r="DR583" s="58" t="s">
        <v>1692</v>
      </c>
      <c r="DS583" s="22" t="s">
        <v>431</v>
      </c>
      <c r="DT583" s="67">
        <v>340</v>
      </c>
      <c r="DU583" s="22">
        <v>11.2</v>
      </c>
      <c r="DV583" s="22">
        <v>88.8</v>
      </c>
      <c r="DW583" s="22" t="s">
        <v>431</v>
      </c>
      <c r="DX583" s="22" t="s">
        <v>431</v>
      </c>
      <c r="DY583" s="22" t="s">
        <v>431</v>
      </c>
      <c r="DZ583" s="22" t="s">
        <v>431</v>
      </c>
      <c r="EA583" s="2">
        <v>0</v>
      </c>
      <c r="EB583" s="68"/>
      <c r="EC583" s="36"/>
      <c r="ED583" s="36"/>
      <c r="EE583" s="4">
        <f>L583</f>
        <v>13</v>
      </c>
      <c r="EF583" s="4"/>
      <c r="EG583" s="4"/>
      <c r="EH583" s="4"/>
      <c r="EI583" s="4"/>
      <c r="EJ583" s="4"/>
      <c r="EK583" s="4"/>
      <c r="EL583" s="6" t="e">
        <f>EK583/(EJ583*EJ583*0.01*0.01)</f>
        <v>#DIV/0!</v>
      </c>
      <c r="EM583" s="4"/>
      <c r="EN583" s="4"/>
      <c r="EO583" s="4"/>
      <c r="EP583" s="4"/>
      <c r="EQ583" s="31"/>
      <c r="ER583" s="14"/>
      <c r="ES583" s="132">
        <v>15072</v>
      </c>
      <c r="ET583" s="133">
        <v>75</v>
      </c>
      <c r="EU583" s="133">
        <v>28098</v>
      </c>
      <c r="EV583" s="133">
        <v>8000</v>
      </c>
      <c r="EW583" s="133">
        <v>39780</v>
      </c>
      <c r="EX583" s="133">
        <v>2181</v>
      </c>
      <c r="EY583" s="134">
        <f>EX583/EV583*EW583/ET583</f>
        <v>144.6003</v>
      </c>
      <c r="EZ583" s="39">
        <f>L583*EY583</f>
        <v>1879.8039000000001</v>
      </c>
      <c r="FA583" s="9"/>
      <c r="FE583" s="135"/>
      <c r="FF583" s="135"/>
      <c r="FH583" s="136"/>
      <c r="FK583" s="138"/>
      <c r="FL583" s="139"/>
      <c r="FM583" s="9"/>
      <c r="FN583" s="1"/>
      <c r="FO583" s="41">
        <f>AC583/1000</f>
        <v>0.14399999999999999</v>
      </c>
      <c r="FQ583" s="121">
        <f>EX583*100/EU583</f>
        <v>7.7621183002348921</v>
      </c>
      <c r="FR583" s="140">
        <f>EY583/1000</f>
        <v>0.14460030000000001</v>
      </c>
      <c r="FS583" s="9"/>
      <c r="FV583" s="212"/>
      <c r="FX583" s="212"/>
      <c r="GI583" s="8"/>
      <c r="GO583" s="10">
        <v>44305</v>
      </c>
      <c r="GP583" s="10"/>
      <c r="GQ583" s="20"/>
      <c r="KE583" s="20">
        <f>FR583*AO583/100*1000</f>
        <v>99.918807299999997</v>
      </c>
      <c r="KF583" s="20">
        <f>FR583*AP583/100*1000</f>
        <v>38.752880400000002</v>
      </c>
      <c r="KG583" s="20">
        <f>FR583*AQ583/100*1000</f>
        <v>4.1789486700000005</v>
      </c>
      <c r="KH583" s="20">
        <f>FR583*AX583/100*1000</f>
        <v>6.8829742800000009</v>
      </c>
      <c r="KI583" s="20">
        <f>FR583*BM583/100*1000</f>
        <v>0.26028054</v>
      </c>
      <c r="KJ583" s="20">
        <f>FR583*BY583/100*1000</f>
        <v>5.6579205384000009</v>
      </c>
      <c r="KK583" s="20">
        <f>FR583*CA583/100*1000</f>
        <v>14.609835910800005</v>
      </c>
      <c r="KL583" s="20">
        <f>FR583*CC583/100*1000</f>
        <v>18.175100907600001</v>
      </c>
    </row>
    <row r="584" spans="1:313">
      <c r="A584" s="1">
        <v>110</v>
      </c>
      <c r="B584" s="1">
        <f>COUNTIFS($D$3:D584,D584,$F$3:F584,F584)</f>
        <v>1</v>
      </c>
      <c r="C584" s="34">
        <v>17355</v>
      </c>
      <c r="D584" s="21" t="s">
        <v>2480</v>
      </c>
      <c r="E584" s="2" t="s">
        <v>546</v>
      </c>
      <c r="F584" s="2">
        <v>6208311923</v>
      </c>
      <c r="G584" s="1">
        <v>60</v>
      </c>
      <c r="H584" s="247" t="s">
        <v>2478</v>
      </c>
      <c r="I584" s="29" t="s">
        <v>2476</v>
      </c>
      <c r="J584" s="24" t="s">
        <v>487</v>
      </c>
      <c r="K584" s="2" t="s">
        <v>430</v>
      </c>
      <c r="L584" s="2">
        <v>11</v>
      </c>
      <c r="M584" s="2" t="s">
        <v>2481</v>
      </c>
      <c r="N584" s="2" t="s">
        <v>431</v>
      </c>
      <c r="O584" s="11"/>
      <c r="P584" s="2" t="s">
        <v>2442</v>
      </c>
      <c r="Q584" s="11"/>
      <c r="R584" s="11"/>
      <c r="S584" s="11"/>
      <c r="T584" s="42"/>
      <c r="U584" s="42"/>
      <c r="V584" s="64" t="s">
        <v>2426</v>
      </c>
      <c r="W584" s="42"/>
      <c r="X584" s="42"/>
      <c r="Y584" s="42"/>
      <c r="Z584" s="29"/>
      <c r="AA584" s="1" t="s">
        <v>2166</v>
      </c>
      <c r="AC584" s="115">
        <v>7</v>
      </c>
      <c r="AD584" s="115">
        <v>81</v>
      </c>
      <c r="AE584" s="11"/>
      <c r="AF584" s="11"/>
      <c r="AG584" s="11" t="s">
        <v>491</v>
      </c>
      <c r="AH584" s="115">
        <v>50</v>
      </c>
      <c r="AJ584" s="11"/>
      <c r="AM584" s="11"/>
      <c r="AO584" s="116">
        <v>32.200000000000003</v>
      </c>
      <c r="AP584" s="117">
        <v>19.899999999999999</v>
      </c>
      <c r="AQ584" s="118">
        <v>45.2</v>
      </c>
      <c r="AR584" s="119">
        <f>AO584+AP584+AQ584</f>
        <v>97.300000000000011</v>
      </c>
      <c r="AS584" s="120">
        <f>AO584/AP584</f>
        <v>1.6180904522613069</v>
      </c>
      <c r="AT584" s="121">
        <f>AO584/AP584*AQ584</f>
        <v>73.137688442211072</v>
      </c>
      <c r="AU584" s="122">
        <f>AO584/(AP584+AQ584)</f>
        <v>0.49462365591397855</v>
      </c>
      <c r="AV584" s="19">
        <f>AW584*AO584/100</f>
        <v>28.876000000000005</v>
      </c>
      <c r="AW584" s="19">
        <f>98-AY584</f>
        <v>89.677018633540371</v>
      </c>
      <c r="AX584" s="123">
        <v>2.68</v>
      </c>
      <c r="AY584" s="19">
        <f>AX584*100/AO584</f>
        <v>8.3229813664596257</v>
      </c>
      <c r="AZ584" s="1" t="s">
        <v>432</v>
      </c>
      <c r="BA584" s="58">
        <v>9.6999999999999993</v>
      </c>
      <c r="BB584" s="1" t="s">
        <v>432</v>
      </c>
      <c r="BC584" s="6">
        <v>0.11</v>
      </c>
      <c r="BD584" s="6"/>
      <c r="BE584" s="19"/>
      <c r="BF584" s="19"/>
      <c r="BG584" s="67">
        <v>4396.1538461538457</v>
      </c>
      <c r="BH584" s="67">
        <v>110</v>
      </c>
      <c r="BI584" s="19">
        <v>0</v>
      </c>
      <c r="BJ584" s="19">
        <v>52.6</v>
      </c>
      <c r="BK584" s="19">
        <f>100-BJ584</f>
        <v>47.4</v>
      </c>
      <c r="BL584" s="124">
        <f>BJ584/BK584</f>
        <v>1.109704641350211</v>
      </c>
      <c r="BM584" s="125">
        <v>0.4</v>
      </c>
      <c r="BN584" s="6">
        <f>BM584*100/AO584</f>
        <v>1.2422360248447204</v>
      </c>
      <c r="BO584" s="1" t="s">
        <v>432</v>
      </c>
      <c r="BP584" s="19">
        <v>48.898305084745765</v>
      </c>
      <c r="BQ584" s="19">
        <v>34.4</v>
      </c>
      <c r="BR584" s="43">
        <v>63744</v>
      </c>
      <c r="BS584" s="6">
        <f>BX584+BZ584</f>
        <v>49.5</v>
      </c>
      <c r="BT584" s="4">
        <v>73.8</v>
      </c>
      <c r="BU584" s="43">
        <v>6557.1428571428569</v>
      </c>
      <c r="BV584" s="6">
        <f>100-BT584</f>
        <v>26.200000000000003</v>
      </c>
      <c r="BW584" s="6">
        <f>BY584+CA584+CC584</f>
        <v>19.8005</v>
      </c>
      <c r="BX584" s="22">
        <v>6</v>
      </c>
      <c r="BY584" s="22">
        <f>BX584*AP584/100</f>
        <v>1.194</v>
      </c>
      <c r="BZ584" s="6">
        <v>43.5</v>
      </c>
      <c r="CA584" s="22">
        <f>BZ584*AP584/100</f>
        <v>8.6564999999999994</v>
      </c>
      <c r="CB584" s="6">
        <v>50</v>
      </c>
      <c r="CC584" s="22">
        <f>CB584*AP584/100</f>
        <v>9.9499999999999993</v>
      </c>
      <c r="CD584" s="22" t="s">
        <v>432</v>
      </c>
      <c r="CE584" s="126">
        <v>93.2</v>
      </c>
      <c r="CF584" s="127">
        <v>9562</v>
      </c>
      <c r="CG584" s="126">
        <v>85.6</v>
      </c>
      <c r="CH584" s="127">
        <v>6396</v>
      </c>
      <c r="CI584" s="126">
        <v>46</v>
      </c>
      <c r="CJ584" s="126">
        <v>65.8</v>
      </c>
      <c r="CK584" s="127">
        <v>5510</v>
      </c>
      <c r="CL584" s="19">
        <f>BX584/BZ584</f>
        <v>0.13793103448275862</v>
      </c>
      <c r="CM584" s="19"/>
      <c r="CN584" s="19"/>
      <c r="CO584" s="19"/>
      <c r="CP584" s="6"/>
      <c r="CQ584" s="19"/>
      <c r="CR584" s="19"/>
      <c r="CS584" s="20"/>
      <c r="CZ584" s="22"/>
      <c r="DA584" s="16"/>
      <c r="DC584" s="130"/>
      <c r="DD584" s="131"/>
      <c r="DI584" s="1" t="s">
        <v>434</v>
      </c>
      <c r="DJ584" s="210" t="s">
        <v>491</v>
      </c>
      <c r="DK584" s="4">
        <v>2</v>
      </c>
      <c r="DN584" s="16">
        <v>0</v>
      </c>
      <c r="DR584" s="58" t="s">
        <v>431</v>
      </c>
      <c r="DS584" s="22" t="s">
        <v>431</v>
      </c>
      <c r="DT584" s="22">
        <v>42</v>
      </c>
      <c r="DU584" s="22">
        <v>11.9</v>
      </c>
      <c r="DV584" s="22">
        <v>88.1</v>
      </c>
      <c r="DW584" s="22" t="s">
        <v>431</v>
      </c>
      <c r="DX584" s="22" t="s">
        <v>431</v>
      </c>
      <c r="DY584" s="22" t="s">
        <v>431</v>
      </c>
      <c r="DZ584" s="22" t="s">
        <v>431</v>
      </c>
      <c r="EA584" s="2">
        <v>0</v>
      </c>
      <c r="EB584" s="2"/>
      <c r="EC584" s="36"/>
      <c r="ED584" s="36"/>
      <c r="EE584" s="4">
        <f>L584</f>
        <v>11</v>
      </c>
      <c r="EF584" s="4"/>
      <c r="EG584" s="4"/>
      <c r="EH584" s="4"/>
      <c r="EI584" s="4"/>
      <c r="EJ584" s="4"/>
      <c r="EK584" s="4"/>
      <c r="EL584" s="6" t="e">
        <f>EK584/(EJ584*EJ584*0.01*0.01)</f>
        <v>#DIV/0!</v>
      </c>
      <c r="EM584" s="4"/>
      <c r="EN584" s="4"/>
      <c r="EO584" s="4"/>
      <c r="EP584" s="4"/>
      <c r="EQ584" s="31"/>
      <c r="ER584" s="14"/>
      <c r="ES584" s="132">
        <f>C584</f>
        <v>17355</v>
      </c>
      <c r="ET584" s="133">
        <v>75</v>
      </c>
      <c r="EU584" s="133">
        <v>232811</v>
      </c>
      <c r="EV584" s="133">
        <v>24490</v>
      </c>
      <c r="EW584" s="133">
        <v>40560</v>
      </c>
      <c r="EX584" s="133">
        <v>1302</v>
      </c>
      <c r="EY584" s="134">
        <f>EX584/EV584*EW584/ET584</f>
        <v>28.751392405063289</v>
      </c>
      <c r="EZ584" s="39">
        <f>L584*EY584</f>
        <v>316.26531645569617</v>
      </c>
      <c r="FA584" s="9"/>
      <c r="FE584" s="135"/>
      <c r="FF584" s="135"/>
      <c r="FH584" s="136"/>
      <c r="FK584" s="138"/>
      <c r="FL584" s="139"/>
      <c r="FM584" s="9"/>
      <c r="FN584" s="1"/>
      <c r="FO584" s="41">
        <f>AC584/1000</f>
        <v>7.0000000000000001E-3</v>
      </c>
      <c r="FQ584" s="121">
        <f>EX584*100/EU584</f>
        <v>0.55925192538153268</v>
      </c>
      <c r="FR584" s="140">
        <f>EY584/1000</f>
        <v>2.8751392405063289E-2</v>
      </c>
      <c r="FS584" s="9"/>
      <c r="FU584" s="214"/>
      <c r="FW584" s="214"/>
      <c r="GI584" s="8"/>
      <c r="GO584" s="10">
        <v>44686</v>
      </c>
      <c r="GP584" s="10"/>
      <c r="GQ584" s="20"/>
      <c r="KB584" s="22"/>
      <c r="KC584" s="22"/>
      <c r="KD584" s="22"/>
      <c r="KE584" s="20">
        <f>FR584*AO584/100*1000</f>
        <v>9.2579483544303791</v>
      </c>
      <c r="KF584" s="20">
        <f>FR584*AP584/100*1000</f>
        <v>5.7215270886075942</v>
      </c>
      <c r="KG584" s="20">
        <f>FR584*AQ584/100*1000</f>
        <v>12.995629367088608</v>
      </c>
      <c r="KH584" s="20">
        <f>FR584*AX584/100*1000</f>
        <v>0.77053731645569623</v>
      </c>
      <c r="KI584" s="20">
        <f>FR584*BM584/100*1000</f>
        <v>0.11500556962025316</v>
      </c>
      <c r="KJ584" s="20">
        <f>FR584*BY584/100*1000</f>
        <v>0.34329162531645563</v>
      </c>
      <c r="KK584" s="20">
        <f>FR584*CA584/100*1000</f>
        <v>2.4888642835443036</v>
      </c>
      <c r="KL584" s="20">
        <f>FR584*CC584/100*1000</f>
        <v>2.8607635443037971</v>
      </c>
      <c r="KM584" s="1" t="s">
        <v>432</v>
      </c>
      <c r="KN584" s="1" t="s">
        <v>432</v>
      </c>
      <c r="KP584" s="22"/>
      <c r="KQ584" s="22"/>
      <c r="KR584" s="22"/>
      <c r="KS584" s="22"/>
      <c r="KY584" s="11"/>
      <c r="KZ584" s="11"/>
      <c r="LA584" s="11"/>
    </row>
    <row r="585" spans="1:313">
      <c r="A585" s="1">
        <v>60</v>
      </c>
      <c r="B585" s="219">
        <f>COUNTIFS($D$3:D585,D585,$F$3:F585,F585)</f>
        <v>1</v>
      </c>
      <c r="C585" s="21">
        <v>8264</v>
      </c>
      <c r="D585" s="21" t="s">
        <v>2778</v>
      </c>
      <c r="E585" s="1" t="s">
        <v>536</v>
      </c>
      <c r="F585" s="12">
        <v>9257185729</v>
      </c>
      <c r="G585" s="1">
        <v>26</v>
      </c>
      <c r="H585" s="247" t="s">
        <v>2779</v>
      </c>
      <c r="DJ585" s="210" t="s">
        <v>491</v>
      </c>
      <c r="EL585" s="6" t="e">
        <f>EK585/((EJ585/100)*(EJ585/100))</f>
        <v>#DIV/0!</v>
      </c>
      <c r="FU585" s="214" t="s">
        <v>785</v>
      </c>
      <c r="FW585" s="214" t="s">
        <v>785</v>
      </c>
      <c r="GI585" s="8"/>
    </row>
    <row r="586" spans="1:313">
      <c r="A586" s="1">
        <v>97</v>
      </c>
      <c r="B586" s="1">
        <f>COUNTIFS($D$3:D586,D586,$F$3:F586,F586)</f>
        <v>1</v>
      </c>
      <c r="C586" s="34">
        <v>12524</v>
      </c>
      <c r="D586" s="75" t="s">
        <v>592</v>
      </c>
      <c r="E586" s="76" t="s">
        <v>567</v>
      </c>
      <c r="F586" s="78">
        <v>6107230591</v>
      </c>
      <c r="G586" s="77">
        <f>LEFT(H586,4)-CONCATENATE(IF(LEFT(F586, 2)&lt;MID(H586, 3, 4), 20, 19),LEFT(F586,2))</f>
        <v>59</v>
      </c>
      <c r="H586" s="248" t="s">
        <v>1235</v>
      </c>
      <c r="I586" s="29" t="s">
        <v>442</v>
      </c>
      <c r="J586" s="24" t="s">
        <v>487</v>
      </c>
      <c r="K586" s="2" t="s">
        <v>430</v>
      </c>
      <c r="L586" s="1">
        <v>42</v>
      </c>
      <c r="M586" s="2">
        <v>2</v>
      </c>
      <c r="N586" s="2" t="s">
        <v>431</v>
      </c>
      <c r="P586" s="1" t="s">
        <v>1195</v>
      </c>
      <c r="S586" s="2"/>
      <c r="T586" s="52" t="s">
        <v>1103</v>
      </c>
      <c r="U586" s="52"/>
      <c r="V586" s="53" t="s">
        <v>1104</v>
      </c>
      <c r="X586" s="59"/>
      <c r="Y586" s="59"/>
      <c r="Z586" s="29" t="s">
        <v>1086</v>
      </c>
      <c r="AA586" s="1" t="s">
        <v>781</v>
      </c>
      <c r="AC586" s="115">
        <v>317</v>
      </c>
      <c r="AD586" s="115">
        <v>13000</v>
      </c>
      <c r="AE586" s="11"/>
      <c r="AF586" s="11"/>
      <c r="AG586" s="11" t="s">
        <v>491</v>
      </c>
      <c r="AH586" s="115">
        <v>1000</v>
      </c>
      <c r="AI586" s="11"/>
      <c r="AJ586" s="11"/>
      <c r="AM586" s="11"/>
      <c r="AO586" s="116">
        <v>32.700000000000003</v>
      </c>
      <c r="AP586" s="117">
        <v>58</v>
      </c>
      <c r="AQ586" s="118">
        <v>8.2899999999999991</v>
      </c>
      <c r="AR586" s="119">
        <f>AO586+AP586+AQ586</f>
        <v>98.990000000000009</v>
      </c>
      <c r="AS586" s="120">
        <f>AO586/AP586</f>
        <v>0.56379310344827593</v>
      </c>
      <c r="AT586" s="121">
        <f>AO586/AP586*AQ586</f>
        <v>4.6738448275862075</v>
      </c>
      <c r="AU586" s="122">
        <f>AO586/(AP586+AQ586)</f>
        <v>0.49328707195655463</v>
      </c>
      <c r="AV586" s="19">
        <f>AW586*AO586/100</f>
        <v>28.360410000000002</v>
      </c>
      <c r="AW586" s="19">
        <f>97-AY586-(CD586*100/AO586)</f>
        <v>86.729082568807343</v>
      </c>
      <c r="AX586" s="123">
        <v>2.9985900000000005</v>
      </c>
      <c r="AY586" s="19">
        <v>9.17</v>
      </c>
      <c r="AZ586" s="1" t="s">
        <v>432</v>
      </c>
      <c r="BA586" s="58">
        <v>50</v>
      </c>
      <c r="BB586" s="1" t="s">
        <v>432</v>
      </c>
      <c r="BC586" s="6">
        <v>0.23</v>
      </c>
      <c r="BD586" s="6"/>
      <c r="BE586" s="22"/>
      <c r="BF586" s="19"/>
      <c r="BG586" s="2">
        <v>8807</v>
      </c>
      <c r="BH586" s="67">
        <v>356.7</v>
      </c>
      <c r="BI586" s="19">
        <v>0.33</v>
      </c>
      <c r="BJ586" s="19">
        <v>38.5</v>
      </c>
      <c r="BK586" s="1">
        <v>61.5</v>
      </c>
      <c r="BL586" s="124">
        <f>BJ586/BK586</f>
        <v>0.62601626016260159</v>
      </c>
      <c r="BM586" s="125">
        <v>0.31</v>
      </c>
      <c r="BN586" s="6">
        <f>BM586*100/AO586</f>
        <v>0.94801223241590205</v>
      </c>
      <c r="BO586" s="1" t="s">
        <v>432</v>
      </c>
      <c r="BP586" s="19">
        <v>36.299999999999997</v>
      </c>
      <c r="BQ586" s="19">
        <v>73.337000000000003</v>
      </c>
      <c r="BR586" s="43">
        <v>40111.4</v>
      </c>
      <c r="BS586" s="6">
        <f>BX586+BZ586</f>
        <v>56</v>
      </c>
      <c r="BT586" s="4">
        <v>93.4</v>
      </c>
      <c r="BU586" s="43">
        <v>9127.39</v>
      </c>
      <c r="BV586" s="6">
        <f>100-BT586</f>
        <v>6.5999999999999943</v>
      </c>
      <c r="BW586" s="6">
        <f>BY586+CA586+CC586</f>
        <v>57.013999999999996</v>
      </c>
      <c r="BX586" s="4">
        <v>33</v>
      </c>
      <c r="BY586" s="22">
        <f>BX586*AP586/100</f>
        <v>19.14</v>
      </c>
      <c r="BZ586" s="4">
        <v>23</v>
      </c>
      <c r="CA586" s="22">
        <f>BZ586*AP586/100</f>
        <v>13.34</v>
      </c>
      <c r="CB586" s="4">
        <v>42.3</v>
      </c>
      <c r="CC586" s="22">
        <f>CB586*AP586/100</f>
        <v>24.533999999999995</v>
      </c>
      <c r="CD586" s="22">
        <v>0.36</v>
      </c>
      <c r="CE586" s="126">
        <v>98.2</v>
      </c>
      <c r="CF586" s="127">
        <v>8948.7999999999993</v>
      </c>
      <c r="CG586" s="126">
        <v>90.5</v>
      </c>
      <c r="CH586" s="127">
        <v>5348.8</v>
      </c>
      <c r="CI586" s="126">
        <v>41</v>
      </c>
      <c r="CJ586" s="126">
        <v>72.2</v>
      </c>
      <c r="CK586" s="127">
        <v>6618.0999999999995</v>
      </c>
      <c r="CL586" s="19">
        <f>BX586/BZ586</f>
        <v>1.4347826086956521</v>
      </c>
      <c r="CM586" s="22"/>
      <c r="CN586" s="22"/>
      <c r="CO586" s="22"/>
      <c r="CP586" s="6"/>
      <c r="CQ586" s="22">
        <v>12.9</v>
      </c>
      <c r="CR586" s="19"/>
      <c r="CS586" s="19"/>
      <c r="CT586" s="22"/>
      <c r="CU586" s="142"/>
      <c r="CV586" s="142"/>
      <c r="CW586" s="22"/>
      <c r="CX586" s="22"/>
      <c r="CZ586" s="22"/>
      <c r="DA586" s="16">
        <v>3</v>
      </c>
      <c r="DB586" s="129" t="s">
        <v>441</v>
      </c>
      <c r="DC586" s="130"/>
      <c r="DD586" s="131" t="s">
        <v>1236</v>
      </c>
      <c r="DI586" s="1" t="s">
        <v>434</v>
      </c>
      <c r="DJ586" s="210" t="s">
        <v>491</v>
      </c>
      <c r="DK586" s="4">
        <v>2</v>
      </c>
      <c r="DL586" s="4" t="s">
        <v>457</v>
      </c>
      <c r="DM586" s="4" t="s">
        <v>442</v>
      </c>
      <c r="DN586" s="16">
        <v>0</v>
      </c>
      <c r="DR586" s="1" t="s">
        <v>431</v>
      </c>
      <c r="DS586" s="1" t="s">
        <v>431</v>
      </c>
      <c r="DT586" s="1">
        <v>328</v>
      </c>
      <c r="DU586" s="1">
        <v>3</v>
      </c>
      <c r="DV586" s="1">
        <v>97</v>
      </c>
      <c r="DW586" s="1" t="s">
        <v>431</v>
      </c>
      <c r="DX586" s="1" t="s">
        <v>431</v>
      </c>
      <c r="DY586" s="1" t="s">
        <v>431</v>
      </c>
      <c r="DZ586" s="1" t="s">
        <v>431</v>
      </c>
      <c r="EA586" s="1">
        <v>0</v>
      </c>
      <c r="EC586" s="36"/>
      <c r="ED586" s="36"/>
      <c r="EE586" s="4">
        <v>42</v>
      </c>
      <c r="EF586" s="4">
        <v>20</v>
      </c>
      <c r="EG586" s="5">
        <v>3</v>
      </c>
      <c r="EH586" s="4"/>
      <c r="EI586" s="4"/>
      <c r="EJ586" s="4">
        <v>190</v>
      </c>
      <c r="EK586" s="4">
        <v>117</v>
      </c>
      <c r="EL586" s="6">
        <f>EK586/(EJ586*EJ586*0.01*0.01)</f>
        <v>32.409972299168977</v>
      </c>
      <c r="EM586" s="4">
        <v>1</v>
      </c>
      <c r="EN586" s="1">
        <v>1</v>
      </c>
      <c r="EO586" s="4">
        <v>2</v>
      </c>
      <c r="EP586" s="4">
        <v>1</v>
      </c>
      <c r="EQ586" s="31"/>
      <c r="ER586" s="14"/>
      <c r="ES586" s="132">
        <v>12524</v>
      </c>
      <c r="ET586" s="133">
        <v>75</v>
      </c>
      <c r="EU586" s="133">
        <v>4203</v>
      </c>
      <c r="EV586" s="133">
        <v>4000</v>
      </c>
      <c r="EW586" s="133">
        <v>40560</v>
      </c>
      <c r="EX586" s="133">
        <v>2321</v>
      </c>
      <c r="EY586" s="134">
        <f>EX586/EV586*EW586/ET586</f>
        <v>313.79920000000004</v>
      </c>
      <c r="EZ586" s="39">
        <f>L586*EY586</f>
        <v>13179.566400000002</v>
      </c>
      <c r="FA586" s="9"/>
      <c r="FE586" s="135"/>
      <c r="FF586" s="135"/>
      <c r="FH586" s="136"/>
      <c r="FI586" s="11"/>
      <c r="FK586" s="138"/>
      <c r="FL586" s="139"/>
      <c r="FM586" s="9"/>
      <c r="FN586" s="1"/>
      <c r="FO586" s="41">
        <f>AC586/1000</f>
        <v>0.317</v>
      </c>
      <c r="FQ586" s="121">
        <f>EX586*100/EU586</f>
        <v>55.222460147513679</v>
      </c>
      <c r="FR586" s="140">
        <f>EY586/1000</f>
        <v>0.31379920000000006</v>
      </c>
      <c r="FS586" s="143">
        <f>DT586/EY586</f>
        <v>1.0452544174746141</v>
      </c>
      <c r="FT586" s="43">
        <v>20</v>
      </c>
      <c r="FU586" s="215" t="s">
        <v>1138</v>
      </c>
      <c r="FV586" s="130" t="s">
        <v>1123</v>
      </c>
      <c r="FW586" s="215"/>
      <c r="FX586" s="29"/>
      <c r="FY586" s="11" t="s">
        <v>1116</v>
      </c>
      <c r="FZ586" s="1">
        <v>0</v>
      </c>
      <c r="GA586" s="2" t="s">
        <v>560</v>
      </c>
      <c r="GB586" s="11" t="s">
        <v>501</v>
      </c>
      <c r="GC586" s="11"/>
      <c r="GG586" s="1">
        <v>1</v>
      </c>
      <c r="GH586" s="29" t="s">
        <v>1237</v>
      </c>
      <c r="GI586" s="1"/>
      <c r="GJ586" s="29" t="s">
        <v>1106</v>
      </c>
      <c r="GK586" s="1">
        <v>0</v>
      </c>
      <c r="GL586" s="8">
        <v>0</v>
      </c>
      <c r="GM586" s="11" t="s">
        <v>1107</v>
      </c>
      <c r="GO586" s="10">
        <v>43899</v>
      </c>
      <c r="GP586" s="10"/>
      <c r="GQ586" s="20"/>
      <c r="GR586" s="141" t="s">
        <v>1108</v>
      </c>
      <c r="GT586" s="19"/>
      <c r="GV586" s="11"/>
      <c r="GZ586" s="11">
        <v>1</v>
      </c>
      <c r="HA586" s="54">
        <v>0</v>
      </c>
      <c r="HB586" s="54">
        <v>0</v>
      </c>
      <c r="HC586" s="55">
        <v>447.43</v>
      </c>
      <c r="HD586" s="54">
        <v>0</v>
      </c>
      <c r="HE586" s="54">
        <v>0</v>
      </c>
      <c r="HF586" s="54">
        <v>0</v>
      </c>
      <c r="HG586" s="55">
        <v>0</v>
      </c>
      <c r="HH586" s="54">
        <v>0</v>
      </c>
      <c r="HI586" s="55">
        <v>263.2</v>
      </c>
      <c r="HJ586" s="54">
        <v>187.68</v>
      </c>
      <c r="HK586" s="54">
        <v>0</v>
      </c>
      <c r="HL586" s="54">
        <v>0</v>
      </c>
      <c r="HM586" s="54">
        <v>168.64</v>
      </c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20"/>
      <c r="IC586" s="20"/>
      <c r="ID586" s="11"/>
      <c r="IE586" s="11"/>
      <c r="IF586" s="20"/>
      <c r="KE586" s="20">
        <f>FR586*AO586/100*1000</f>
        <v>102.61233840000003</v>
      </c>
      <c r="KF586" s="20">
        <f>FR586*AP586/100*1000</f>
        <v>182.00353600000003</v>
      </c>
      <c r="KG586" s="20">
        <f>FR586*AQ586/100*1000</f>
        <v>26.013953680000004</v>
      </c>
      <c r="KH586" s="20">
        <f>FR586*AX586/100*1000</f>
        <v>9.4095514312800042</v>
      </c>
      <c r="KI586" s="20">
        <f>FR586*BM586/100*1000</f>
        <v>0.97277752000000028</v>
      </c>
      <c r="KJ586" s="20">
        <f>FR586*BY586/100*1000</f>
        <v>60.061166880000016</v>
      </c>
      <c r="KK586" s="20">
        <f>FR586*CA586/100*1000</f>
        <v>41.860813280000016</v>
      </c>
      <c r="KL586" s="20">
        <f>FR586*CC586/100*1000</f>
        <v>76.987495727999999</v>
      </c>
      <c r="KS586" s="1" t="s">
        <v>431</v>
      </c>
      <c r="KT586" s="1" t="s">
        <v>431</v>
      </c>
      <c r="KV586" s="11" t="s">
        <v>1107</v>
      </c>
    </row>
    <row r="587" spans="1:313">
      <c r="A587" s="1">
        <v>279</v>
      </c>
      <c r="B587" s="1">
        <f>COUNTIFS($D$3:D587,D587,$F$3:F587,F587)</f>
        <v>2</v>
      </c>
      <c r="C587" s="34">
        <v>16180</v>
      </c>
      <c r="D587" s="75" t="s">
        <v>592</v>
      </c>
      <c r="E587" s="76" t="s">
        <v>567</v>
      </c>
      <c r="F587" s="76">
        <v>6107230591</v>
      </c>
      <c r="G587" s="77">
        <f>LEFT(H587,4)-CONCATENATE(IF(LEFT(F587, 2)&lt;MID(H587, 3, 4), 20, 19),LEFT(F587,2))</f>
        <v>60</v>
      </c>
      <c r="H587" s="248" t="s">
        <v>2214</v>
      </c>
      <c r="I587" s="29" t="s">
        <v>442</v>
      </c>
      <c r="J587" s="24" t="s">
        <v>487</v>
      </c>
      <c r="K587" s="2" t="s">
        <v>430</v>
      </c>
      <c r="L587" s="2">
        <v>24</v>
      </c>
      <c r="M587" s="2">
        <v>2</v>
      </c>
      <c r="N587" s="2" t="s">
        <v>431</v>
      </c>
      <c r="O587" s="11"/>
      <c r="P587" s="2" t="s">
        <v>2200</v>
      </c>
      <c r="Q587" s="11"/>
      <c r="R587" s="11"/>
      <c r="S587" s="11"/>
      <c r="T587" s="42"/>
      <c r="U587" s="42"/>
      <c r="V587" s="64" t="s">
        <v>1609</v>
      </c>
      <c r="W587" s="42"/>
      <c r="X587" s="42"/>
      <c r="Y587" s="66"/>
      <c r="Z587" s="11"/>
      <c r="AA587" s="1" t="s">
        <v>2166</v>
      </c>
      <c r="AC587" s="115">
        <v>217</v>
      </c>
      <c r="AD587" s="115">
        <v>5200</v>
      </c>
      <c r="AE587" s="11"/>
      <c r="AF587" s="11"/>
      <c r="AG587" s="11" t="s">
        <v>491</v>
      </c>
      <c r="AH587" s="115">
        <v>350</v>
      </c>
      <c r="AI587" s="11"/>
      <c r="AJ587" s="11"/>
      <c r="AM587" s="11"/>
      <c r="AO587" s="116">
        <v>21.7</v>
      </c>
      <c r="AP587" s="117">
        <v>73.7</v>
      </c>
      <c r="AQ587" s="118">
        <v>3.74</v>
      </c>
      <c r="AR587" s="119">
        <f>AO587+AP587+AQ587</f>
        <v>99.14</v>
      </c>
      <c r="AS587" s="120">
        <f>AO587/AP587</f>
        <v>0.29443690637720488</v>
      </c>
      <c r="AT587" s="121">
        <f>AO587/AP587*AQ587</f>
        <v>1.1011940298507463</v>
      </c>
      <c r="AU587" s="122">
        <f>AO587/(AP587+AQ587)</f>
        <v>0.28021694214876031</v>
      </c>
      <c r="AV587" s="19">
        <f>AW587*AO587/100</f>
        <v>18.875999999999998</v>
      </c>
      <c r="AW587" s="19">
        <f>98-AY587-(CD587*100/AO587)</f>
        <v>86.986175115207374</v>
      </c>
      <c r="AX587" s="123">
        <v>2.16</v>
      </c>
      <c r="AY587" s="19">
        <f>AX587*100/AO587</f>
        <v>9.9539170506912438</v>
      </c>
      <c r="AZ587" s="1" t="s">
        <v>432</v>
      </c>
      <c r="BA587" s="58">
        <v>83.070000000000007</v>
      </c>
      <c r="BB587" s="1" t="s">
        <v>432</v>
      </c>
      <c r="BC587" s="6">
        <v>3.1E-2</v>
      </c>
      <c r="BD587" s="6"/>
      <c r="BE587" s="19"/>
      <c r="BF587" s="19"/>
      <c r="BG587" s="67">
        <v>6885</v>
      </c>
      <c r="BH587" s="67">
        <v>237.16</v>
      </c>
      <c r="BI587" s="19">
        <v>0.41</v>
      </c>
      <c r="BJ587" s="19">
        <v>28.7</v>
      </c>
      <c r="BK587" s="19">
        <f>100-BJ587</f>
        <v>71.3</v>
      </c>
      <c r="BL587" s="124">
        <f>BJ587/BK587</f>
        <v>0.40252454417952316</v>
      </c>
      <c r="BM587" s="125">
        <v>6.2E-2</v>
      </c>
      <c r="BN587" s="6">
        <f>BM587*100/AO587</f>
        <v>0.28571428571428575</v>
      </c>
      <c r="BO587" s="1" t="s">
        <v>432</v>
      </c>
      <c r="BP587" s="19">
        <v>56</v>
      </c>
      <c r="BQ587" s="19">
        <v>81.449999999999989</v>
      </c>
      <c r="BR587" s="43">
        <v>58271.4</v>
      </c>
      <c r="BS587" s="6">
        <f>BX587+BZ587</f>
        <v>74.7</v>
      </c>
      <c r="BT587" s="4">
        <v>96.6</v>
      </c>
      <c r="BU587" s="43">
        <v>12224.699999999999</v>
      </c>
      <c r="BV587" s="6">
        <f>100-BT587</f>
        <v>3.4000000000000057</v>
      </c>
      <c r="BW587" s="6">
        <f>BY587+CA587+CC587</f>
        <v>72.299700000000001</v>
      </c>
      <c r="BX587" s="22">
        <v>51.7</v>
      </c>
      <c r="BY587" s="22">
        <f>BX587*AP587/100</f>
        <v>38.102900000000005</v>
      </c>
      <c r="BZ587" s="6">
        <v>23</v>
      </c>
      <c r="CA587" s="22">
        <f>BZ587*AP587/100</f>
        <v>16.951000000000001</v>
      </c>
      <c r="CB587" s="6">
        <v>23.4</v>
      </c>
      <c r="CC587" s="22">
        <f>CB587*AP587/100</f>
        <v>17.245799999999999</v>
      </c>
      <c r="CD587" s="22">
        <v>0.23</v>
      </c>
      <c r="CE587" s="126">
        <v>97.2</v>
      </c>
      <c r="CF587" s="127">
        <v>7750</v>
      </c>
      <c r="CG587" s="126">
        <v>88.9</v>
      </c>
      <c r="CH587" s="127">
        <v>5715</v>
      </c>
      <c r="CI587" s="126">
        <v>70.5</v>
      </c>
      <c r="CJ587" s="126">
        <v>88.9</v>
      </c>
      <c r="CK587" s="127">
        <v>6358</v>
      </c>
      <c r="CL587" s="19">
        <f>BX587/BZ587</f>
        <v>2.2478260869565219</v>
      </c>
      <c r="CM587" s="19"/>
      <c r="CN587" s="19"/>
      <c r="CO587" s="19"/>
      <c r="CP587" s="6"/>
      <c r="CQ587" s="19"/>
      <c r="CR587" s="19"/>
      <c r="CS587" s="20"/>
      <c r="CZ587" s="22"/>
      <c r="DA587" s="16"/>
      <c r="DB587" s="129" t="s">
        <v>441</v>
      </c>
      <c r="DC587" s="130"/>
      <c r="DD587" s="131" t="s">
        <v>2216</v>
      </c>
      <c r="DI587" s="1" t="s">
        <v>434</v>
      </c>
      <c r="DJ587" s="210" t="s">
        <v>491</v>
      </c>
      <c r="DK587" s="4">
        <v>2</v>
      </c>
      <c r="DN587" s="16">
        <v>0</v>
      </c>
      <c r="DR587" s="22" t="s">
        <v>431</v>
      </c>
      <c r="DS587" s="22" t="s">
        <v>431</v>
      </c>
      <c r="DT587" s="22">
        <v>192</v>
      </c>
      <c r="DU587" s="22">
        <v>15.1</v>
      </c>
      <c r="DV587" s="22">
        <v>84.9</v>
      </c>
      <c r="DW587" s="40" t="s">
        <v>431</v>
      </c>
      <c r="DX587" s="40" t="s">
        <v>431</v>
      </c>
      <c r="DY587" s="40" t="s">
        <v>431</v>
      </c>
      <c r="DZ587" s="40" t="s">
        <v>431</v>
      </c>
      <c r="EA587" s="2">
        <v>0</v>
      </c>
      <c r="EB587" s="2"/>
      <c r="EC587" s="36"/>
      <c r="ED587" s="36"/>
      <c r="EE587" s="4">
        <f>L587</f>
        <v>24</v>
      </c>
      <c r="EF587" s="4"/>
      <c r="EG587" s="4">
        <v>3</v>
      </c>
      <c r="EH587" s="4"/>
      <c r="EI587" s="4"/>
      <c r="EJ587" s="4"/>
      <c r="EK587" s="4"/>
      <c r="EL587" s="6" t="e">
        <f>EK587/(EJ587*EJ587*0.01*0.01)</f>
        <v>#DIV/0!</v>
      </c>
      <c r="EM587" s="4"/>
      <c r="EN587" s="4"/>
      <c r="EO587" s="4"/>
      <c r="EP587" s="4"/>
      <c r="EQ587" s="31"/>
      <c r="ER587" s="14"/>
      <c r="ES587" s="132">
        <f>C587</f>
        <v>16180</v>
      </c>
      <c r="ET587" s="133">
        <v>75</v>
      </c>
      <c r="EU587" s="133">
        <v>4864</v>
      </c>
      <c r="EV587" s="133">
        <v>5240</v>
      </c>
      <c r="EW587" s="133">
        <v>37440</v>
      </c>
      <c r="EX587" s="133">
        <v>2310</v>
      </c>
      <c r="EY587" s="134">
        <f>EX587/EV587*EW587/ET587</f>
        <v>220.06717557251909</v>
      </c>
      <c r="EZ587" s="39">
        <f>L587*EY587</f>
        <v>5281.6122137404582</v>
      </c>
      <c r="FA587" s="9"/>
      <c r="FE587" s="135"/>
      <c r="FF587" s="135"/>
      <c r="FH587" s="136"/>
      <c r="FK587" s="138"/>
      <c r="FL587" s="139"/>
      <c r="FM587" s="9"/>
      <c r="FN587" s="1"/>
      <c r="FO587" s="41">
        <f>AC587/1000</f>
        <v>0.217</v>
      </c>
      <c r="FQ587" s="121">
        <f>EX587*100/EU587</f>
        <v>47.491776315789473</v>
      </c>
      <c r="FR587" s="140">
        <f>EY587/1000</f>
        <v>0.22006717557251909</v>
      </c>
      <c r="FS587" s="9"/>
      <c r="FU587" s="214"/>
      <c r="FW587" s="214"/>
      <c r="GI587" s="8"/>
      <c r="GO587" s="10"/>
      <c r="GP587" s="10"/>
      <c r="GQ587" s="20"/>
      <c r="KB587" s="22">
        <v>77.8</v>
      </c>
      <c r="KC587" s="22">
        <v>23.3</v>
      </c>
      <c r="KD587" s="22">
        <v>13.7</v>
      </c>
      <c r="KE587" s="20">
        <f>FR587*AO587/100*1000</f>
        <v>47.754577099236641</v>
      </c>
      <c r="KF587" s="20">
        <f>FR587*AP587/100*1000</f>
        <v>162.18950839694656</v>
      </c>
      <c r="KG587" s="20">
        <f>FR587*AQ587/100*1000</f>
        <v>8.2305123664122153</v>
      </c>
      <c r="KH587" s="20">
        <f>FR587*AX587/100*1000</f>
        <v>4.7534509923664121</v>
      </c>
      <c r="KI587" s="20">
        <f>FR587*BM587/100*1000</f>
        <v>0.13644164885496185</v>
      </c>
      <c r="KJ587" s="20">
        <f>FR587*BY587/100*1000</f>
        <v>83.851975841221389</v>
      </c>
      <c r="KK587" s="20">
        <f>FR587*CA587/100*1000</f>
        <v>37.303586931297716</v>
      </c>
      <c r="KL587" s="20">
        <f>FR587*CC587/100*1000</f>
        <v>37.952344964885498</v>
      </c>
    </row>
    <row r="588" spans="1:313">
      <c r="A588" s="1">
        <v>100</v>
      </c>
      <c r="B588" s="219">
        <f>COUNTIFS($D$3:D588,D588,$F$3:F588,F588)</f>
        <v>1</v>
      </c>
      <c r="C588" s="34">
        <v>17324</v>
      </c>
      <c r="D588" s="21" t="s">
        <v>2459</v>
      </c>
      <c r="E588" s="2" t="s">
        <v>2460</v>
      </c>
      <c r="F588" s="2">
        <v>6202197188</v>
      </c>
      <c r="G588" s="1">
        <v>60</v>
      </c>
      <c r="H588" s="247" t="s">
        <v>2456</v>
      </c>
      <c r="I588" s="29" t="s">
        <v>442</v>
      </c>
      <c r="J588" s="24" t="s">
        <v>487</v>
      </c>
      <c r="K588" s="2" t="s">
        <v>430</v>
      </c>
      <c r="L588" s="2">
        <v>16</v>
      </c>
      <c r="M588" s="2">
        <v>2</v>
      </c>
      <c r="N588" s="2" t="s">
        <v>647</v>
      </c>
      <c r="O588" s="11"/>
      <c r="P588" s="2" t="s">
        <v>2442</v>
      </c>
      <c r="Q588" s="11"/>
      <c r="R588" s="11"/>
      <c r="S588" s="11"/>
      <c r="T588" s="42"/>
      <c r="U588" s="42"/>
      <c r="V588" s="64" t="s">
        <v>2426</v>
      </c>
      <c r="W588" s="42"/>
      <c r="X588" s="42"/>
      <c r="Y588" s="42"/>
      <c r="Z588" s="29"/>
      <c r="AA588" s="1" t="s">
        <v>2166</v>
      </c>
      <c r="AC588" s="115">
        <v>34</v>
      </c>
      <c r="AD588" s="115">
        <v>500</v>
      </c>
      <c r="AE588" s="11"/>
      <c r="AF588" s="11"/>
      <c r="AG588" s="11" t="s">
        <v>483</v>
      </c>
      <c r="AH588" s="115">
        <v>50</v>
      </c>
      <c r="AJ588" s="11"/>
      <c r="AM588" s="11"/>
      <c r="AO588" s="116">
        <v>40.4</v>
      </c>
      <c r="AP588" s="117">
        <v>56.5</v>
      </c>
      <c r="AQ588" s="118">
        <v>1.96</v>
      </c>
      <c r="AR588" s="119">
        <f>AO588+AP588+AQ588</f>
        <v>98.86</v>
      </c>
      <c r="AS588" s="120">
        <f>AO588/AP588</f>
        <v>0.71504424778761055</v>
      </c>
      <c r="AT588" s="121">
        <f>AO588/AP588*AQ588</f>
        <v>1.4014867256637167</v>
      </c>
      <c r="AU588" s="122">
        <f>AO588/(AP588+AQ588)</f>
        <v>0.69107081765309608</v>
      </c>
      <c r="AV588" s="19">
        <f>AW588*AO588/100</f>
        <v>35.251999999999995</v>
      </c>
      <c r="AW588" s="19">
        <f>98-AY588</f>
        <v>87.257425742574256</v>
      </c>
      <c r="AX588" s="123">
        <v>4.34</v>
      </c>
      <c r="AY588" s="19">
        <f>AX588*100/AO588</f>
        <v>10.742574257425742</v>
      </c>
      <c r="AZ588" s="1" t="s">
        <v>432</v>
      </c>
      <c r="BA588" s="58">
        <v>26.1</v>
      </c>
      <c r="BB588" s="1" t="s">
        <v>432</v>
      </c>
      <c r="BC588" s="6">
        <v>0.01</v>
      </c>
      <c r="BD588" s="6"/>
      <c r="BE588" s="19"/>
      <c r="BF588" s="19"/>
      <c r="BG588" s="67">
        <v>5326.1538461538457</v>
      </c>
      <c r="BH588" s="67">
        <v>194</v>
      </c>
      <c r="BI588" s="19">
        <v>0.86</v>
      </c>
      <c r="BJ588" s="19">
        <v>41.5</v>
      </c>
      <c r="BK588" s="19">
        <f>100-BJ588</f>
        <v>58.5</v>
      </c>
      <c r="BL588" s="124">
        <f>BJ588/BK588</f>
        <v>0.70940170940170943</v>
      </c>
      <c r="BM588" s="125">
        <v>0.4</v>
      </c>
      <c r="BN588" s="6">
        <f>BM588*100/AO588</f>
        <v>0.99009900990099009</v>
      </c>
      <c r="BO588" s="1" t="s">
        <v>432</v>
      </c>
      <c r="BP588" s="19">
        <v>47.96610169491526</v>
      </c>
      <c r="BQ588" s="19">
        <v>65.8</v>
      </c>
      <c r="BR588" s="43">
        <v>35761.919999999998</v>
      </c>
      <c r="BS588" s="6">
        <f>BX588+BZ588</f>
        <v>46</v>
      </c>
      <c r="BT588" s="4">
        <v>93.9</v>
      </c>
      <c r="BU588" s="43">
        <v>7635.7142857142853</v>
      </c>
      <c r="BV588" s="6">
        <f>100-BT588</f>
        <v>6.0999999999999943</v>
      </c>
      <c r="BW588" s="6">
        <f>BY588+CA588+CC588</f>
        <v>56.330500000000001</v>
      </c>
      <c r="BX588" s="22">
        <v>27.7</v>
      </c>
      <c r="BY588" s="22">
        <f>BX588*AP588/100</f>
        <v>15.650499999999999</v>
      </c>
      <c r="BZ588" s="6">
        <v>18.3</v>
      </c>
      <c r="CA588" s="22">
        <f>BZ588*AP588/100</f>
        <v>10.339500000000001</v>
      </c>
      <c r="CB588" s="6">
        <v>53.7</v>
      </c>
      <c r="CC588" s="22">
        <f>CB588*AP588/100</f>
        <v>30.340500000000002</v>
      </c>
      <c r="CD588" s="22" t="s">
        <v>432</v>
      </c>
      <c r="CE588" s="126">
        <v>95.7</v>
      </c>
      <c r="CF588" s="127">
        <v>6574</v>
      </c>
      <c r="CG588" s="126">
        <v>84.6</v>
      </c>
      <c r="CH588" s="127">
        <v>5137</v>
      </c>
      <c r="CI588" s="126">
        <v>20.7</v>
      </c>
      <c r="CJ588" s="126">
        <v>53.3</v>
      </c>
      <c r="CK588" s="127">
        <v>5410</v>
      </c>
      <c r="CL588" s="19">
        <f>BX588/BZ588</f>
        <v>1.5136612021857923</v>
      </c>
      <c r="CM588" s="19"/>
      <c r="CN588" s="19"/>
      <c r="CO588" s="19"/>
      <c r="CP588" s="6"/>
      <c r="CQ588" s="19"/>
      <c r="CR588" s="19"/>
      <c r="CS588" s="20"/>
      <c r="CZ588" s="22"/>
      <c r="DA588" s="16"/>
      <c r="DC588" s="130"/>
      <c r="DD588" s="131"/>
      <c r="DI588" s="1" t="s">
        <v>434</v>
      </c>
      <c r="DJ588" s="209" t="s">
        <v>483</v>
      </c>
      <c r="DK588" s="4">
        <v>2</v>
      </c>
      <c r="DN588" s="16">
        <v>0</v>
      </c>
      <c r="DR588" s="58" t="s">
        <v>1692</v>
      </c>
      <c r="DS588" s="22" t="s">
        <v>431</v>
      </c>
      <c r="DT588" s="22">
        <v>140</v>
      </c>
      <c r="DU588" s="22">
        <v>1.4</v>
      </c>
      <c r="DV588" s="22">
        <v>98.6</v>
      </c>
      <c r="DW588" s="22" t="s">
        <v>431</v>
      </c>
      <c r="DX588" s="22" t="s">
        <v>431</v>
      </c>
      <c r="DY588" s="22" t="s">
        <v>431</v>
      </c>
      <c r="DZ588" s="22" t="s">
        <v>431</v>
      </c>
      <c r="EA588" s="2">
        <v>0</v>
      </c>
      <c r="EB588" s="2"/>
      <c r="EC588" s="36"/>
      <c r="ED588" s="36"/>
      <c r="EE588" s="4">
        <f>L588</f>
        <v>16</v>
      </c>
      <c r="EF588" s="4"/>
      <c r="EG588" s="4"/>
      <c r="EH588" s="4"/>
      <c r="EI588" s="4"/>
      <c r="EJ588" s="4"/>
      <c r="EK588" s="4"/>
      <c r="EL588" s="6" t="e">
        <f>EK588/(EJ588*EJ588*0.01*0.01)</f>
        <v>#DIV/0!</v>
      </c>
      <c r="EM588" s="4"/>
      <c r="EN588" s="4"/>
      <c r="EO588" s="4"/>
      <c r="EP588" s="4"/>
      <c r="EQ588" s="31"/>
      <c r="ER588" s="14"/>
      <c r="ES588" s="132">
        <f>C588</f>
        <v>17324</v>
      </c>
      <c r="ET588" s="133">
        <v>75</v>
      </c>
      <c r="EU588" s="133">
        <v>7853</v>
      </c>
      <c r="EV588" s="133">
        <v>12000</v>
      </c>
      <c r="EW588" s="133">
        <v>40560</v>
      </c>
      <c r="EX588" s="133">
        <v>2185</v>
      </c>
      <c r="EY588" s="134">
        <f>EX588/EV588*EW588/ET588</f>
        <v>98.470666666666673</v>
      </c>
      <c r="EZ588" s="39">
        <f>L588*EY588</f>
        <v>1575.5306666666668</v>
      </c>
      <c r="FA588" s="9"/>
      <c r="FE588" s="135"/>
      <c r="FF588" s="135"/>
      <c r="FH588" s="136"/>
      <c r="FK588" s="138"/>
      <c r="FL588" s="139"/>
      <c r="FM588" s="9"/>
      <c r="FN588" s="1"/>
      <c r="FO588" s="41">
        <f>AC588/1000</f>
        <v>3.4000000000000002E-2</v>
      </c>
      <c r="FQ588" s="121">
        <f>EX588*100/EU588</f>
        <v>27.823761619763147</v>
      </c>
      <c r="FR588" s="140">
        <f>EY588/1000</f>
        <v>9.8470666666666679E-2</v>
      </c>
      <c r="FS588" s="9"/>
      <c r="FV588" s="212"/>
      <c r="FX588" s="212"/>
      <c r="GI588" s="8"/>
      <c r="GO588" s="10">
        <v>44678</v>
      </c>
      <c r="GP588" s="10"/>
      <c r="GQ588" s="20"/>
      <c r="KB588" s="22"/>
      <c r="KC588" s="22"/>
      <c r="KD588" s="22"/>
      <c r="KE588" s="20">
        <f>FR588*AO588/100*1000</f>
        <v>39.782149333333336</v>
      </c>
      <c r="KF588" s="20">
        <f>FR588*AP588/100*1000</f>
        <v>55.635926666666677</v>
      </c>
      <c r="KG588" s="20">
        <f>FR588*AQ588/100*1000</f>
        <v>1.930025066666667</v>
      </c>
      <c r="KH588" s="20">
        <f>FR588*AX588/100*1000</f>
        <v>4.2736269333333334</v>
      </c>
      <c r="KI588" s="20">
        <f>FR588*BM588/100*1000</f>
        <v>0.39388266666666671</v>
      </c>
      <c r="KJ588" s="20">
        <f>FR588*BY588/100*1000</f>
        <v>15.411151686666669</v>
      </c>
      <c r="KK588" s="20">
        <f>FR588*CA588/100*1000</f>
        <v>10.181374580000004</v>
      </c>
      <c r="KL588" s="20">
        <f>FR588*CC588/100*1000</f>
        <v>29.876492620000008</v>
      </c>
      <c r="KM588" s="1">
        <v>86</v>
      </c>
      <c r="KN588" s="1">
        <v>85.7</v>
      </c>
      <c r="KP588" s="22"/>
      <c r="KQ588" s="22"/>
      <c r="KR588" s="22"/>
      <c r="KS588" s="22"/>
      <c r="KY588" s="11"/>
      <c r="KZ588" s="11"/>
      <c r="LA588" s="11"/>
    </row>
    <row r="589" spans="1:313">
      <c r="A589" s="1">
        <v>198</v>
      </c>
      <c r="B589" s="1">
        <f>COUNTIFS($D$3:D589,D589,$F$3:F589,F589)</f>
        <v>1</v>
      </c>
      <c r="C589" s="34">
        <v>13247</v>
      </c>
      <c r="D589" s="21" t="s">
        <v>1454</v>
      </c>
      <c r="E589" s="2" t="s">
        <v>452</v>
      </c>
      <c r="F589" s="12">
        <v>470308055</v>
      </c>
      <c r="G589" s="1">
        <f>LEFT(H589,4)-CONCATENATE(IF(LEFT(F589, 2)&lt;MID(H589, 3, 4), 20, 19),LEFT(F589,2))</f>
        <v>73</v>
      </c>
      <c r="H589" s="247" t="s">
        <v>1453</v>
      </c>
      <c r="I589" s="29" t="s">
        <v>1455</v>
      </c>
      <c r="J589" s="24" t="s">
        <v>487</v>
      </c>
      <c r="K589" s="2" t="s">
        <v>430</v>
      </c>
      <c r="L589" s="1">
        <v>65</v>
      </c>
      <c r="M589" s="2" t="s">
        <v>624</v>
      </c>
      <c r="N589" s="2" t="s">
        <v>647</v>
      </c>
      <c r="P589" s="1" t="s">
        <v>1452</v>
      </c>
      <c r="S589" s="2"/>
      <c r="T589" s="42"/>
      <c r="U589" s="42"/>
      <c r="V589" s="57" t="s">
        <v>1245</v>
      </c>
      <c r="X589" s="59"/>
      <c r="Y589" s="59"/>
      <c r="Z589" s="29"/>
      <c r="AA589" s="1" t="s">
        <v>812</v>
      </c>
      <c r="AC589" s="115">
        <v>81</v>
      </c>
      <c r="AD589" s="115">
        <v>5000</v>
      </c>
      <c r="AE589" s="11"/>
      <c r="AF589" s="11"/>
      <c r="AG589" s="11" t="s">
        <v>483</v>
      </c>
      <c r="AH589" s="115">
        <v>350</v>
      </c>
      <c r="AI589" s="11"/>
      <c r="AJ589" s="11"/>
      <c r="AM589" s="11"/>
      <c r="AO589" s="116">
        <v>33</v>
      </c>
      <c r="AP589" s="117">
        <v>63.9</v>
      </c>
      <c r="AQ589" s="118">
        <v>2.25</v>
      </c>
      <c r="AR589" s="119">
        <f>AO589+AP589+AQ589</f>
        <v>99.15</v>
      </c>
      <c r="AS589" s="120">
        <f>AO589/AP589</f>
        <v>0.51643192488262912</v>
      </c>
      <c r="AT589" s="121">
        <f>AO589/AP589*AQ589</f>
        <v>1.1619718309859155</v>
      </c>
      <c r="AU589" s="122">
        <f>AO589/(AP589+AQ589)</f>
        <v>0.49886621315192742</v>
      </c>
      <c r="AV589" s="19">
        <f>AW589*AO589/100</f>
        <v>29.5</v>
      </c>
      <c r="AW589" s="19">
        <f>98-AY589-(CD589*100/AO589)</f>
        <v>89.393939393939391</v>
      </c>
      <c r="AX589" s="123">
        <v>1.07</v>
      </c>
      <c r="AY589" s="19">
        <f>AX589*100/AO589</f>
        <v>3.2424242424242422</v>
      </c>
      <c r="AZ589" s="1" t="s">
        <v>432</v>
      </c>
      <c r="BA589" s="58">
        <v>7.6</v>
      </c>
      <c r="BB589" s="1" t="s">
        <v>432</v>
      </c>
      <c r="BC589" s="6">
        <v>7.4999999999999997E-2</v>
      </c>
      <c r="BD589" s="6"/>
      <c r="BE589" s="19"/>
      <c r="BF589" s="19"/>
      <c r="BG589" s="67">
        <v>5407.6923076923076</v>
      </c>
      <c r="BH589" s="2">
        <v>509</v>
      </c>
      <c r="BI589" s="19">
        <v>4.71</v>
      </c>
      <c r="BJ589" s="19">
        <v>17.2</v>
      </c>
      <c r="BK589" s="19">
        <v>82.8</v>
      </c>
      <c r="BL589" s="147">
        <f>BJ589/BK589</f>
        <v>0.20772946859903382</v>
      </c>
      <c r="BM589" s="125">
        <v>0.45</v>
      </c>
      <c r="BN589" s="6">
        <f>BM589*100/AO589</f>
        <v>1.3636363636363635</v>
      </c>
      <c r="BO589" s="1" t="s">
        <v>432</v>
      </c>
      <c r="BP589" s="19">
        <v>33.5</v>
      </c>
      <c r="BQ589" s="19">
        <v>29.439999999999998</v>
      </c>
      <c r="BR589" s="43">
        <v>68847.900000000009</v>
      </c>
      <c r="BS589" s="6">
        <f>BX589+BZ589</f>
        <v>16.04</v>
      </c>
      <c r="BT589" s="4">
        <v>94.7</v>
      </c>
      <c r="BU589" s="43">
        <v>7350.8474576271192</v>
      </c>
      <c r="BV589" s="6">
        <f>100-BT589</f>
        <v>5.2999999999999972</v>
      </c>
      <c r="BW589" s="6">
        <f>BY589+CA589+CC589</f>
        <v>63.669960000000003</v>
      </c>
      <c r="BX589" s="2">
        <v>4.74</v>
      </c>
      <c r="BY589" s="22">
        <f>BX589*AP589/100</f>
        <v>3.0288600000000003</v>
      </c>
      <c r="BZ589" s="4">
        <v>11.3</v>
      </c>
      <c r="CA589" s="22">
        <f>BZ589*AP589/100</f>
        <v>7.2207000000000008</v>
      </c>
      <c r="CB589" s="4">
        <v>83.6</v>
      </c>
      <c r="CC589" s="22">
        <f>CB589*AP589/100</f>
        <v>53.420400000000001</v>
      </c>
      <c r="CD589" s="22">
        <v>1.77</v>
      </c>
      <c r="CE589" s="126">
        <v>99.5</v>
      </c>
      <c r="CF589" s="126">
        <v>7586</v>
      </c>
      <c r="CG589" s="126">
        <v>96.8</v>
      </c>
      <c r="CH589" s="126">
        <v>6319</v>
      </c>
      <c r="CI589" s="126">
        <v>44.3</v>
      </c>
      <c r="CJ589" s="126">
        <v>53</v>
      </c>
      <c r="CK589" s="126">
        <v>3374</v>
      </c>
      <c r="CL589" s="19">
        <f>BX589/BZ589</f>
        <v>0.41946902654867257</v>
      </c>
      <c r="CM589" s="22"/>
      <c r="CN589" s="22"/>
      <c r="CO589" s="22"/>
      <c r="CP589" s="6">
        <v>0.25</v>
      </c>
      <c r="CQ589" s="19"/>
      <c r="CR589" s="19"/>
      <c r="CS589" s="19"/>
      <c r="CT589" s="22"/>
      <c r="CU589" s="142"/>
      <c r="CV589" s="142"/>
      <c r="CW589" s="22"/>
      <c r="CX589" s="22"/>
      <c r="CZ589" s="22"/>
      <c r="DA589" s="16"/>
      <c r="DB589" s="129" t="s">
        <v>441</v>
      </c>
      <c r="DC589" s="130"/>
      <c r="DD589" s="131" t="s">
        <v>1456</v>
      </c>
      <c r="DI589" s="1" t="s">
        <v>434</v>
      </c>
      <c r="DJ589" s="209" t="s">
        <v>483</v>
      </c>
      <c r="DK589" s="4">
        <v>2</v>
      </c>
      <c r="DN589" s="16">
        <v>0</v>
      </c>
      <c r="DR589" s="22" t="s">
        <v>431</v>
      </c>
      <c r="DS589" s="22" t="s">
        <v>431</v>
      </c>
      <c r="DT589" s="22">
        <v>240</v>
      </c>
      <c r="DU589" s="22">
        <v>14.2</v>
      </c>
      <c r="DV589" s="22">
        <v>85.8</v>
      </c>
      <c r="DW589" s="22">
        <v>0.4</v>
      </c>
      <c r="DX589" s="22">
        <v>706.1</v>
      </c>
      <c r="DY589" s="22" t="s">
        <v>431</v>
      </c>
      <c r="DZ589" s="40">
        <v>2.0499999999999998</v>
      </c>
      <c r="EA589" s="2">
        <v>0</v>
      </c>
      <c r="EB589" s="2"/>
      <c r="EC589" s="36"/>
      <c r="ED589" s="36"/>
      <c r="EE589" s="4">
        <v>65</v>
      </c>
      <c r="EF589" s="4"/>
      <c r="EG589" s="5">
        <v>3</v>
      </c>
      <c r="EH589" s="4"/>
      <c r="EI589" s="4"/>
      <c r="EJ589" s="4"/>
      <c r="EK589" s="4"/>
      <c r="EL589" s="6" t="e">
        <f>EK589/((EJ589/100)*(EJ589/100))</f>
        <v>#DIV/0!</v>
      </c>
      <c r="EM589" s="4"/>
      <c r="EN589" s="4"/>
      <c r="EO589" s="4"/>
      <c r="EP589" s="4"/>
      <c r="EQ589" s="31"/>
      <c r="ER589" s="14"/>
      <c r="ES589" s="132">
        <v>13247</v>
      </c>
      <c r="ET589" s="133">
        <v>75</v>
      </c>
      <c r="EU589" s="133">
        <v>160514</v>
      </c>
      <c r="EV589" s="133">
        <v>20000</v>
      </c>
      <c r="EW589" s="133">
        <v>39780</v>
      </c>
      <c r="EX589" s="133">
        <v>3073</v>
      </c>
      <c r="EY589" s="134">
        <f>EX589/EV589*EW589/ET589</f>
        <v>81.495959999999997</v>
      </c>
      <c r="EZ589" s="39">
        <f>L589*EY589</f>
        <v>5297.2374</v>
      </c>
      <c r="FA589" s="9"/>
      <c r="FE589" s="135"/>
      <c r="FF589" s="135"/>
      <c r="FH589" s="136"/>
      <c r="FI589" s="11"/>
      <c r="FK589" s="138"/>
      <c r="FL589" s="139"/>
      <c r="FM589" s="9"/>
      <c r="FN589" s="1"/>
      <c r="FO589" s="41">
        <f>AC589/1000</f>
        <v>8.1000000000000003E-2</v>
      </c>
      <c r="FQ589" s="121">
        <f>EX589*100/EU589</f>
        <v>1.9144747498660553</v>
      </c>
      <c r="FR589" s="140">
        <f>EY589/1000</f>
        <v>8.1495959999999992E-2</v>
      </c>
      <c r="FS589" s="143">
        <f>DT589/EY589</f>
        <v>2.9449312579421116</v>
      </c>
      <c r="FT589" s="143"/>
      <c r="FV589" s="212"/>
      <c r="FX589" s="212"/>
      <c r="GI589" s="8"/>
      <c r="GO589" s="10">
        <v>44055</v>
      </c>
      <c r="GP589" s="10"/>
      <c r="GQ589" s="20"/>
      <c r="KE589" s="20">
        <f>FR589*AO589/100*1000</f>
        <v>26.893666799999998</v>
      </c>
      <c r="KF589" s="20">
        <f>FR589*AP589/100*1000</f>
        <v>52.075918439999995</v>
      </c>
      <c r="KG589" s="20">
        <f>FR589*AQ589/100*1000</f>
        <v>1.8336591</v>
      </c>
      <c r="KH589" s="20">
        <f>FR589*AX589/100*1000</f>
        <v>0.87200677199999987</v>
      </c>
      <c r="KI589" s="20">
        <f>FR589*BM589/100*1000</f>
        <v>0.36673181999999999</v>
      </c>
      <c r="KJ589" s="20">
        <f>FR589*BY589/100*1000</f>
        <v>2.468398534056</v>
      </c>
      <c r="KK589" s="20">
        <f>FR589*CA589/100*1000</f>
        <v>5.8845787837200003</v>
      </c>
      <c r="KL589" s="20">
        <f>FR589*CC589/100*1000</f>
        <v>43.535467815840001</v>
      </c>
    </row>
    <row r="590" spans="1:313">
      <c r="A590" s="1">
        <v>329</v>
      </c>
      <c r="B590" s="219">
        <f>COUNTIFS($D$3:D590,D590,$F$3:F590,F590)</f>
        <v>1</v>
      </c>
      <c r="C590" s="21">
        <v>9922</v>
      </c>
      <c r="D590" s="21" t="s">
        <v>2843</v>
      </c>
      <c r="E590" s="1" t="s">
        <v>521</v>
      </c>
      <c r="F590" s="12">
        <v>5712091671</v>
      </c>
      <c r="G590" s="1">
        <v>61</v>
      </c>
      <c r="H590" s="247" t="s">
        <v>2842</v>
      </c>
      <c r="DJ590" s="209" t="s">
        <v>483</v>
      </c>
      <c r="EL590" s="6" t="e">
        <f>EK590/((EJ590/100)*(EJ590/100))</f>
        <v>#DIV/0!</v>
      </c>
      <c r="FV590" s="212" t="s">
        <v>785</v>
      </c>
      <c r="FX590" s="212" t="s">
        <v>785</v>
      </c>
      <c r="GI590" s="8"/>
    </row>
    <row r="591" spans="1:313">
      <c r="A591" s="1">
        <v>390</v>
      </c>
      <c r="B591" s="219">
        <f>COUNTIFS($D$3:D591,D591,$F$3:F591,F591)</f>
        <v>1</v>
      </c>
      <c r="C591" s="21">
        <v>12058</v>
      </c>
      <c r="D591" s="21" t="s">
        <v>2843</v>
      </c>
      <c r="E591" s="1" t="s">
        <v>518</v>
      </c>
      <c r="F591" s="12">
        <v>8104064463</v>
      </c>
      <c r="G591" s="1">
        <v>38</v>
      </c>
      <c r="H591" s="247" t="s">
        <v>1038</v>
      </c>
      <c r="DJ591" s="209" t="s">
        <v>483</v>
      </c>
      <c r="EL591" s="6" t="e">
        <f>EK591/(EJ591*EJ591*0.01*0.01)</f>
        <v>#DIV/0!</v>
      </c>
      <c r="FV591" s="212" t="s">
        <v>785</v>
      </c>
      <c r="FX591" s="212" t="s">
        <v>785</v>
      </c>
      <c r="GI591" s="8"/>
    </row>
    <row r="592" spans="1:313">
      <c r="A592" s="1">
        <v>292</v>
      </c>
      <c r="B592" s="1">
        <f>COUNTIFS($D$3:D592,D592,$F$3:F592,F592)</f>
        <v>1</v>
      </c>
      <c r="C592" s="34">
        <v>11748</v>
      </c>
      <c r="D592" s="21" t="s">
        <v>861</v>
      </c>
      <c r="E592" s="2" t="s">
        <v>524</v>
      </c>
      <c r="F592" s="2">
        <v>425830433</v>
      </c>
      <c r="G592" s="1">
        <f>LEFT(H592,4)-CONCATENATE(IF(LEFT(F592, 2)&lt;MID(H592, 3, 4), 20, 19),LEFT(F592,2))</f>
        <v>77</v>
      </c>
      <c r="H592" s="247" t="s">
        <v>858</v>
      </c>
      <c r="I592" s="29" t="s">
        <v>442</v>
      </c>
      <c r="J592" s="24" t="s">
        <v>487</v>
      </c>
      <c r="K592" s="2" t="s">
        <v>430</v>
      </c>
      <c r="L592" s="1">
        <v>4</v>
      </c>
      <c r="M592" s="2" t="s">
        <v>859</v>
      </c>
      <c r="N592" s="2" t="s">
        <v>646</v>
      </c>
      <c r="P592" s="1" t="s">
        <v>836</v>
      </c>
      <c r="S592" s="2"/>
      <c r="T592" s="46" t="s">
        <v>797</v>
      </c>
      <c r="U592" s="46"/>
      <c r="V592" s="47" t="s">
        <v>824</v>
      </c>
      <c r="X592" s="59"/>
      <c r="Y592" s="59"/>
      <c r="Z592" s="29"/>
      <c r="AA592" s="1" t="s">
        <v>817</v>
      </c>
      <c r="AC592" s="115">
        <v>140</v>
      </c>
      <c r="AD592" s="115">
        <v>600</v>
      </c>
      <c r="AE592" s="11"/>
      <c r="AF592" s="11"/>
      <c r="AG592" s="11" t="s">
        <v>465</v>
      </c>
      <c r="AH592" s="115">
        <v>50</v>
      </c>
      <c r="AI592" s="11"/>
      <c r="AO592" s="116">
        <v>16.3</v>
      </c>
      <c r="AP592" s="117">
        <v>15.1</v>
      </c>
      <c r="AQ592" s="118">
        <v>68.3</v>
      </c>
      <c r="AR592" s="119">
        <f>AO592+AP592+AQ592</f>
        <v>99.699999999999989</v>
      </c>
      <c r="AS592" s="120">
        <f>AO592/AP592</f>
        <v>1.0794701986754967</v>
      </c>
      <c r="AT592" s="121">
        <f>AO592/AP592*AQ592</f>
        <v>73.72781456953642</v>
      </c>
      <c r="AU592" s="122">
        <f>AO592/(AP592+AQ592)</f>
        <v>0.19544364508393289</v>
      </c>
      <c r="AV592" s="19">
        <v>14.686299999999999</v>
      </c>
      <c r="AW592" s="19">
        <f>95-AY592</f>
        <v>90.1</v>
      </c>
      <c r="AX592" s="123">
        <v>0.79870000000000008</v>
      </c>
      <c r="AY592" s="19">
        <v>4.9000000000000004</v>
      </c>
      <c r="AZ592" s="1" t="s">
        <v>432</v>
      </c>
      <c r="BA592" s="145">
        <v>15.340000000000002</v>
      </c>
      <c r="BB592" s="1" t="s">
        <v>432</v>
      </c>
      <c r="BC592" s="6">
        <v>1.6</v>
      </c>
      <c r="BD592" s="6"/>
      <c r="BE592" s="19">
        <v>38.799999999999997</v>
      </c>
      <c r="BF592" s="19">
        <v>24.4</v>
      </c>
      <c r="BG592" s="67">
        <v>5145</v>
      </c>
      <c r="BH592" s="20">
        <v>264</v>
      </c>
      <c r="BI592" s="19">
        <v>0.12</v>
      </c>
      <c r="BJ592" s="19">
        <v>53.8</v>
      </c>
      <c r="BK592" s="1">
        <v>46.2</v>
      </c>
      <c r="BL592" s="124">
        <f>BJ592/BK592</f>
        <v>1.1645021645021643</v>
      </c>
      <c r="BM592" s="125">
        <v>0.4</v>
      </c>
      <c r="BN592" s="6">
        <f>BM592*100/AO592</f>
        <v>2.4539877300613497</v>
      </c>
      <c r="BO592" s="1" t="s">
        <v>432</v>
      </c>
      <c r="BP592" s="1">
        <v>50.4</v>
      </c>
      <c r="BQ592" s="19">
        <v>59.507999999999996</v>
      </c>
      <c r="BR592" s="43">
        <v>51819.642857142855</v>
      </c>
      <c r="BS592" s="6">
        <f>BX592+BZ592</f>
        <v>51.099999999999994</v>
      </c>
      <c r="BT592" s="4">
        <v>85</v>
      </c>
      <c r="BU592" s="43">
        <v>10016.160000000002</v>
      </c>
      <c r="BV592" s="6">
        <f>100-BT592</f>
        <v>15</v>
      </c>
      <c r="BW592" s="6">
        <f>BY592+CA592+CC592</f>
        <v>14.797999999999998</v>
      </c>
      <c r="BX592" s="4">
        <v>21.7</v>
      </c>
      <c r="BY592" s="22">
        <f>BX592*AP592/100</f>
        <v>3.2766999999999995</v>
      </c>
      <c r="BZ592" s="4">
        <v>29.4</v>
      </c>
      <c r="CA592" s="22">
        <f>BZ592*AP592/100</f>
        <v>4.4393999999999991</v>
      </c>
      <c r="CB592" s="4">
        <v>46.9</v>
      </c>
      <c r="CC592" s="22">
        <f>CB592*AP592/100</f>
        <v>7.0818999999999992</v>
      </c>
      <c r="CD592" s="6">
        <v>0.2</v>
      </c>
      <c r="CE592" s="126">
        <v>97.4</v>
      </c>
      <c r="CF592" s="127">
        <v>10067.099999999999</v>
      </c>
      <c r="CG592" s="126">
        <v>93.3</v>
      </c>
      <c r="CH592" s="126">
        <v>6205</v>
      </c>
      <c r="CI592" s="126">
        <v>55.5</v>
      </c>
      <c r="CJ592" s="126">
        <v>75.5</v>
      </c>
      <c r="CK592" s="127">
        <v>6962.4</v>
      </c>
      <c r="CL592" s="19">
        <f>BX592/BZ592</f>
        <v>0.73809523809523814</v>
      </c>
      <c r="CM592" s="22"/>
      <c r="CN592" s="22"/>
      <c r="CO592" s="22"/>
      <c r="CP592" s="6"/>
      <c r="CQ592" s="19"/>
      <c r="CR592" s="19"/>
      <c r="CS592" s="19"/>
      <c r="CT592" s="6">
        <v>38.299999999999997</v>
      </c>
      <c r="CU592" s="6">
        <v>2.76</v>
      </c>
      <c r="CV592" s="6">
        <v>78.8</v>
      </c>
      <c r="CW592" s="22">
        <v>67</v>
      </c>
      <c r="CX592" s="22">
        <v>61.9</v>
      </c>
      <c r="CY592" s="2">
        <v>80</v>
      </c>
      <c r="CZ592" s="22">
        <v>0.6</v>
      </c>
      <c r="DA592" s="16">
        <v>3</v>
      </c>
      <c r="DB592" s="129" t="s">
        <v>458</v>
      </c>
      <c r="DC592" s="130"/>
      <c r="DD592" s="131" t="s">
        <v>862</v>
      </c>
      <c r="DI592" s="1" t="s">
        <v>436</v>
      </c>
      <c r="DJ592" s="21" t="s">
        <v>465</v>
      </c>
      <c r="DK592" s="4">
        <v>2</v>
      </c>
      <c r="DN592" s="16" t="s">
        <v>467</v>
      </c>
      <c r="DR592" s="1" t="s">
        <v>431</v>
      </c>
      <c r="DS592" s="1" t="s">
        <v>431</v>
      </c>
      <c r="DT592" s="1" t="s">
        <v>431</v>
      </c>
      <c r="DU592" s="1" t="s">
        <v>431</v>
      </c>
      <c r="DV592" s="1" t="s">
        <v>431</v>
      </c>
      <c r="DW592" s="1" t="s">
        <v>431</v>
      </c>
      <c r="DX592" s="1" t="s">
        <v>431</v>
      </c>
      <c r="DY592" s="1" t="s">
        <v>431</v>
      </c>
      <c r="DZ592" s="1" t="s">
        <v>431</v>
      </c>
      <c r="EA592" s="1" t="s">
        <v>431</v>
      </c>
      <c r="EB592" s="1" t="s">
        <v>431</v>
      </c>
      <c r="EC592" s="4"/>
      <c r="ED592" s="4"/>
      <c r="EE592" s="4">
        <v>4</v>
      </c>
      <c r="EF592" s="4"/>
      <c r="EG592" s="4"/>
      <c r="EH592" s="4"/>
      <c r="EI592" s="4"/>
      <c r="EJ592" s="4"/>
      <c r="EK592" s="4"/>
      <c r="EL592" s="6" t="e">
        <f>EK592/(EJ592*EJ592*0.01*0.01)</f>
        <v>#DIV/0!</v>
      </c>
      <c r="EM592" s="4">
        <v>2</v>
      </c>
      <c r="EN592" s="4"/>
      <c r="EO592" s="4">
        <v>2</v>
      </c>
      <c r="EP592" s="4">
        <v>2</v>
      </c>
      <c r="EQ592" s="31"/>
      <c r="ER592" s="14"/>
      <c r="ES592" s="132">
        <v>11748</v>
      </c>
      <c r="ET592" s="133">
        <v>75</v>
      </c>
      <c r="EU592" s="133">
        <v>62185</v>
      </c>
      <c r="EV592" s="133">
        <v>4000</v>
      </c>
      <c r="EW592" s="133">
        <v>42120</v>
      </c>
      <c r="EX592" s="133">
        <v>954</v>
      </c>
      <c r="EY592" s="134">
        <f>EX592/EV592*EW592/ET592</f>
        <v>133.94159999999999</v>
      </c>
      <c r="EZ592" s="39">
        <f>L592*EY592</f>
        <v>535.76639999999998</v>
      </c>
      <c r="FA592" s="9"/>
      <c r="FE592" s="135"/>
      <c r="FF592" s="135"/>
      <c r="FH592" s="136"/>
      <c r="FK592" s="138"/>
      <c r="FL592" s="139"/>
      <c r="FM592" s="9"/>
      <c r="FN592" s="1"/>
      <c r="FO592" s="41">
        <f>AC592/1000</f>
        <v>0.14000000000000001</v>
      </c>
      <c r="FQ592" s="121">
        <f>EX592*100/EU592</f>
        <v>1.5341320254080566</v>
      </c>
      <c r="FR592" s="140">
        <f>EY592/1000</f>
        <v>0.13394159999999999</v>
      </c>
      <c r="FS592" s="9"/>
      <c r="GI592" s="8"/>
      <c r="GO592" s="10">
        <v>43752</v>
      </c>
      <c r="GP592" s="10"/>
      <c r="GQ592" s="20"/>
      <c r="GY592" s="1"/>
      <c r="GZ592" s="1"/>
      <c r="KB592" s="1"/>
      <c r="KC592" s="1"/>
      <c r="KD592" s="1"/>
      <c r="KE592" s="20">
        <f>FR592*AO592/100*1000</f>
        <v>21.832480799999999</v>
      </c>
      <c r="KF592" s="20">
        <f>FR592*AP592/100*1000</f>
        <v>20.225181599999996</v>
      </c>
      <c r="KG592" s="20">
        <f>FR592*AQ592/100*1000</f>
        <v>91.482112799999996</v>
      </c>
      <c r="KH592" s="20">
        <f>FR592*AX592/100*1000</f>
        <v>1.0697915592</v>
      </c>
      <c r="KI592" s="20">
        <f>FR592*BM592/100*1000</f>
        <v>0.53576640000000009</v>
      </c>
      <c r="KJ592" s="20">
        <f>FR592*BY592/100*1000</f>
        <v>4.3888644071999998</v>
      </c>
      <c r="KK592" s="20">
        <f>FR592*CA592/100*1000</f>
        <v>5.9462033903999982</v>
      </c>
      <c r="KL592" s="20">
        <f>FR592*CC592/100*1000</f>
        <v>9.4856101703999975</v>
      </c>
      <c r="KM592" s="1"/>
      <c r="KN592" s="1"/>
      <c r="KO592" s="1"/>
    </row>
    <row r="593" spans="1:313">
      <c r="A593" s="1">
        <v>180</v>
      </c>
      <c r="B593" s="1">
        <f>COUNTIFS($D$3:D593,D593,$F$3:F593,F593)</f>
        <v>1</v>
      </c>
      <c r="C593" s="34">
        <v>15673</v>
      </c>
      <c r="D593" s="21" t="s">
        <v>861</v>
      </c>
      <c r="E593" s="2" t="s">
        <v>690</v>
      </c>
      <c r="F593" s="2">
        <v>6359280059</v>
      </c>
      <c r="G593" s="1">
        <v>58</v>
      </c>
      <c r="H593" s="247" t="s">
        <v>2021</v>
      </c>
      <c r="I593" s="29" t="s">
        <v>2024</v>
      </c>
      <c r="J593" s="24" t="s">
        <v>487</v>
      </c>
      <c r="K593" s="2" t="s">
        <v>430</v>
      </c>
      <c r="L593" s="2">
        <v>3.5</v>
      </c>
      <c r="M593" s="2">
        <v>8</v>
      </c>
      <c r="N593" s="2" t="s">
        <v>431</v>
      </c>
      <c r="O593" s="11"/>
      <c r="P593" s="2" t="s">
        <v>1994</v>
      </c>
      <c r="Q593" s="11"/>
      <c r="R593" s="11"/>
      <c r="S593" s="11"/>
      <c r="T593" s="42"/>
      <c r="U593" s="42"/>
      <c r="V593" s="64" t="s">
        <v>1609</v>
      </c>
      <c r="W593" s="11"/>
      <c r="X593" s="11"/>
      <c r="Y593" s="66"/>
      <c r="Z593" s="11"/>
      <c r="AA593" s="1" t="s">
        <v>773</v>
      </c>
      <c r="AC593" s="115">
        <v>616</v>
      </c>
      <c r="AD593" s="115">
        <v>2100</v>
      </c>
      <c r="AE593" s="11"/>
      <c r="AF593" s="11"/>
      <c r="AG593" s="11" t="s">
        <v>491</v>
      </c>
      <c r="AH593" s="115">
        <v>150</v>
      </c>
      <c r="AI593" s="11"/>
      <c r="AJ593" s="11"/>
      <c r="AM593" s="11"/>
      <c r="AO593" s="116">
        <v>20.100000000000001</v>
      </c>
      <c r="AP593" s="117">
        <v>52</v>
      </c>
      <c r="AQ593" s="118">
        <v>27.1</v>
      </c>
      <c r="AR593" s="119">
        <f>AO593+AP593+AQ593</f>
        <v>99.199999999999989</v>
      </c>
      <c r="AS593" s="120">
        <f>AO593/AP593</f>
        <v>0.38653846153846155</v>
      </c>
      <c r="AT593" s="121">
        <f>AO593/AP593*AQ593</f>
        <v>10.475192307692309</v>
      </c>
      <c r="AU593" s="122">
        <f>AO593/(AP593+AQ593)</f>
        <v>0.25410872313527183</v>
      </c>
      <c r="AV593" s="19">
        <f>AW593*AO593/100</f>
        <v>17.728000000000002</v>
      </c>
      <c r="AW593" s="19">
        <f>98-AY593-(CD593*100/AO593)</f>
        <v>88.199004975124382</v>
      </c>
      <c r="AX593" s="123">
        <v>1.1299999999999999</v>
      </c>
      <c r="AY593" s="19">
        <f>AX593*100/AO593</f>
        <v>5.6218905472636802</v>
      </c>
      <c r="AZ593" s="1" t="s">
        <v>432</v>
      </c>
      <c r="BA593" s="58">
        <v>2.2490000000000001</v>
      </c>
      <c r="BB593" s="1" t="s">
        <v>432</v>
      </c>
      <c r="BC593" s="6">
        <v>0.57999999999999996</v>
      </c>
      <c r="BD593" s="6"/>
      <c r="BE593" s="19"/>
      <c r="BF593" s="19"/>
      <c r="BG593" s="67">
        <v>6137.1681415929206</v>
      </c>
      <c r="BH593" s="67">
        <v>854.71</v>
      </c>
      <c r="BI593" s="19">
        <v>0.84</v>
      </c>
      <c r="BJ593" s="19">
        <v>53</v>
      </c>
      <c r="BK593" s="19">
        <f>100-BJ593</f>
        <v>47</v>
      </c>
      <c r="BL593" s="124">
        <f>BJ593/BK593</f>
        <v>1.1276595744680851</v>
      </c>
      <c r="BM593" s="125">
        <v>0.12</v>
      </c>
      <c r="BN593" s="6">
        <f>BM593*100/AO593</f>
        <v>0.59701492537313428</v>
      </c>
      <c r="BO593" s="1" t="s">
        <v>432</v>
      </c>
      <c r="BP593" s="19">
        <v>1.9</v>
      </c>
      <c r="BQ593" s="19" t="s">
        <v>432</v>
      </c>
      <c r="BR593" s="43">
        <v>21110</v>
      </c>
      <c r="BS593" s="6">
        <f>BX593+BZ593</f>
        <v>65.17</v>
      </c>
      <c r="BT593" s="4">
        <v>89.3</v>
      </c>
      <c r="BU593" s="43">
        <v>8731.9285714285706</v>
      </c>
      <c r="BV593" s="6">
        <f>100-BT593</f>
        <v>10.700000000000003</v>
      </c>
      <c r="BW593" s="6">
        <f>BY593+CA593+CC593</f>
        <v>51.828400000000002</v>
      </c>
      <c r="BX593" s="22">
        <v>6.47</v>
      </c>
      <c r="BY593" s="22">
        <f>BX593*AP593/100</f>
        <v>3.3643999999999998</v>
      </c>
      <c r="BZ593" s="6">
        <v>58.7</v>
      </c>
      <c r="CA593" s="22">
        <f>BZ593*AP593/100</f>
        <v>30.524000000000001</v>
      </c>
      <c r="CB593" s="6">
        <v>34.5</v>
      </c>
      <c r="CC593" s="22">
        <f>CB593*AP593/100</f>
        <v>17.940000000000001</v>
      </c>
      <c r="CD593" s="22">
        <v>0.84</v>
      </c>
      <c r="CE593" s="126">
        <v>83</v>
      </c>
      <c r="CF593" s="127">
        <v>6396</v>
      </c>
      <c r="CG593" s="126">
        <v>65.099999999999994</v>
      </c>
      <c r="CH593" s="127">
        <v>4617</v>
      </c>
      <c r="CI593" s="126">
        <v>17.399999999999999</v>
      </c>
      <c r="CJ593" s="126">
        <v>49.6</v>
      </c>
      <c r="CK593" s="127">
        <v>4617</v>
      </c>
      <c r="CL593" s="19">
        <f>BX593/BZ593</f>
        <v>0.11022146507666097</v>
      </c>
      <c r="CM593" s="19"/>
      <c r="CN593" s="19"/>
      <c r="CO593" s="19"/>
      <c r="CP593" s="6">
        <v>0.86</v>
      </c>
      <c r="CQ593" s="19"/>
      <c r="CR593" s="19"/>
      <c r="CS593" s="20"/>
      <c r="CZ593" s="22"/>
      <c r="DA593" s="16"/>
      <c r="DB593" s="129" t="s">
        <v>257</v>
      </c>
      <c r="DC593" s="130"/>
      <c r="DD593" s="131" t="s">
        <v>2025</v>
      </c>
      <c r="DI593" s="1" t="s">
        <v>436</v>
      </c>
      <c r="DJ593" s="210" t="s">
        <v>491</v>
      </c>
      <c r="DK593" s="4">
        <v>2</v>
      </c>
      <c r="DN593" s="16">
        <v>0</v>
      </c>
      <c r="DR593" s="22" t="s">
        <v>431</v>
      </c>
      <c r="DS593" s="22" t="s">
        <v>431</v>
      </c>
      <c r="DT593" s="67">
        <v>626</v>
      </c>
      <c r="DU593" s="22">
        <v>30.4</v>
      </c>
      <c r="DV593" s="22">
        <v>69.599999999999994</v>
      </c>
      <c r="DW593" s="22"/>
      <c r="DX593" s="22" t="s">
        <v>431</v>
      </c>
      <c r="DY593" s="22" t="s">
        <v>431</v>
      </c>
      <c r="DZ593" s="22" t="s">
        <v>431</v>
      </c>
      <c r="EA593" s="2">
        <v>0</v>
      </c>
      <c r="EB593" s="68"/>
      <c r="EC593" s="36"/>
      <c r="ED593" s="36"/>
      <c r="EE593" s="4">
        <f>L593</f>
        <v>3.5</v>
      </c>
      <c r="EF593" s="4"/>
      <c r="EG593" s="4"/>
      <c r="EH593" s="4"/>
      <c r="EI593" s="4"/>
      <c r="EJ593" s="4"/>
      <c r="EK593" s="4"/>
      <c r="EL593" s="6" t="e">
        <f>EK593/(EJ593*EJ593*0.01*0.01)</f>
        <v>#DIV/0!</v>
      </c>
      <c r="EM593" s="4"/>
      <c r="EN593" s="4"/>
      <c r="EO593" s="4"/>
      <c r="EP593" s="4"/>
      <c r="EQ593" s="31"/>
      <c r="ER593" s="14"/>
      <c r="ES593" s="132">
        <f>C593</f>
        <v>15673</v>
      </c>
      <c r="ET593" s="133">
        <v>75</v>
      </c>
      <c r="EU593" s="133">
        <v>34467</v>
      </c>
      <c r="EV593" s="133">
        <v>4000</v>
      </c>
      <c r="EW593" s="133">
        <v>39780</v>
      </c>
      <c r="EX593" s="133">
        <v>2433</v>
      </c>
      <c r="EY593" s="134">
        <f>EX593/EV593*EW593/ET593</f>
        <v>322.61579999999998</v>
      </c>
      <c r="EZ593" s="39">
        <f>L593*EY593</f>
        <v>1129.1552999999999</v>
      </c>
      <c r="FA593" s="9"/>
      <c r="FE593" s="135"/>
      <c r="FF593" s="135"/>
      <c r="FH593" s="136"/>
      <c r="FK593" s="138"/>
      <c r="FL593" s="139"/>
      <c r="FM593" s="9"/>
      <c r="FN593" s="1"/>
      <c r="FO593" s="41">
        <f>AC593/1000</f>
        <v>0.61599999999999999</v>
      </c>
      <c r="FQ593" s="121">
        <f>EX593*100/EU593</f>
        <v>7.0589259291496216</v>
      </c>
      <c r="FR593" s="140">
        <f>EY593/1000</f>
        <v>0.32261579999999995</v>
      </c>
      <c r="FS593" s="9"/>
      <c r="FU593" s="214"/>
      <c r="FW593" s="214"/>
      <c r="GI593" s="8"/>
      <c r="GO593" s="10"/>
      <c r="GP593" s="10"/>
      <c r="GQ593" s="20"/>
      <c r="KE593" s="20">
        <f>FR593*AO593/100*1000</f>
        <v>64.845775799999998</v>
      </c>
      <c r="KF593" s="20">
        <f>FR593*AP593/100*1000</f>
        <v>167.76021599999996</v>
      </c>
      <c r="KG593" s="20">
        <f>FR593*AQ593/100*1000</f>
        <v>87.428881799999999</v>
      </c>
      <c r="KH593" s="20">
        <f>FR593*AX593/100*1000</f>
        <v>3.6455585399999988</v>
      </c>
      <c r="KI593" s="20">
        <f>FR593*BM593/100*1000</f>
        <v>0.38713895999999987</v>
      </c>
      <c r="KJ593" s="20">
        <f>FR593*BY593/100*1000</f>
        <v>10.854085975199999</v>
      </c>
      <c r="KK593" s="20">
        <f>FR593*CA593/100*1000</f>
        <v>98.475246791999993</v>
      </c>
      <c r="KL593" s="20">
        <f>FR593*CC593/100*1000</f>
        <v>57.877274519999993</v>
      </c>
    </row>
    <row r="594" spans="1:313">
      <c r="A594" s="1">
        <v>183</v>
      </c>
      <c r="B594" s="1">
        <f>COUNTIFS($D$3:D594,D594,$F$3:F594,F594)</f>
        <v>1</v>
      </c>
      <c r="C594" s="34">
        <v>17876</v>
      </c>
      <c r="D594" s="75" t="s">
        <v>2581</v>
      </c>
      <c r="E594" s="76" t="s">
        <v>637</v>
      </c>
      <c r="F594" s="76">
        <v>6758291804</v>
      </c>
      <c r="G594" s="77">
        <v>55</v>
      </c>
      <c r="H594" s="248" t="s">
        <v>2582</v>
      </c>
      <c r="I594" s="29" t="s">
        <v>2583</v>
      </c>
      <c r="J594" s="24" t="s">
        <v>487</v>
      </c>
      <c r="K594" s="2" t="s">
        <v>430</v>
      </c>
      <c r="L594" s="2">
        <v>7</v>
      </c>
      <c r="M594" s="2" t="s">
        <v>652</v>
      </c>
      <c r="N594" s="2" t="s">
        <v>647</v>
      </c>
      <c r="O594" s="11"/>
      <c r="P594" s="2" t="s">
        <v>2571</v>
      </c>
      <c r="Q594" s="11" t="s">
        <v>2584</v>
      </c>
      <c r="R594" s="11"/>
      <c r="S594" s="11"/>
      <c r="T594" s="42"/>
      <c r="U594" s="42"/>
      <c r="V594" s="64" t="s">
        <v>2426</v>
      </c>
      <c r="W594" s="42" t="s">
        <v>1530</v>
      </c>
      <c r="X594" s="42" t="s">
        <v>2294</v>
      </c>
      <c r="Y594" s="42"/>
      <c r="Z594" s="29" t="s">
        <v>2455</v>
      </c>
      <c r="AA594" s="1" t="s">
        <v>2166</v>
      </c>
      <c r="AC594" s="115">
        <v>30805</v>
      </c>
      <c r="AD594" s="115">
        <v>215000</v>
      </c>
      <c r="AG594" s="11" t="s">
        <v>491</v>
      </c>
      <c r="AH594" s="115">
        <v>10000</v>
      </c>
      <c r="AJ594" s="11"/>
      <c r="AM594" s="11"/>
      <c r="AO594" s="116"/>
      <c r="AP594" s="117"/>
      <c r="AQ594" s="118"/>
      <c r="AR594" s="119">
        <f>AO594+AP594+AQ594</f>
        <v>0</v>
      </c>
      <c r="AS594" s="120" t="e">
        <f>AO594/AP594</f>
        <v>#DIV/0!</v>
      </c>
      <c r="AT594" s="121" t="e">
        <f>AO594/AP594*AQ594</f>
        <v>#DIV/0!</v>
      </c>
      <c r="AU594" s="122" t="e">
        <f>AO594/(AP594+AQ594)</f>
        <v>#DIV/0!</v>
      </c>
      <c r="AV594" s="19" t="e">
        <f>AW594*AO594/100</f>
        <v>#DIV/0!</v>
      </c>
      <c r="AW594" s="19" t="e">
        <f>98-AY594</f>
        <v>#DIV/0!</v>
      </c>
      <c r="AX594" s="123"/>
      <c r="AY594" s="19" t="e">
        <f>AX594*100/AO594</f>
        <v>#DIV/0!</v>
      </c>
      <c r="AZ594" s="1" t="s">
        <v>432</v>
      </c>
      <c r="BA594" s="58"/>
      <c r="BB594" s="1" t="s">
        <v>432</v>
      </c>
      <c r="BC594" s="6"/>
      <c r="BD594" s="6"/>
      <c r="BE594" s="19"/>
      <c r="BF594" s="19"/>
      <c r="BG594" s="67"/>
      <c r="BH594" s="67"/>
      <c r="BI594" s="19"/>
      <c r="BJ594" s="19"/>
      <c r="BK594" s="19">
        <f>100-BJ594</f>
        <v>100</v>
      </c>
      <c r="BL594" s="124">
        <f>BJ594/BK594</f>
        <v>0</v>
      </c>
      <c r="BM594" s="125"/>
      <c r="BN594" s="6" t="e">
        <f>BM594*100/AO594</f>
        <v>#DIV/0!</v>
      </c>
      <c r="BO594" s="1" t="s">
        <v>432</v>
      </c>
      <c r="BP594" s="19"/>
      <c r="BQ594" s="19"/>
      <c r="BR594" s="43"/>
      <c r="BS594" s="6">
        <f>BX594+BZ594</f>
        <v>0</v>
      </c>
      <c r="BU594" s="43"/>
      <c r="BV594" s="6">
        <f>100-BT594</f>
        <v>100</v>
      </c>
      <c r="BW594" s="6">
        <f>BY594+CA594+CC594</f>
        <v>0</v>
      </c>
      <c r="BX594" s="22"/>
      <c r="BY594" s="22">
        <f>BX594*AP594/100</f>
        <v>0</v>
      </c>
      <c r="BZ594" s="6"/>
      <c r="CA594" s="22">
        <f>BZ594*AP594/100</f>
        <v>0</v>
      </c>
      <c r="CB594" s="6"/>
      <c r="CC594" s="22">
        <f>CB594*AP594/100</f>
        <v>0</v>
      </c>
      <c r="CD594" s="22" t="s">
        <v>432</v>
      </c>
      <c r="CE594" s="126"/>
      <c r="CF594" s="127"/>
      <c r="CG594" s="126"/>
      <c r="CH594" s="127"/>
      <c r="CI594" s="126"/>
      <c r="CJ594" s="126"/>
      <c r="CK594" s="127"/>
      <c r="CL594" s="19" t="e">
        <f>BX594/BZ594</f>
        <v>#DIV/0!</v>
      </c>
      <c r="CM594" s="19"/>
      <c r="CN594" s="19"/>
      <c r="CO594" s="19"/>
      <c r="CP594" s="6"/>
      <c r="CQ594" s="19"/>
      <c r="CR594" s="19"/>
      <c r="CS594" s="20"/>
      <c r="CZ594" s="22"/>
      <c r="DA594" s="16"/>
      <c r="DC594" s="130"/>
      <c r="DD594" s="131"/>
      <c r="DI594" s="1"/>
      <c r="DJ594" s="210" t="s">
        <v>491</v>
      </c>
      <c r="DN594" s="16"/>
      <c r="DR594" s="58"/>
      <c r="DS594" s="22"/>
      <c r="DT594" s="22"/>
      <c r="DU594" s="22"/>
      <c r="DV594" s="22"/>
      <c r="DW594" s="22"/>
      <c r="DX594" s="22"/>
      <c r="DY594" s="22"/>
      <c r="DZ594" s="22"/>
      <c r="EB594" s="2"/>
      <c r="EC594" s="36"/>
      <c r="ED594" s="36"/>
      <c r="EE594" s="4">
        <f>L594</f>
        <v>7</v>
      </c>
      <c r="EF594" s="4"/>
      <c r="EG594" s="4"/>
      <c r="EH594" s="4"/>
      <c r="EI594" s="4"/>
      <c r="EJ594" s="4"/>
      <c r="EK594" s="4"/>
      <c r="EL594" s="6" t="e">
        <f>EK594/(EJ594*EJ594*0.01*0.01)</f>
        <v>#DIV/0!</v>
      </c>
      <c r="EM594" s="4"/>
      <c r="EN594" s="4"/>
      <c r="EO594" s="4"/>
      <c r="EP594" s="4"/>
      <c r="EQ594" s="31"/>
      <c r="ER594" s="14"/>
      <c r="ES594" s="132">
        <f>C594</f>
        <v>17876</v>
      </c>
      <c r="ET594" s="133">
        <v>75</v>
      </c>
      <c r="EU594" s="133"/>
      <c r="EV594" s="133">
        <v>4000</v>
      </c>
      <c r="EW594" s="133">
        <v>40560</v>
      </c>
      <c r="EX594" s="133"/>
      <c r="EY594" s="134">
        <f>EX594/EV594*EW594/ET594</f>
        <v>0</v>
      </c>
      <c r="EZ594" s="39">
        <f>L594*EY594</f>
        <v>0</v>
      </c>
      <c r="FA594" s="9"/>
      <c r="FE594" s="135"/>
      <c r="FF594" s="135"/>
      <c r="FH594" s="136"/>
      <c r="FK594" s="138"/>
      <c r="FL594" s="139"/>
      <c r="FM594" s="9"/>
      <c r="FN594" s="1"/>
      <c r="FO594" s="41" t="e">
        <f>#REF!/1000</f>
        <v>#REF!</v>
      </c>
      <c r="FQ594" s="121" t="e">
        <f>EX594*100/EU594</f>
        <v>#DIV/0!</v>
      </c>
      <c r="FR594" s="140">
        <f>EY594/1000</f>
        <v>0</v>
      </c>
      <c r="FS594" s="9"/>
      <c r="FU594" s="214"/>
      <c r="FW594" s="214"/>
      <c r="GI594" s="8"/>
      <c r="GO594" s="10"/>
      <c r="GP594" s="10"/>
      <c r="GQ594" s="20"/>
      <c r="KB594" s="22"/>
      <c r="KC594" s="22"/>
      <c r="KD594" s="22"/>
      <c r="KE594" s="20">
        <f>FR594*AO594/100*1000</f>
        <v>0</v>
      </c>
      <c r="KF594" s="20">
        <f>FR594*AP594/100*1000</f>
        <v>0</v>
      </c>
      <c r="KG594" s="20">
        <f>FR594*AQ594/100*1000</f>
        <v>0</v>
      </c>
      <c r="KH594" s="20">
        <f>FR594*AX594/100*1000</f>
        <v>0</v>
      </c>
      <c r="KI594" s="20">
        <f>FR594*BM594/100*1000</f>
        <v>0</v>
      </c>
      <c r="KJ594" s="20">
        <f>FR594*BY594/100*1000</f>
        <v>0</v>
      </c>
      <c r="KK594" s="20">
        <f>FR594*CA594/100*1000</f>
        <v>0</v>
      </c>
      <c r="KL594" s="20">
        <f>FR594*CC594/100*1000</f>
        <v>0</v>
      </c>
      <c r="KM594" s="1"/>
      <c r="KN594" s="1"/>
      <c r="KP594" s="22"/>
      <c r="KQ594" s="22"/>
      <c r="KR594" s="22"/>
      <c r="KS594" s="19"/>
      <c r="KY594" s="11"/>
      <c r="KZ594" s="11"/>
      <c r="LA594" s="11"/>
    </row>
    <row r="595" spans="1:313">
      <c r="A595" s="1">
        <v>187</v>
      </c>
      <c r="B595" s="1">
        <f>COUNTIFS($D$3:D595,D595,$F$3:F595,F595)</f>
        <v>2</v>
      </c>
      <c r="C595" s="34">
        <v>17926</v>
      </c>
      <c r="D595" s="75" t="s">
        <v>2581</v>
      </c>
      <c r="E595" s="76" t="s">
        <v>637</v>
      </c>
      <c r="F595" s="76">
        <v>6758291804</v>
      </c>
      <c r="G595" s="77">
        <v>55</v>
      </c>
      <c r="H595" s="248" t="s">
        <v>2588</v>
      </c>
      <c r="I595" s="29" t="s">
        <v>2583</v>
      </c>
      <c r="J595" s="24" t="s">
        <v>487</v>
      </c>
      <c r="K595" s="2" t="s">
        <v>430</v>
      </c>
      <c r="L595" s="2">
        <v>12</v>
      </c>
      <c r="M595" s="2" t="s">
        <v>2590</v>
      </c>
      <c r="N595" s="2" t="s">
        <v>647</v>
      </c>
      <c r="O595" s="11"/>
      <c r="P595" s="2" t="s">
        <v>2571</v>
      </c>
      <c r="Q595" s="11" t="s">
        <v>2584</v>
      </c>
      <c r="R595" s="11"/>
      <c r="S595" s="11"/>
      <c r="T595" s="42"/>
      <c r="U595" s="42"/>
      <c r="V595" s="64" t="s">
        <v>2426</v>
      </c>
      <c r="W595" s="42" t="s">
        <v>1530</v>
      </c>
      <c r="X595" s="42" t="s">
        <v>2294</v>
      </c>
      <c r="Y595" s="42"/>
      <c r="Z595" s="29" t="s">
        <v>2455</v>
      </c>
      <c r="AA595" s="1" t="s">
        <v>2166</v>
      </c>
      <c r="AC595" s="115">
        <v>14297</v>
      </c>
      <c r="AD595" s="115">
        <v>171000</v>
      </c>
      <c r="AG595" s="11" t="s">
        <v>491</v>
      </c>
      <c r="AH595" s="115">
        <v>10000</v>
      </c>
      <c r="AJ595" s="11"/>
      <c r="AM595" s="11"/>
      <c r="AO595" s="116"/>
      <c r="AP595" s="117"/>
      <c r="AQ595" s="118"/>
      <c r="AR595" s="119">
        <f>AO595+AP595+AQ595</f>
        <v>0</v>
      </c>
      <c r="AS595" s="120" t="e">
        <f>AO595/AP595</f>
        <v>#DIV/0!</v>
      </c>
      <c r="AT595" s="121" t="e">
        <f>AO595/AP595*AQ595</f>
        <v>#DIV/0!</v>
      </c>
      <c r="AU595" s="122" t="e">
        <f>AO595/(AP595+AQ595)</f>
        <v>#DIV/0!</v>
      </c>
      <c r="AV595" s="19" t="e">
        <f>AW595*AO595/100</f>
        <v>#DIV/0!</v>
      </c>
      <c r="AW595" s="19" t="e">
        <f>98-AY595</f>
        <v>#DIV/0!</v>
      </c>
      <c r="AX595" s="123"/>
      <c r="AY595" s="19" t="e">
        <f>AX595*100/AO595</f>
        <v>#DIV/0!</v>
      </c>
      <c r="AZ595" s="1" t="s">
        <v>432</v>
      </c>
      <c r="BA595" s="58"/>
      <c r="BB595" s="1" t="s">
        <v>432</v>
      </c>
      <c r="BC595" s="6"/>
      <c r="BD595" s="6"/>
      <c r="BE595" s="19"/>
      <c r="BF595" s="19"/>
      <c r="BG595" s="67"/>
      <c r="BH595" s="67"/>
      <c r="BI595" s="19"/>
      <c r="BJ595" s="19"/>
      <c r="BK595" s="19">
        <f>100-BJ595</f>
        <v>100</v>
      </c>
      <c r="BL595" s="124">
        <f>BJ595/BK595</f>
        <v>0</v>
      </c>
      <c r="BM595" s="125"/>
      <c r="BN595" s="6" t="e">
        <f>BM595*100/AO595</f>
        <v>#DIV/0!</v>
      </c>
      <c r="BO595" s="1" t="s">
        <v>432</v>
      </c>
      <c r="BP595" s="19"/>
      <c r="BQ595" s="19"/>
      <c r="BR595" s="43"/>
      <c r="BS595" s="6">
        <f>BX595+BZ595</f>
        <v>0</v>
      </c>
      <c r="BU595" s="43"/>
      <c r="BV595" s="6">
        <f>100-BT595</f>
        <v>100</v>
      </c>
      <c r="BW595" s="6">
        <f>BY595+CA595+CC595</f>
        <v>0</v>
      </c>
      <c r="BX595" s="22"/>
      <c r="BY595" s="22">
        <f>BX595*AP595/100</f>
        <v>0</v>
      </c>
      <c r="BZ595" s="6"/>
      <c r="CA595" s="22">
        <f>BZ595*AP595/100</f>
        <v>0</v>
      </c>
      <c r="CB595" s="6"/>
      <c r="CC595" s="22">
        <f>CB595*AP595/100</f>
        <v>0</v>
      </c>
      <c r="CD595" s="22" t="s">
        <v>432</v>
      </c>
      <c r="CE595" s="126"/>
      <c r="CF595" s="127"/>
      <c r="CG595" s="126"/>
      <c r="CH595" s="127"/>
      <c r="CI595" s="126"/>
      <c r="CJ595" s="126"/>
      <c r="CK595" s="127"/>
      <c r="CL595" s="19" t="e">
        <f>BX595/BZ595</f>
        <v>#DIV/0!</v>
      </c>
      <c r="CM595" s="19"/>
      <c r="CN595" s="19"/>
      <c r="CO595" s="19"/>
      <c r="CP595" s="6"/>
      <c r="CQ595" s="19"/>
      <c r="CR595" s="19"/>
      <c r="CS595" s="20"/>
      <c r="CZ595" s="22"/>
      <c r="DA595" s="16"/>
      <c r="DC595" s="130"/>
      <c r="DD595" s="131"/>
      <c r="DI595" s="1"/>
      <c r="DJ595" s="210" t="s">
        <v>491</v>
      </c>
      <c r="DN595" s="16"/>
      <c r="DR595" s="58"/>
      <c r="DS595" s="22"/>
      <c r="DT595" s="22"/>
      <c r="DU595" s="22"/>
      <c r="DV595" s="22"/>
      <c r="DW595" s="22"/>
      <c r="DX595" s="22"/>
      <c r="DY595" s="22"/>
      <c r="DZ595" s="22"/>
      <c r="EB595" s="2"/>
      <c r="EC595" s="36"/>
      <c r="ED595" s="36"/>
      <c r="EE595" s="4">
        <f>L595</f>
        <v>12</v>
      </c>
      <c r="EF595" s="4"/>
      <c r="EG595" s="4"/>
      <c r="EH595" s="4"/>
      <c r="EI595" s="4"/>
      <c r="EJ595" s="4"/>
      <c r="EK595" s="4"/>
      <c r="EL595" s="6" t="e">
        <f>EK595/(EJ595*EJ595*0.01*0.01)</f>
        <v>#DIV/0!</v>
      </c>
      <c r="EM595" s="4"/>
      <c r="EN595" s="4"/>
      <c r="EO595" s="4"/>
      <c r="EP595" s="4"/>
      <c r="EQ595" s="31"/>
      <c r="ER595" s="14"/>
      <c r="ES595" s="132">
        <f>C595</f>
        <v>17926</v>
      </c>
      <c r="ET595" s="133">
        <v>75</v>
      </c>
      <c r="EU595" s="133"/>
      <c r="EV595" s="133">
        <v>4000</v>
      </c>
      <c r="EW595" s="133">
        <v>40560</v>
      </c>
      <c r="EX595" s="133"/>
      <c r="EY595" s="134">
        <f>EX595/EV595*EW595/ET595</f>
        <v>0</v>
      </c>
      <c r="EZ595" s="39">
        <f>L595*EY595</f>
        <v>0</v>
      </c>
      <c r="FA595" s="9"/>
      <c r="FE595" s="135"/>
      <c r="FF595" s="135"/>
      <c r="FH595" s="136"/>
      <c r="FK595" s="138"/>
      <c r="FL595" s="139"/>
      <c r="FM595" s="9"/>
      <c r="FN595" s="1"/>
      <c r="FO595" s="41" t="e">
        <f>#REF!/1000</f>
        <v>#REF!</v>
      </c>
      <c r="FQ595" s="121" t="e">
        <f>EX595*100/EU595</f>
        <v>#DIV/0!</v>
      </c>
      <c r="FR595" s="140">
        <f>EY595/1000</f>
        <v>0</v>
      </c>
      <c r="FS595" s="9"/>
      <c r="FU595" s="214"/>
      <c r="FW595" s="214"/>
      <c r="GI595" s="8"/>
      <c r="GO595" s="10"/>
      <c r="GP595" s="10"/>
      <c r="GQ595" s="20"/>
      <c r="KB595" s="22"/>
      <c r="KC595" s="22"/>
      <c r="KD595" s="22"/>
      <c r="KE595" s="20">
        <f>FR595*AO595/100*1000</f>
        <v>0</v>
      </c>
      <c r="KF595" s="20">
        <f>FR595*AP595/100*1000</f>
        <v>0</v>
      </c>
      <c r="KG595" s="20">
        <f>FR595*AQ595/100*1000</f>
        <v>0</v>
      </c>
      <c r="KH595" s="20">
        <f>FR595*AX595/100*1000</f>
        <v>0</v>
      </c>
      <c r="KI595" s="20">
        <f>FR595*BM595/100*1000</f>
        <v>0</v>
      </c>
      <c r="KJ595" s="20">
        <f>FR595*BY595/100*1000</f>
        <v>0</v>
      </c>
      <c r="KK595" s="20">
        <f>FR595*CA595/100*1000</f>
        <v>0</v>
      </c>
      <c r="KL595" s="20">
        <f>FR595*CC595/100*1000</f>
        <v>0</v>
      </c>
      <c r="KM595" s="1"/>
      <c r="KN595" s="1"/>
      <c r="KP595" s="22"/>
      <c r="KQ595" s="22"/>
      <c r="KR595" s="22"/>
      <c r="KS595" s="19"/>
      <c r="KY595" s="11"/>
      <c r="KZ595" s="11"/>
      <c r="LA595" s="11"/>
    </row>
    <row r="596" spans="1:313">
      <c r="A596" s="1">
        <v>211</v>
      </c>
      <c r="B596" s="1">
        <f>COUNTIFS($D$3:D596,D596,$F$3:F596,F596)</f>
        <v>1</v>
      </c>
      <c r="C596" s="34">
        <v>18085</v>
      </c>
      <c r="D596" s="21" t="s">
        <v>2628</v>
      </c>
      <c r="E596" s="2" t="s">
        <v>2629</v>
      </c>
      <c r="F596" s="2">
        <v>480810416</v>
      </c>
      <c r="G596" s="1">
        <v>74</v>
      </c>
      <c r="H596" s="247" t="s">
        <v>2626</v>
      </c>
      <c r="I596" s="29" t="s">
        <v>442</v>
      </c>
      <c r="J596" s="24" t="s">
        <v>487</v>
      </c>
      <c r="K596" s="2" t="s">
        <v>430</v>
      </c>
      <c r="L596" s="2">
        <v>13</v>
      </c>
      <c r="M596" s="2">
        <v>1</v>
      </c>
      <c r="N596" s="2" t="s">
        <v>647</v>
      </c>
      <c r="O596" s="11"/>
      <c r="P596" s="2" t="s">
        <v>2609</v>
      </c>
      <c r="Q596" s="11" t="s">
        <v>2584</v>
      </c>
      <c r="R596" s="11"/>
      <c r="S596" s="11"/>
      <c r="T596" s="42"/>
      <c r="U596" s="42"/>
      <c r="V596" s="64" t="s">
        <v>2426</v>
      </c>
      <c r="W596" s="42"/>
      <c r="X596" s="42"/>
      <c r="Y596" s="42"/>
      <c r="Z596" s="29"/>
      <c r="AA596" s="1" t="s">
        <v>812</v>
      </c>
      <c r="AC596" s="115">
        <v>138</v>
      </c>
      <c r="AD596" s="115">
        <v>1800</v>
      </c>
      <c r="AG596" s="11" t="s">
        <v>491</v>
      </c>
      <c r="AH596" s="115">
        <v>150</v>
      </c>
      <c r="AJ596" s="11"/>
      <c r="AM596" s="11"/>
      <c r="AO596" s="116"/>
      <c r="AP596" s="117"/>
      <c r="AQ596" s="118"/>
      <c r="AR596" s="119">
        <f>AO596+AP596+AQ596</f>
        <v>0</v>
      </c>
      <c r="AS596" s="120" t="e">
        <f>AO596/AP596</f>
        <v>#DIV/0!</v>
      </c>
      <c r="AT596" s="121" t="e">
        <f>AO596/AP596*AQ596</f>
        <v>#DIV/0!</v>
      </c>
      <c r="AU596" s="122" t="e">
        <f>AO596/(AP596+AQ596)</f>
        <v>#DIV/0!</v>
      </c>
      <c r="AV596" s="19" t="e">
        <f>AW596*AO596/100</f>
        <v>#DIV/0!</v>
      </c>
      <c r="AW596" s="19" t="e">
        <f>98-AY596</f>
        <v>#DIV/0!</v>
      </c>
      <c r="AX596" s="123"/>
      <c r="AY596" s="19" t="e">
        <f>AX596*100/AO596</f>
        <v>#DIV/0!</v>
      </c>
      <c r="AZ596" s="1" t="s">
        <v>432</v>
      </c>
      <c r="BA596" s="58"/>
      <c r="BB596" s="1" t="s">
        <v>432</v>
      </c>
      <c r="BC596" s="6"/>
      <c r="BD596" s="6"/>
      <c r="BE596" s="19"/>
      <c r="BF596" s="19"/>
      <c r="BG596" s="67"/>
      <c r="BH596" s="67"/>
      <c r="BI596" s="19"/>
      <c r="BJ596" s="19"/>
      <c r="BK596" s="19">
        <f>100-BJ596</f>
        <v>100</v>
      </c>
      <c r="BL596" s="124">
        <f>BJ596/BK596</f>
        <v>0</v>
      </c>
      <c r="BM596" s="125"/>
      <c r="BN596" s="6" t="e">
        <f>BM596*100/AO596</f>
        <v>#DIV/0!</v>
      </c>
      <c r="BO596" s="1" t="s">
        <v>432</v>
      </c>
      <c r="BP596" s="19"/>
      <c r="BQ596" s="19"/>
      <c r="BR596" s="43"/>
      <c r="BS596" s="6">
        <f>BX596+BZ596</f>
        <v>0</v>
      </c>
      <c r="BU596" s="43"/>
      <c r="BV596" s="6">
        <f>100-BT596</f>
        <v>100</v>
      </c>
      <c r="BW596" s="6">
        <f>BY596+CA596+CC596</f>
        <v>0</v>
      </c>
      <c r="BX596" s="22"/>
      <c r="BY596" s="22">
        <f>BX596*AP596/100</f>
        <v>0</v>
      </c>
      <c r="BZ596" s="6"/>
      <c r="CA596" s="22">
        <f>BZ596*AP596/100</f>
        <v>0</v>
      </c>
      <c r="CB596" s="6"/>
      <c r="CC596" s="22">
        <f>CB596*AP596/100</f>
        <v>0</v>
      </c>
      <c r="CD596" s="22" t="s">
        <v>432</v>
      </c>
      <c r="CE596" s="126"/>
      <c r="CF596" s="127"/>
      <c r="CG596" s="126"/>
      <c r="CH596" s="127"/>
      <c r="CI596" s="126"/>
      <c r="CJ596" s="126"/>
      <c r="CK596" s="127"/>
      <c r="CL596" s="19" t="e">
        <f>BX596/BZ596</f>
        <v>#DIV/0!</v>
      </c>
      <c r="CM596" s="19"/>
      <c r="CN596" s="19"/>
      <c r="CO596" s="19"/>
      <c r="CP596" s="6"/>
      <c r="CQ596" s="19"/>
      <c r="CR596" s="19"/>
      <c r="CS596" s="20"/>
      <c r="CZ596" s="22"/>
      <c r="DA596" s="16"/>
      <c r="DC596" s="130"/>
      <c r="DD596" s="131"/>
      <c r="DI596" s="1"/>
      <c r="DJ596" s="210" t="s">
        <v>491</v>
      </c>
      <c r="DN596" s="16"/>
      <c r="DR596" s="58"/>
      <c r="DS596" s="22"/>
      <c r="DT596" s="22"/>
      <c r="DU596" s="22"/>
      <c r="DV596" s="22"/>
      <c r="DW596" s="22"/>
      <c r="DX596" s="22"/>
      <c r="DY596" s="22"/>
      <c r="DZ596" s="22"/>
      <c r="EB596" s="2"/>
      <c r="EC596" s="36"/>
      <c r="ED596" s="36"/>
      <c r="EE596" s="4">
        <f>L596</f>
        <v>13</v>
      </c>
      <c r="EF596" s="4"/>
      <c r="EG596" s="4"/>
      <c r="EH596" s="4"/>
      <c r="EI596" s="4"/>
      <c r="EJ596" s="4"/>
      <c r="EK596" s="4"/>
      <c r="EL596" s="6" t="e">
        <f>EK596/(EJ596*EJ596*0.01*0.01)</f>
        <v>#DIV/0!</v>
      </c>
      <c r="EM596" s="4"/>
      <c r="EN596" s="4"/>
      <c r="EO596" s="4"/>
      <c r="EP596" s="4"/>
      <c r="EQ596" s="31"/>
      <c r="ER596" s="14"/>
      <c r="ES596" s="132">
        <f>C596</f>
        <v>18085</v>
      </c>
      <c r="ET596" s="133">
        <v>75</v>
      </c>
      <c r="EU596" s="133"/>
      <c r="EV596" s="133">
        <v>4000</v>
      </c>
      <c r="EW596" s="133">
        <v>40560</v>
      </c>
      <c r="EX596" s="133"/>
      <c r="EY596" s="134">
        <f>EX596/EV596*EW596/ET596</f>
        <v>0</v>
      </c>
      <c r="EZ596" s="39">
        <f>L596*EY596</f>
        <v>0</v>
      </c>
      <c r="FA596" s="9"/>
      <c r="FE596" s="135"/>
      <c r="FF596" s="135"/>
      <c r="FH596" s="136"/>
      <c r="FK596" s="138"/>
      <c r="FL596" s="139"/>
      <c r="FM596" s="9"/>
      <c r="FN596" s="1"/>
      <c r="FO596" s="41" t="e">
        <f>#REF!/1000</f>
        <v>#REF!</v>
      </c>
      <c r="FQ596" s="121" t="e">
        <f>EX596*100/EU596</f>
        <v>#DIV/0!</v>
      </c>
      <c r="FR596" s="140">
        <f>EY596/1000</f>
        <v>0</v>
      </c>
      <c r="FS596" s="9"/>
      <c r="FU596" s="214"/>
      <c r="FW596" s="214"/>
      <c r="GI596" s="8"/>
      <c r="GO596" s="10"/>
      <c r="GP596" s="10"/>
      <c r="GQ596" s="20"/>
      <c r="KB596" s="22"/>
      <c r="KC596" s="22"/>
      <c r="KD596" s="22"/>
      <c r="KE596" s="20">
        <f>FR596*AO596/100*1000</f>
        <v>0</v>
      </c>
      <c r="KF596" s="20">
        <f>FR596*AP596/100*1000</f>
        <v>0</v>
      </c>
      <c r="KG596" s="20">
        <f>FR596*AQ596/100*1000</f>
        <v>0</v>
      </c>
      <c r="KH596" s="20">
        <f>FR596*AX596/100*1000</f>
        <v>0</v>
      </c>
      <c r="KI596" s="20">
        <f>FR596*BM596/100*1000</f>
        <v>0</v>
      </c>
      <c r="KJ596" s="20">
        <f>FR596*BY596/100*1000</f>
        <v>0</v>
      </c>
      <c r="KK596" s="20">
        <f>FR596*CA596/100*1000</f>
        <v>0</v>
      </c>
      <c r="KL596" s="20">
        <f>FR596*CC596/100*1000</f>
        <v>0</v>
      </c>
      <c r="KM596" s="1"/>
      <c r="KN596" s="1"/>
      <c r="KP596" s="22"/>
      <c r="KQ596" s="22"/>
      <c r="KR596" s="22"/>
      <c r="KS596" s="19"/>
      <c r="KY596" s="11"/>
      <c r="KZ596" s="11"/>
      <c r="LA596" s="11"/>
    </row>
    <row r="597" spans="1:313">
      <c r="A597" s="1">
        <v>259</v>
      </c>
      <c r="B597" s="1">
        <f>COUNTIFS($D$3:D597,D597,$F$3:F597,F597)</f>
        <v>1</v>
      </c>
      <c r="C597" s="34">
        <v>13827</v>
      </c>
      <c r="D597" s="21" t="s">
        <v>1579</v>
      </c>
      <c r="E597" s="2" t="s">
        <v>522</v>
      </c>
      <c r="F597" s="2">
        <v>460213490</v>
      </c>
      <c r="G597" s="1">
        <v>74</v>
      </c>
      <c r="H597" s="247" t="s">
        <v>1580</v>
      </c>
      <c r="I597" s="29" t="s">
        <v>442</v>
      </c>
      <c r="J597" s="24" t="s">
        <v>487</v>
      </c>
      <c r="K597" s="2" t="s">
        <v>430</v>
      </c>
      <c r="L597" s="2">
        <v>12</v>
      </c>
      <c r="M597" s="2" t="s">
        <v>565</v>
      </c>
      <c r="N597" s="2" t="s">
        <v>431</v>
      </c>
      <c r="O597" s="11"/>
      <c r="P597" s="2" t="s">
        <v>1556</v>
      </c>
      <c r="Q597" s="11"/>
      <c r="R597" s="11"/>
      <c r="S597" s="11"/>
      <c r="T597" s="52" t="s">
        <v>1103</v>
      </c>
      <c r="U597" s="52"/>
      <c r="V597" s="60" t="s">
        <v>1578</v>
      </c>
      <c r="W597" s="62" t="s">
        <v>1530</v>
      </c>
      <c r="X597" s="63"/>
      <c r="Y597" s="63"/>
      <c r="Z597" s="11"/>
      <c r="AA597" s="1" t="s">
        <v>812</v>
      </c>
      <c r="AC597" s="115">
        <v>1343</v>
      </c>
      <c r="AD597" s="115">
        <v>16000</v>
      </c>
      <c r="AE597" s="11"/>
      <c r="AF597" s="11"/>
      <c r="AG597" s="11" t="s">
        <v>491</v>
      </c>
      <c r="AH597" s="115">
        <v>1500</v>
      </c>
      <c r="AI597" s="155"/>
      <c r="AJ597" s="11"/>
      <c r="AM597" s="11"/>
      <c r="AO597" s="116">
        <v>81</v>
      </c>
      <c r="AP597" s="117">
        <v>8</v>
      </c>
      <c r="AQ597" s="118">
        <v>8.1</v>
      </c>
      <c r="AR597" s="119">
        <f>AO597+AP597+AQ597</f>
        <v>97.1</v>
      </c>
      <c r="AS597" s="120">
        <f>AO597/AP597</f>
        <v>10.125</v>
      </c>
      <c r="AT597" s="121">
        <f>AO597/AP597*AQ597</f>
        <v>82.012500000000003</v>
      </c>
      <c r="AU597" s="122">
        <f>AO597/(AP597+AQ597)</f>
        <v>5.0310559006211175</v>
      </c>
      <c r="AV597" s="19">
        <f>AW597*AO597/100</f>
        <v>75.699999999999989</v>
      </c>
      <c r="AW597" s="19">
        <f>98-AY597-(CD597*100/AO597)</f>
        <v>93.456790123456784</v>
      </c>
      <c r="AX597" s="123">
        <v>2.59</v>
      </c>
      <c r="AY597" s="19">
        <f>AX597*100/AO597</f>
        <v>3.1975308641975309</v>
      </c>
      <c r="AZ597" s="1" t="s">
        <v>432</v>
      </c>
      <c r="BA597" s="58">
        <v>11.8</v>
      </c>
      <c r="BB597" s="1" t="s">
        <v>432</v>
      </c>
      <c r="BC597" s="6">
        <v>0.21</v>
      </c>
      <c r="BD597" s="6"/>
      <c r="BE597" s="19"/>
      <c r="BF597" s="19"/>
      <c r="BG597" s="2">
        <v>3108</v>
      </c>
      <c r="BH597" s="67">
        <v>385.94285714285712</v>
      </c>
      <c r="BI597" s="19">
        <v>0.91</v>
      </c>
      <c r="BJ597" s="19">
        <v>64.099999999999994</v>
      </c>
      <c r="BK597" s="1">
        <v>35.9</v>
      </c>
      <c r="BL597" s="124">
        <f>BJ597/BK597</f>
        <v>1.7855153203342617</v>
      </c>
      <c r="BM597" s="125">
        <v>0.52</v>
      </c>
      <c r="BN597" s="6">
        <f>BM597*100/AO597</f>
        <v>0.64197530864197527</v>
      </c>
      <c r="BO597" s="1" t="s">
        <v>432</v>
      </c>
      <c r="BP597" s="19">
        <v>7.56</v>
      </c>
      <c r="BQ597" s="19">
        <v>17.968999999999998</v>
      </c>
      <c r="BR597" s="43">
        <v>30008.000000000004</v>
      </c>
      <c r="BS597" s="6">
        <f>BX597+BZ597</f>
        <v>34.5</v>
      </c>
      <c r="BT597" s="4">
        <v>57.6</v>
      </c>
      <c r="BU597" s="43">
        <v>3893.333333333333</v>
      </c>
      <c r="BV597" s="6">
        <f>100-BT597</f>
        <v>42.4</v>
      </c>
      <c r="BW597" s="6">
        <f>BY597+CA597+CC597</f>
        <v>7.8639999999999999</v>
      </c>
      <c r="BX597" s="2">
        <v>13.6</v>
      </c>
      <c r="BY597" s="22">
        <f>BX597*AP597/100</f>
        <v>1.0880000000000001</v>
      </c>
      <c r="BZ597" s="4">
        <v>20.9</v>
      </c>
      <c r="CA597" s="22">
        <f>BZ597*AP597/100</f>
        <v>1.6719999999999999</v>
      </c>
      <c r="CB597" s="4">
        <v>63.8</v>
      </c>
      <c r="CC597" s="22">
        <f>CB597*AP597/100</f>
        <v>5.1040000000000001</v>
      </c>
      <c r="CD597" s="22">
        <v>1.0900000000000001</v>
      </c>
      <c r="CE597" s="126">
        <v>89.9</v>
      </c>
      <c r="CF597" s="126">
        <v>4318</v>
      </c>
      <c r="CG597" s="126">
        <v>84</v>
      </c>
      <c r="CH597" s="126">
        <v>3117</v>
      </c>
      <c r="CI597" s="126">
        <v>34.5</v>
      </c>
      <c r="CJ597" s="126">
        <v>52.3</v>
      </c>
      <c r="CK597" s="126">
        <v>2810</v>
      </c>
      <c r="CL597" s="19">
        <f>BX597/BZ597</f>
        <v>0.65071770334928236</v>
      </c>
      <c r="CM597" s="22"/>
      <c r="CN597" s="22"/>
      <c r="CO597" s="22"/>
      <c r="CP597" s="6"/>
      <c r="CQ597" s="19"/>
      <c r="CR597" s="19"/>
      <c r="CS597" s="20"/>
      <c r="CT597" s="22"/>
      <c r="CU597" s="142"/>
      <c r="CV597" s="142"/>
      <c r="CW597" s="22"/>
      <c r="CX597" s="22"/>
      <c r="CZ597" s="22"/>
      <c r="DA597" s="16"/>
      <c r="DB597" s="129" t="s">
        <v>447</v>
      </c>
      <c r="DC597" s="130"/>
      <c r="DD597" s="131" t="s">
        <v>1171</v>
      </c>
      <c r="DI597" s="108" t="s">
        <v>434</v>
      </c>
      <c r="DJ597" s="210" t="s">
        <v>491</v>
      </c>
      <c r="DK597" s="4">
        <v>2</v>
      </c>
      <c r="DL597" s="4" t="s">
        <v>442</v>
      </c>
      <c r="DM597" s="4" t="s">
        <v>442</v>
      </c>
      <c r="DN597" s="16" t="s">
        <v>443</v>
      </c>
      <c r="DO597" s="4">
        <v>0</v>
      </c>
      <c r="DP597" s="4">
        <v>0</v>
      </c>
      <c r="DQ597" s="4" t="s">
        <v>431</v>
      </c>
      <c r="DR597" s="1" t="s">
        <v>431</v>
      </c>
      <c r="DS597" s="1" t="s">
        <v>431</v>
      </c>
      <c r="DT597" s="1">
        <v>1659</v>
      </c>
      <c r="DU597" s="1">
        <v>23</v>
      </c>
      <c r="DV597" s="1">
        <v>77</v>
      </c>
      <c r="DW597" s="1">
        <v>8.1</v>
      </c>
      <c r="DX597" s="1">
        <v>842.6</v>
      </c>
      <c r="DY597" s="1" t="s">
        <v>431</v>
      </c>
      <c r="DZ597" s="1">
        <v>3.08</v>
      </c>
      <c r="EA597" s="1">
        <v>0</v>
      </c>
      <c r="EC597" s="36"/>
      <c r="ED597" s="36"/>
      <c r="EE597" s="4">
        <v>12</v>
      </c>
      <c r="EF597" s="4">
        <v>20</v>
      </c>
      <c r="EG597" s="4">
        <v>2</v>
      </c>
      <c r="EH597" s="4"/>
      <c r="EI597" s="4"/>
      <c r="EJ597" s="4">
        <v>180</v>
      </c>
      <c r="EK597" s="4">
        <v>114</v>
      </c>
      <c r="EL597" s="6">
        <f>EK597/(EJ597*EJ597*0.01*0.01)</f>
        <v>35.185185185185183</v>
      </c>
      <c r="EM597" s="4">
        <v>2</v>
      </c>
      <c r="EN597" s="1">
        <v>1</v>
      </c>
      <c r="EO597" s="4">
        <v>2</v>
      </c>
      <c r="EP597" s="4" t="s">
        <v>1541</v>
      </c>
      <c r="EQ597" s="31" t="s">
        <v>431</v>
      </c>
      <c r="ER597" s="14" t="s">
        <v>431</v>
      </c>
      <c r="ES597" s="132">
        <v>13827</v>
      </c>
      <c r="ET597" s="133">
        <v>75</v>
      </c>
      <c r="EU597" s="133">
        <v>15473</v>
      </c>
      <c r="EV597" s="133">
        <v>4000</v>
      </c>
      <c r="EW597" s="133">
        <v>39780</v>
      </c>
      <c r="EX597" s="133">
        <v>10141</v>
      </c>
      <c r="EY597" s="134">
        <f>EX597/EV597*EW597/ET597</f>
        <v>1344.6966</v>
      </c>
      <c r="EZ597" s="39">
        <f>L597*EY597</f>
        <v>16136.359199999999</v>
      </c>
      <c r="FA597" s="9"/>
      <c r="FE597" s="135"/>
      <c r="FF597" s="135"/>
      <c r="FH597" s="136"/>
      <c r="FK597" s="138"/>
      <c r="FL597" s="139"/>
      <c r="FM597" s="9"/>
      <c r="FN597" s="1"/>
      <c r="FO597" s="41">
        <f>AC597/1000</f>
        <v>1.343</v>
      </c>
      <c r="FQ597" s="121">
        <f>EX597*100/EU597</f>
        <v>65.539972855942608</v>
      </c>
      <c r="FR597" s="140">
        <f>EY597/1000</f>
        <v>1.3446966</v>
      </c>
      <c r="FS597" s="143"/>
      <c r="FT597" s="43">
        <v>1</v>
      </c>
      <c r="FU597" s="215" t="s">
        <v>431</v>
      </c>
      <c r="FV597" s="16" t="s">
        <v>1337</v>
      </c>
      <c r="FW597" s="215" t="s">
        <v>431</v>
      </c>
      <c r="FX597" s="2" t="s">
        <v>1337</v>
      </c>
      <c r="FY597" s="11" t="s">
        <v>1581</v>
      </c>
      <c r="FZ597" s="1">
        <v>0</v>
      </c>
      <c r="GA597" s="2">
        <v>2</v>
      </c>
      <c r="GB597" s="11" t="s">
        <v>1105</v>
      </c>
      <c r="GC597" s="11"/>
      <c r="GD597" s="1">
        <v>0</v>
      </c>
      <c r="GE597" s="1" t="s">
        <v>431</v>
      </c>
      <c r="GF597" s="1" t="s">
        <v>431</v>
      </c>
      <c r="GG597" s="2">
        <v>1</v>
      </c>
      <c r="GH597" s="226">
        <v>44155</v>
      </c>
      <c r="GI597" s="226"/>
      <c r="GJ597" s="29" t="s">
        <v>1582</v>
      </c>
      <c r="GK597" s="1">
        <v>0</v>
      </c>
      <c r="GL597" s="29">
        <v>0</v>
      </c>
      <c r="GM597" s="11" t="s">
        <v>1107</v>
      </c>
      <c r="GO597" s="10">
        <v>44155</v>
      </c>
      <c r="GP597" s="10"/>
      <c r="GQ597" s="20"/>
      <c r="GR597" s="141" t="s">
        <v>1108</v>
      </c>
      <c r="GT597" s="19"/>
      <c r="GV597" s="11"/>
      <c r="GY597" s="154"/>
      <c r="GZ597" s="11">
        <v>1</v>
      </c>
      <c r="HA597" s="54">
        <v>0</v>
      </c>
      <c r="HB597" s="54">
        <v>0</v>
      </c>
      <c r="HC597" s="55">
        <v>1424.84</v>
      </c>
      <c r="HD597" s="54">
        <v>0</v>
      </c>
      <c r="HE597" s="54">
        <v>0</v>
      </c>
      <c r="HF597" s="54">
        <v>0</v>
      </c>
      <c r="HG597" s="55">
        <v>49331.5</v>
      </c>
      <c r="HH597" s="54">
        <v>0</v>
      </c>
      <c r="HI597" s="55">
        <v>0</v>
      </c>
      <c r="HJ597" s="54">
        <v>0</v>
      </c>
      <c r="HK597" s="54">
        <v>0</v>
      </c>
      <c r="HL597" s="54">
        <v>0</v>
      </c>
      <c r="HM597" s="54">
        <v>287.07</v>
      </c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20"/>
      <c r="IC597" s="20"/>
      <c r="ID597" s="20"/>
      <c r="IE597" s="20"/>
      <c r="IF597" s="20"/>
      <c r="KE597" s="20">
        <f>FR597*AO597/100*1000</f>
        <v>1089.204246</v>
      </c>
      <c r="KF597" s="20">
        <f>FR597*AP597/100*1000</f>
        <v>107.575728</v>
      </c>
      <c r="KG597" s="20">
        <f>FR597*AQ597/100*1000</f>
        <v>108.92042459999999</v>
      </c>
      <c r="KH597" s="20">
        <f>FR597*AX597/100*1000</f>
        <v>34.827641939999999</v>
      </c>
      <c r="KI597" s="20">
        <f>FR597*BM597/100*1000</f>
        <v>6.9924223200000002</v>
      </c>
      <c r="KJ597" s="20">
        <f>FR597*BY597/100*1000</f>
        <v>14.630299008000001</v>
      </c>
      <c r="KK597" s="20">
        <f>FR597*CA597/100*1000</f>
        <v>22.483327152000001</v>
      </c>
      <c r="KL597" s="20">
        <f>FR597*CC597/100*1000</f>
        <v>68.633314464000009</v>
      </c>
      <c r="KS597" s="1" t="s">
        <v>431</v>
      </c>
      <c r="KT597" s="1" t="s">
        <v>431</v>
      </c>
      <c r="KV597" s="11" t="s">
        <v>1107</v>
      </c>
    </row>
    <row r="598" spans="1:313">
      <c r="A598" s="1">
        <v>122</v>
      </c>
      <c r="B598" s="1">
        <f>COUNTIFS($D$3:D598,D598,$F$3:F598,F598)</f>
        <v>1</v>
      </c>
      <c r="C598" s="34">
        <v>12741</v>
      </c>
      <c r="D598" s="75" t="s">
        <v>1285</v>
      </c>
      <c r="E598" s="76" t="s">
        <v>1286</v>
      </c>
      <c r="F598" s="78">
        <v>370723435</v>
      </c>
      <c r="G598" s="77">
        <f>LEFT(H598,4)-CONCATENATE(IF(LEFT(F598, 2)&lt;MID(H598, 3, 4), 20, 19),LEFT(F598,2))</f>
        <v>83</v>
      </c>
      <c r="H598" s="248" t="s">
        <v>1284</v>
      </c>
      <c r="I598" s="29" t="s">
        <v>1287</v>
      </c>
      <c r="J598" s="24" t="s">
        <v>487</v>
      </c>
      <c r="K598" s="2" t="s">
        <v>430</v>
      </c>
      <c r="L598" s="1">
        <v>12</v>
      </c>
      <c r="M598" s="2">
        <v>1</v>
      </c>
      <c r="N598" s="2" t="s">
        <v>431</v>
      </c>
      <c r="P598" s="1" t="s">
        <v>1261</v>
      </c>
      <c r="S598" s="2"/>
      <c r="T598" s="42"/>
      <c r="U598" s="42"/>
      <c r="V598" s="57" t="s">
        <v>1245</v>
      </c>
      <c r="X598" s="59"/>
      <c r="Y598" s="59"/>
      <c r="Z598" s="29"/>
      <c r="AA598" s="1" t="s">
        <v>812</v>
      </c>
      <c r="AC598" s="115">
        <v>236</v>
      </c>
      <c r="AD598" s="115">
        <v>2800</v>
      </c>
      <c r="AE598" s="11"/>
      <c r="AF598" s="11"/>
      <c r="AG598" s="11" t="s">
        <v>483</v>
      </c>
      <c r="AH598" s="115">
        <v>150</v>
      </c>
      <c r="AI598" s="11"/>
      <c r="AJ598" s="11"/>
      <c r="AM598" s="11"/>
      <c r="AO598" s="116">
        <v>23.6</v>
      </c>
      <c r="AP598" s="117">
        <v>67.8</v>
      </c>
      <c r="AQ598" s="118">
        <v>6.99</v>
      </c>
      <c r="AR598" s="119">
        <f>AO598+AP598+AQ598</f>
        <v>98.39</v>
      </c>
      <c r="AS598" s="120">
        <f>AO598/AP598</f>
        <v>0.34808259587020651</v>
      </c>
      <c r="AT598" s="121">
        <f>AO598/AP598*AQ598</f>
        <v>2.4330973451327438</v>
      </c>
      <c r="AU598" s="122">
        <f>AO598/(AP598+AQ598)</f>
        <v>0.3155502072469582</v>
      </c>
      <c r="AV598" s="19">
        <f>AW598*AO598/100</f>
        <v>21.378</v>
      </c>
      <c r="AW598" s="19">
        <f>98-AY598-(CD598*100/AO598)</f>
        <v>90.584745762711862</v>
      </c>
      <c r="AX598" s="123">
        <v>1.2</v>
      </c>
      <c r="AY598" s="19">
        <f>AX598*100/AO598</f>
        <v>5.0847457627118642</v>
      </c>
      <c r="AZ598" s="1" t="s">
        <v>432</v>
      </c>
      <c r="BA598" s="58" t="s">
        <v>432</v>
      </c>
      <c r="BB598" s="1" t="s">
        <v>432</v>
      </c>
      <c r="BC598" s="6" t="s">
        <v>432</v>
      </c>
      <c r="BD598" s="6"/>
      <c r="BE598" s="19"/>
      <c r="BF598" s="19"/>
      <c r="BG598" s="2" t="s">
        <v>432</v>
      </c>
      <c r="BH598" s="67"/>
      <c r="BI598" s="19" t="s">
        <v>432</v>
      </c>
      <c r="BJ598" s="19">
        <v>50.6</v>
      </c>
      <c r="BK598" s="1">
        <v>49.4</v>
      </c>
      <c r="BL598" s="124">
        <f>BJ598/BK598</f>
        <v>1.0242914979757085</v>
      </c>
      <c r="BM598" s="125">
        <v>0.33</v>
      </c>
      <c r="BN598" s="6">
        <f>BM598*100/AO598</f>
        <v>1.3983050847457625</v>
      </c>
      <c r="BO598" s="1" t="s">
        <v>432</v>
      </c>
      <c r="BP598" s="1" t="s">
        <v>432</v>
      </c>
      <c r="BQ598" s="19"/>
      <c r="BR598" s="4">
        <v>58179</v>
      </c>
      <c r="BS598" s="22" t="s">
        <v>432</v>
      </c>
      <c r="BT598" s="22" t="s">
        <v>432</v>
      </c>
      <c r="BU598" s="43"/>
      <c r="BV598" s="22" t="s">
        <v>432</v>
      </c>
      <c r="BW598" s="22" t="s">
        <v>432</v>
      </c>
      <c r="BX598" s="22" t="s">
        <v>432</v>
      </c>
      <c r="BY598" s="22" t="s">
        <v>432</v>
      </c>
      <c r="BZ598" s="22" t="s">
        <v>432</v>
      </c>
      <c r="CA598" s="22" t="s">
        <v>432</v>
      </c>
      <c r="CB598" s="22" t="s">
        <v>432</v>
      </c>
      <c r="CC598" s="22" t="s">
        <v>432</v>
      </c>
      <c r="CD598" s="22">
        <v>0.55000000000000004</v>
      </c>
      <c r="CE598" s="126" t="s">
        <v>432</v>
      </c>
      <c r="CF598" s="127"/>
      <c r="CG598" s="126" t="s">
        <v>432</v>
      </c>
      <c r="CH598" s="127"/>
      <c r="CI598" s="126" t="s">
        <v>432</v>
      </c>
      <c r="CJ598" s="126" t="s">
        <v>432</v>
      </c>
      <c r="CK598" s="127"/>
      <c r="CL598" s="4" t="s">
        <v>432</v>
      </c>
      <c r="CM598" s="22"/>
      <c r="CN598" s="22"/>
      <c r="CO598" s="22"/>
      <c r="CP598" s="6" t="s">
        <v>432</v>
      </c>
      <c r="CQ598" s="19"/>
      <c r="CR598" s="19"/>
      <c r="CS598" s="19"/>
      <c r="CT598" s="22"/>
      <c r="CU598" s="142"/>
      <c r="CV598" s="142"/>
      <c r="CW598" s="22"/>
      <c r="CX598" s="22"/>
      <c r="CZ598" s="22"/>
      <c r="DA598" s="16"/>
      <c r="DB598" s="129" t="s">
        <v>441</v>
      </c>
      <c r="DC598" s="130"/>
      <c r="DD598" s="131" t="s">
        <v>1172</v>
      </c>
      <c r="DI598" s="1" t="s">
        <v>434</v>
      </c>
      <c r="DJ598" s="209" t="s">
        <v>483</v>
      </c>
      <c r="DK598" s="4">
        <v>2</v>
      </c>
      <c r="DN598" s="16">
        <v>0</v>
      </c>
      <c r="DR598" s="1" t="s">
        <v>431</v>
      </c>
      <c r="DS598" s="1" t="s">
        <v>431</v>
      </c>
      <c r="DT598" s="22">
        <v>362</v>
      </c>
      <c r="DU598" s="22">
        <v>15.5</v>
      </c>
      <c r="DV598" s="22">
        <v>84.5</v>
      </c>
      <c r="DW598" s="1" t="s">
        <v>431</v>
      </c>
      <c r="DX598" s="1" t="s">
        <v>431</v>
      </c>
      <c r="DY598" s="1" t="s">
        <v>431</v>
      </c>
      <c r="DZ598" s="1" t="s">
        <v>431</v>
      </c>
      <c r="EA598" s="1">
        <v>0</v>
      </c>
      <c r="EB598" s="2"/>
      <c r="EC598" s="36"/>
      <c r="ED598" s="36"/>
      <c r="EE598" s="4">
        <v>12</v>
      </c>
      <c r="EF598" s="4"/>
      <c r="EG598" s="4"/>
      <c r="EH598" s="4"/>
      <c r="EI598" s="4"/>
      <c r="EJ598" s="4"/>
      <c r="EK598" s="4"/>
      <c r="EL598" s="6" t="e">
        <f>EK598/(EJ598*EJ598*0.01*0.01)</f>
        <v>#DIV/0!</v>
      </c>
      <c r="EM598" s="4"/>
      <c r="EN598" s="4"/>
      <c r="EO598" s="4"/>
      <c r="EP598" s="4"/>
      <c r="EQ598" s="31"/>
      <c r="ER598" s="14"/>
      <c r="ES598" s="132">
        <v>12741</v>
      </c>
      <c r="ET598" s="133">
        <v>75</v>
      </c>
      <c r="EU598" s="133">
        <v>9009</v>
      </c>
      <c r="EV598" s="133">
        <v>5014</v>
      </c>
      <c r="EW598" s="133">
        <v>40560</v>
      </c>
      <c r="EX598" s="133">
        <v>2617</v>
      </c>
      <c r="EY598" s="134">
        <f>EX598/EV598*EW598/ET598</f>
        <v>282.26437973673711</v>
      </c>
      <c r="EZ598" s="39">
        <f>L598*EY598</f>
        <v>3387.1725568408456</v>
      </c>
      <c r="FA598" s="9"/>
      <c r="FE598" s="135"/>
      <c r="FF598" s="135"/>
      <c r="FH598" s="136"/>
      <c r="FI598" s="11"/>
      <c r="FK598" s="138"/>
      <c r="FL598" s="139"/>
      <c r="FM598" s="9"/>
      <c r="FN598" s="1"/>
      <c r="FO598" s="41">
        <f>AC598/1000</f>
        <v>0.23599999999999999</v>
      </c>
      <c r="FQ598" s="121">
        <f>EX598*100/EU598</f>
        <v>29.048729048729047</v>
      </c>
      <c r="FR598" s="140">
        <f>EY598/1000</f>
        <v>0.28226437973673713</v>
      </c>
      <c r="FS598" s="143">
        <f>DT598/EY598</f>
        <v>1.2824855914785664</v>
      </c>
      <c r="FT598" s="143"/>
      <c r="FV598" s="212"/>
      <c r="FX598" s="212"/>
      <c r="GI598" s="8"/>
      <c r="GO598" s="10">
        <v>43965</v>
      </c>
      <c r="GP598" s="10"/>
      <c r="GQ598" s="20"/>
      <c r="KE598" s="20">
        <f>FR598*AO598/100*1000</f>
        <v>66.614393617869965</v>
      </c>
      <c r="KF598" s="20">
        <f>FR598*AP598/100*1000</f>
        <v>191.37524946150776</v>
      </c>
      <c r="KG598" s="20">
        <f>FR598*AQ598/100*1000</f>
        <v>19.730280143597923</v>
      </c>
      <c r="KH598" s="20">
        <f>FR598*AX598/100*1000</f>
        <v>3.3871725568408455</v>
      </c>
      <c r="KI598" s="20">
        <f>FR598*BM598/100*1000</f>
        <v>0.9314724531312325</v>
      </c>
      <c r="KJ598" s="20" t="s">
        <v>432</v>
      </c>
      <c r="KK598" s="20" t="s">
        <v>432</v>
      </c>
      <c r="KL598" s="20" t="s">
        <v>432</v>
      </c>
    </row>
    <row r="599" spans="1:313">
      <c r="A599" s="1">
        <v>120</v>
      </c>
      <c r="B599" s="1">
        <f>COUNTIFS($D$3:D599,D599,$F$3:F599,F599)</f>
        <v>2</v>
      </c>
      <c r="C599" s="34">
        <v>15156</v>
      </c>
      <c r="D599" s="75" t="s">
        <v>1285</v>
      </c>
      <c r="E599" s="76" t="s">
        <v>1286</v>
      </c>
      <c r="F599" s="78">
        <v>370723435</v>
      </c>
      <c r="G599" s="77">
        <f>LEFT(H599,4)-CONCATENATE(IF(LEFT(F599, 2)&lt;MID(H599, 3, 4), 20, 19),LEFT(F599,2))</f>
        <v>84</v>
      </c>
      <c r="H599" s="248" t="s">
        <v>1921</v>
      </c>
      <c r="I599" s="29" t="s">
        <v>1287</v>
      </c>
      <c r="J599" s="24" t="s">
        <v>487</v>
      </c>
      <c r="K599" s="2" t="s">
        <v>430</v>
      </c>
      <c r="L599" s="2">
        <v>13</v>
      </c>
      <c r="M599" s="2" t="s">
        <v>600</v>
      </c>
      <c r="N599" s="2" t="s">
        <v>646</v>
      </c>
      <c r="O599" s="11"/>
      <c r="P599" s="2" t="s">
        <v>1907</v>
      </c>
      <c r="Q599" s="11"/>
      <c r="R599" s="11"/>
      <c r="S599" s="11"/>
      <c r="T599" s="42"/>
      <c r="U599" s="42"/>
      <c r="V599" s="64" t="s">
        <v>1609</v>
      </c>
      <c r="W599" s="62" t="s">
        <v>1530</v>
      </c>
      <c r="X599" s="63"/>
      <c r="Y599" s="63"/>
      <c r="Z599" s="11"/>
      <c r="AA599" s="1" t="s">
        <v>812</v>
      </c>
      <c r="AC599" s="115">
        <v>225</v>
      </c>
      <c r="AD599" s="115">
        <v>13000</v>
      </c>
      <c r="AE599" s="11"/>
      <c r="AF599" s="11"/>
      <c r="AG599" s="11" t="s">
        <v>483</v>
      </c>
      <c r="AH599" s="115">
        <v>1000</v>
      </c>
      <c r="AI599" s="11"/>
      <c r="AJ599" s="11"/>
      <c r="AM599" s="11"/>
      <c r="AO599" s="116">
        <v>14.5</v>
      </c>
      <c r="AP599" s="117">
        <v>83.1</v>
      </c>
      <c r="AQ599" s="118">
        <v>1.41</v>
      </c>
      <c r="AR599" s="119">
        <f>AO599+AP599+AQ599</f>
        <v>99.009999999999991</v>
      </c>
      <c r="AS599" s="120">
        <f>AO599/AP599</f>
        <v>0.17448856799037304</v>
      </c>
      <c r="AT599" s="121">
        <f>AO599/AP599*AQ599</f>
        <v>0.24602888086642599</v>
      </c>
      <c r="AU599" s="122">
        <f>AO599/(AP599+AQ599)</f>
        <v>0.17157732812684892</v>
      </c>
      <c r="AV599" s="19">
        <f>AW599*AO599/100</f>
        <v>13.43</v>
      </c>
      <c r="AW599" s="19">
        <f>98-AY599-(CD599*100/AO599)</f>
        <v>92.620689655172413</v>
      </c>
      <c r="AX599" s="123">
        <v>0.54</v>
      </c>
      <c r="AY599" s="19">
        <f>AX599*100/AO599</f>
        <v>3.7241379310344827</v>
      </c>
      <c r="AZ599" s="1" t="s">
        <v>432</v>
      </c>
      <c r="BA599" s="58">
        <v>77.8</v>
      </c>
      <c r="BB599" s="1" t="s">
        <v>432</v>
      </c>
      <c r="BC599" s="6">
        <v>0.02</v>
      </c>
      <c r="BD599" s="6"/>
      <c r="BE599" s="19"/>
      <c r="BF599" s="19"/>
      <c r="BG599" s="67">
        <v>8190</v>
      </c>
      <c r="BH599" s="67">
        <v>402.5454545454545</v>
      </c>
      <c r="BI599" s="19">
        <v>0</v>
      </c>
      <c r="BJ599" s="19">
        <v>37.4</v>
      </c>
      <c r="BK599" s="19">
        <f>100-BJ599</f>
        <v>62.6</v>
      </c>
      <c r="BL599" s="124">
        <f>BJ599/BK599</f>
        <v>0.597444089456869</v>
      </c>
      <c r="BM599" s="125">
        <v>0.21</v>
      </c>
      <c r="BN599" s="6">
        <f>BM599*100/AO599</f>
        <v>1.4482758620689655</v>
      </c>
      <c r="BO599" s="1" t="s">
        <v>432</v>
      </c>
      <c r="BP599" s="19">
        <v>32.849000000000004</v>
      </c>
      <c r="BQ599" s="19">
        <v>32.5</v>
      </c>
      <c r="BR599" s="43">
        <v>49800</v>
      </c>
      <c r="BS599" s="6">
        <f>BX599+BZ599</f>
        <v>63.5</v>
      </c>
      <c r="BT599" s="4">
        <v>81.099999999999994</v>
      </c>
      <c r="BU599" s="43">
        <v>14030.640000000001</v>
      </c>
      <c r="BV599" s="6">
        <f>100-BT599</f>
        <v>18.900000000000006</v>
      </c>
      <c r="BW599" s="6">
        <f>BY599+CA599+CC599</f>
        <v>76.950599999999994</v>
      </c>
      <c r="BX599" s="22">
        <v>44.6</v>
      </c>
      <c r="BY599" s="22">
        <f>BX599*AP599/100</f>
        <v>37.062599999999996</v>
      </c>
      <c r="BZ599" s="6">
        <v>18.899999999999999</v>
      </c>
      <c r="CA599" s="22">
        <f>BZ599*AP599/100</f>
        <v>15.705899999999996</v>
      </c>
      <c r="CB599" s="6">
        <v>29.1</v>
      </c>
      <c r="CC599" s="22">
        <f>CB599*AP599/100</f>
        <v>24.182100000000002</v>
      </c>
      <c r="CD599" s="22">
        <v>0.24</v>
      </c>
      <c r="CE599" s="126">
        <v>93.5</v>
      </c>
      <c r="CF599" s="127">
        <v>8337</v>
      </c>
      <c r="CG599" s="126">
        <v>68.2</v>
      </c>
      <c r="CH599" s="127">
        <v>5280</v>
      </c>
      <c r="CI599" s="126">
        <v>24.6</v>
      </c>
      <c r="CJ599" s="126">
        <v>67.5</v>
      </c>
      <c r="CK599" s="127">
        <v>6798</v>
      </c>
      <c r="CL599" s="19">
        <f>BX599/BZ599</f>
        <v>2.35978835978836</v>
      </c>
      <c r="CM599" s="19">
        <v>9.8800000000000008</v>
      </c>
      <c r="CN599" s="19">
        <v>3.3</v>
      </c>
      <c r="CO599" s="19">
        <v>10.6</v>
      </c>
      <c r="CP599" s="6"/>
      <c r="CQ599" s="19"/>
      <c r="CR599" s="19"/>
      <c r="CS599" s="20"/>
      <c r="CZ599" s="22"/>
      <c r="DA599" s="16"/>
      <c r="DB599" s="129" t="s">
        <v>441</v>
      </c>
      <c r="DC599" s="130"/>
      <c r="DD599" s="131" t="s">
        <v>1923</v>
      </c>
      <c r="DI599" s="1" t="s">
        <v>434</v>
      </c>
      <c r="DJ599" s="209" t="s">
        <v>483</v>
      </c>
      <c r="DK599" s="4">
        <v>2</v>
      </c>
      <c r="DL599" s="4" t="s">
        <v>442</v>
      </c>
      <c r="DM599" s="4" t="s">
        <v>457</v>
      </c>
      <c r="DN599" s="16">
        <v>0</v>
      </c>
      <c r="DO599" s="4">
        <v>0</v>
      </c>
      <c r="DP599" s="4">
        <v>0</v>
      </c>
      <c r="DQ599" s="4" t="s">
        <v>431</v>
      </c>
      <c r="DR599" s="22" t="s">
        <v>431</v>
      </c>
      <c r="DS599" s="22" t="s">
        <v>431</v>
      </c>
      <c r="DT599" s="67">
        <v>106</v>
      </c>
      <c r="DU599" s="22">
        <v>39.6</v>
      </c>
      <c r="DV599" s="22">
        <v>60.4</v>
      </c>
      <c r="DW599" s="22" t="s">
        <v>431</v>
      </c>
      <c r="DX599" s="22" t="s">
        <v>431</v>
      </c>
      <c r="DY599" s="22" t="s">
        <v>431</v>
      </c>
      <c r="DZ599" s="22" t="s">
        <v>431</v>
      </c>
      <c r="EA599" s="2">
        <v>0</v>
      </c>
      <c r="EB599" s="68"/>
      <c r="EC599" s="36"/>
      <c r="ED599" s="36"/>
      <c r="EE599" s="4">
        <f>L599</f>
        <v>13</v>
      </c>
      <c r="EF599" s="4">
        <v>20</v>
      </c>
      <c r="EG599" s="4">
        <v>2</v>
      </c>
      <c r="EH599" s="4"/>
      <c r="EI599" s="4"/>
      <c r="EJ599" s="4" t="s">
        <v>431</v>
      </c>
      <c r="EK599" s="4" t="s">
        <v>431</v>
      </c>
      <c r="EL599" s="4" t="s">
        <v>431</v>
      </c>
      <c r="EM599" s="4">
        <v>1</v>
      </c>
      <c r="EN599" s="1">
        <v>1</v>
      </c>
      <c r="EO599" s="4">
        <v>1</v>
      </c>
      <c r="EP599" s="4" t="s">
        <v>431</v>
      </c>
      <c r="EQ599" s="31" t="s">
        <v>431</v>
      </c>
      <c r="ER599" s="14" t="s">
        <v>431</v>
      </c>
      <c r="ES599" s="132">
        <v>15156</v>
      </c>
      <c r="ET599" s="133">
        <v>75</v>
      </c>
      <c r="EU599" s="133">
        <v>16593</v>
      </c>
      <c r="EV599" s="133">
        <v>8000</v>
      </c>
      <c r="EW599" s="133">
        <v>39780</v>
      </c>
      <c r="EX599" s="133">
        <v>3178</v>
      </c>
      <c r="EY599" s="134">
        <f>EX599/EV599*EW599/ET599</f>
        <v>210.70140000000001</v>
      </c>
      <c r="EZ599" s="39">
        <f>L599*EY599</f>
        <v>2739.1181999999999</v>
      </c>
      <c r="FA599" s="9"/>
      <c r="FE599" s="135"/>
      <c r="FF599" s="135"/>
      <c r="FH599" s="136"/>
      <c r="FK599" s="138"/>
      <c r="FL599" s="139"/>
      <c r="FM599" s="9"/>
      <c r="FN599" s="1"/>
      <c r="FO599" s="41">
        <f>AC599/1000</f>
        <v>0.22500000000000001</v>
      </c>
      <c r="FQ599" s="121">
        <f>EX599*100/EU599</f>
        <v>19.152654733923942</v>
      </c>
      <c r="FR599" s="140">
        <f>EY599/1000</f>
        <v>0.21070140000000001</v>
      </c>
      <c r="FS599" s="9"/>
      <c r="FT599" s="1">
        <v>120</v>
      </c>
      <c r="FU599" s="16" t="s">
        <v>1924</v>
      </c>
      <c r="FV599" s="214" t="s">
        <v>431</v>
      </c>
      <c r="FX599" s="214" t="s">
        <v>431</v>
      </c>
      <c r="FY599" s="9" t="s">
        <v>1925</v>
      </c>
      <c r="FZ599" s="1">
        <v>0</v>
      </c>
      <c r="GA599" s="1" t="s">
        <v>431</v>
      </c>
      <c r="GB599" s="9" t="s">
        <v>590</v>
      </c>
      <c r="GD599" s="1">
        <v>0</v>
      </c>
      <c r="GE599" s="1" t="s">
        <v>431</v>
      </c>
      <c r="GF599" s="1" t="s">
        <v>431</v>
      </c>
      <c r="GG599" s="1">
        <v>1</v>
      </c>
      <c r="GH599" s="28">
        <v>44336</v>
      </c>
      <c r="GI599" s="28"/>
      <c r="GJ599" s="8" t="s">
        <v>1926</v>
      </c>
      <c r="GK599" s="1">
        <v>0</v>
      </c>
      <c r="GL599" s="8">
        <v>0</v>
      </c>
      <c r="GM599" s="9" t="s">
        <v>1927</v>
      </c>
      <c r="GO599" s="10"/>
      <c r="GP599" s="10"/>
      <c r="GQ599" s="20"/>
      <c r="GT599" s="19">
        <v>3.7091710079999986E-2</v>
      </c>
      <c r="GV599" s="148">
        <v>7.1844332799999994E-2</v>
      </c>
      <c r="HA599" s="32">
        <v>0.68</v>
      </c>
      <c r="HB599" s="32">
        <v>0</v>
      </c>
      <c r="HC599" s="33">
        <v>676.74</v>
      </c>
      <c r="HD599" s="32">
        <v>0.63</v>
      </c>
      <c r="HE599" s="32">
        <v>3.76</v>
      </c>
      <c r="HF599" s="32">
        <v>0</v>
      </c>
      <c r="HG599" s="33">
        <v>13607.07</v>
      </c>
      <c r="HH599" s="32">
        <v>34.69</v>
      </c>
      <c r="HI599" s="33">
        <v>697.93</v>
      </c>
      <c r="HJ599" s="32">
        <v>211.82</v>
      </c>
      <c r="HK599" s="32">
        <v>0</v>
      </c>
      <c r="HL599" s="32">
        <v>16.39</v>
      </c>
      <c r="HM599" s="32">
        <v>432.29</v>
      </c>
      <c r="HN599" s="32">
        <v>0</v>
      </c>
      <c r="HO599" s="32">
        <v>212.92</v>
      </c>
      <c r="HP599" s="33">
        <v>2183.48</v>
      </c>
      <c r="HQ599" s="32">
        <v>7.09</v>
      </c>
      <c r="HR599" s="32">
        <v>0</v>
      </c>
      <c r="HS599" s="32">
        <v>318.42</v>
      </c>
      <c r="HT599" s="32">
        <v>82.32</v>
      </c>
      <c r="HU599" s="32">
        <v>2890.64</v>
      </c>
      <c r="HV599" s="32">
        <v>2.17</v>
      </c>
      <c r="HW599" s="32">
        <v>73.27</v>
      </c>
      <c r="HX599" s="32">
        <v>0</v>
      </c>
      <c r="HY599" s="32">
        <v>0</v>
      </c>
      <c r="HZ599" s="32">
        <v>0</v>
      </c>
      <c r="IA599" s="22">
        <f>HU599/HP599</f>
        <v>1.3238683202960411</v>
      </c>
      <c r="KE599" s="20">
        <f>FR599*AO599/100*1000</f>
        <v>30.551703000000003</v>
      </c>
      <c r="KF599" s="20">
        <f>FR599*AP599/100*1000</f>
        <v>175.0928634</v>
      </c>
      <c r="KG599" s="20">
        <f>FR599*AQ599/100*1000</f>
        <v>2.9708897400000001</v>
      </c>
      <c r="KH599" s="20">
        <f>FR599*AX599/100*1000</f>
        <v>1.13778756</v>
      </c>
      <c r="KI599" s="20">
        <f>FR599*BM599/100*1000</f>
        <v>0.44247293999999998</v>
      </c>
      <c r="KJ599" s="20">
        <f>FR599*BY599/100*1000</f>
        <v>78.091417076399992</v>
      </c>
      <c r="KK599" s="20">
        <f>FR599*CA599/100*1000</f>
        <v>33.092551182599998</v>
      </c>
      <c r="KL599" s="20">
        <f>FR599*CC599/100*1000</f>
        <v>50.952023249400007</v>
      </c>
      <c r="KS599" s="23">
        <v>44336</v>
      </c>
      <c r="KT599" s="1">
        <v>2</v>
      </c>
      <c r="KV599" s="9" t="s">
        <v>1927</v>
      </c>
    </row>
    <row r="600" spans="1:313">
      <c r="A600" s="1">
        <v>261</v>
      </c>
      <c r="B600" s="1">
        <f>COUNTIFS($D$3:D600,D600,$F$3:F600,F600)</f>
        <v>1</v>
      </c>
      <c r="C600" s="34">
        <v>16091</v>
      </c>
      <c r="D600" s="21" t="s">
        <v>2174</v>
      </c>
      <c r="E600" s="2" t="s">
        <v>512</v>
      </c>
      <c r="F600" s="2">
        <v>6162241943</v>
      </c>
      <c r="G600" s="1">
        <f>LEFT(H600,4)-CONCATENATE(IF(LEFT(F600, 2)&lt;MID(H600, 3, 4), 20, 19),LEFT(F600,2))</f>
        <v>60</v>
      </c>
      <c r="H600" s="247" t="s">
        <v>2171</v>
      </c>
      <c r="I600" s="29" t="s">
        <v>743</v>
      </c>
      <c r="J600" s="24" t="s">
        <v>487</v>
      </c>
      <c r="K600" s="2" t="s">
        <v>430</v>
      </c>
      <c r="L600" s="2">
        <v>6</v>
      </c>
      <c r="M600" s="2" t="s">
        <v>664</v>
      </c>
      <c r="N600" s="2" t="s">
        <v>431</v>
      </c>
      <c r="O600" s="11"/>
      <c r="P600" s="2" t="s">
        <v>2143</v>
      </c>
      <c r="Q600" s="11"/>
      <c r="R600" s="11"/>
      <c r="S600" s="11"/>
      <c r="T600" s="42"/>
      <c r="U600" s="42"/>
      <c r="V600" s="64" t="s">
        <v>1609</v>
      </c>
      <c r="W600" s="42"/>
      <c r="X600" s="42"/>
      <c r="Y600" s="66"/>
      <c r="Z600" s="11"/>
      <c r="AA600" s="1" t="s">
        <v>2172</v>
      </c>
      <c r="AC600" s="115">
        <v>115</v>
      </c>
      <c r="AD600" s="115">
        <v>700</v>
      </c>
      <c r="AE600" s="11"/>
      <c r="AF600" s="11"/>
      <c r="AG600" s="11" t="s">
        <v>483</v>
      </c>
      <c r="AH600" s="115">
        <v>50</v>
      </c>
      <c r="AI600" s="11"/>
      <c r="AJ600" s="11"/>
      <c r="AM600" s="11"/>
      <c r="AO600" s="116">
        <v>47.5</v>
      </c>
      <c r="AP600" s="117">
        <v>49.8</v>
      </c>
      <c r="AQ600" s="118">
        <v>1.76</v>
      </c>
      <c r="AR600" s="119">
        <f>AO600+AP600+AQ600</f>
        <v>99.06</v>
      </c>
      <c r="AS600" s="120">
        <f>AO600/AP600</f>
        <v>0.9538152610441768</v>
      </c>
      <c r="AT600" s="121">
        <f>AO600/AP600*AQ600</f>
        <v>1.6787148594377512</v>
      </c>
      <c r="AU600" s="122">
        <f>AO600/(AP600+AQ600)</f>
        <v>0.92125678820791324</v>
      </c>
      <c r="AV600" s="19">
        <f>AW600*AO600/100</f>
        <v>43.241000000000007</v>
      </c>
      <c r="AW600" s="19">
        <f>98-AY600-(CD600*100/AO600)</f>
        <v>91.033684210526317</v>
      </c>
      <c r="AX600" s="123">
        <v>3.28</v>
      </c>
      <c r="AY600" s="19">
        <f>AX600*100/AO600</f>
        <v>6.905263157894737</v>
      </c>
      <c r="AZ600" s="1" t="s">
        <v>432</v>
      </c>
      <c r="BA600" s="58">
        <v>62.27</v>
      </c>
      <c r="BB600" s="1" t="s">
        <v>432</v>
      </c>
      <c r="BC600" s="6">
        <v>0</v>
      </c>
      <c r="BD600" s="6"/>
      <c r="BE600" s="19"/>
      <c r="BF600" s="19"/>
      <c r="BG600" s="67">
        <v>4504.424778761062</v>
      </c>
      <c r="BH600" s="67">
        <v>245.63</v>
      </c>
      <c r="BI600" s="19">
        <v>2.9</v>
      </c>
      <c r="BJ600" s="19">
        <v>45.5</v>
      </c>
      <c r="BK600" s="19">
        <f>100-BJ600</f>
        <v>54.5</v>
      </c>
      <c r="BL600" s="124">
        <f>BJ600/BK600</f>
        <v>0.83486238532110091</v>
      </c>
      <c r="BM600" s="125">
        <v>0.68</v>
      </c>
      <c r="BN600" s="6">
        <f>BM600*100/AO600</f>
        <v>1.4315789473684211</v>
      </c>
      <c r="BO600" s="1" t="s">
        <v>432</v>
      </c>
      <c r="BP600" s="19">
        <v>70.8</v>
      </c>
      <c r="BQ600" s="19">
        <v>38.5</v>
      </c>
      <c r="BR600" s="43">
        <v>66291.48000000001</v>
      </c>
      <c r="BS600" s="6">
        <f>BX600+BZ600</f>
        <v>71.199999999999989</v>
      </c>
      <c r="BT600" s="4">
        <v>97</v>
      </c>
      <c r="BU600" s="43">
        <v>15316.15</v>
      </c>
      <c r="BV600" s="6">
        <f>100-BT600</f>
        <v>3</v>
      </c>
      <c r="BW600" s="6">
        <f>BY600+CA600+CC600</f>
        <v>45.218399999999988</v>
      </c>
      <c r="BX600" s="22">
        <v>54.8</v>
      </c>
      <c r="BY600" s="22">
        <f>BX600*AP600/100</f>
        <v>27.290399999999995</v>
      </c>
      <c r="BZ600" s="6">
        <v>16.399999999999999</v>
      </c>
      <c r="CA600" s="22">
        <f>BZ600*AP600/100</f>
        <v>8.1671999999999993</v>
      </c>
      <c r="CB600" s="6">
        <v>19.600000000000001</v>
      </c>
      <c r="CC600" s="22">
        <f>CB600*AP600/100</f>
        <v>9.7607999999999997</v>
      </c>
      <c r="CD600" s="22">
        <v>2.9000000000000001E-2</v>
      </c>
      <c r="CE600" s="126">
        <v>92.6</v>
      </c>
      <c r="CF600" s="127">
        <v>6798</v>
      </c>
      <c r="CG600" s="126">
        <v>88.4</v>
      </c>
      <c r="CH600" s="127">
        <v>5543</v>
      </c>
      <c r="CI600" s="126">
        <v>78.900000000000006</v>
      </c>
      <c r="CJ600" s="126">
        <v>88.6</v>
      </c>
      <c r="CK600" s="127">
        <v>5909</v>
      </c>
      <c r="CL600" s="19">
        <f>BX600/BZ600</f>
        <v>3.3414634146341466</v>
      </c>
      <c r="CM600" s="19"/>
      <c r="CN600" s="19"/>
      <c r="CO600" s="19"/>
      <c r="CP600" s="6"/>
      <c r="CQ600" s="19"/>
      <c r="CR600" s="19"/>
      <c r="CS600" s="20"/>
      <c r="CZ600" s="22"/>
      <c r="DA600" s="16"/>
      <c r="DB600" s="129" t="s">
        <v>257</v>
      </c>
      <c r="DC600" s="130"/>
      <c r="DD600" s="131" t="s">
        <v>2175</v>
      </c>
      <c r="DI600" s="1" t="s">
        <v>436</v>
      </c>
      <c r="DJ600" s="209" t="s">
        <v>483</v>
      </c>
      <c r="DK600" s="4">
        <v>2</v>
      </c>
      <c r="DN600" s="16">
        <v>0</v>
      </c>
      <c r="DR600" s="22" t="s">
        <v>431</v>
      </c>
      <c r="DS600" s="22" t="s">
        <v>431</v>
      </c>
      <c r="DT600" s="22">
        <v>54</v>
      </c>
      <c r="DU600" s="22">
        <v>22.3</v>
      </c>
      <c r="DV600" s="22">
        <v>77.7</v>
      </c>
      <c r="DW600" s="40" t="s">
        <v>431</v>
      </c>
      <c r="DX600" s="40" t="s">
        <v>431</v>
      </c>
      <c r="DY600" s="40" t="s">
        <v>431</v>
      </c>
      <c r="DZ600" s="40" t="s">
        <v>431</v>
      </c>
      <c r="EA600" s="2">
        <v>0</v>
      </c>
      <c r="EB600" s="2"/>
      <c r="EC600" s="36"/>
      <c r="ED600" s="36"/>
      <c r="EE600" s="4">
        <f>L600</f>
        <v>6</v>
      </c>
      <c r="EF600" s="4"/>
      <c r="EG600" s="4"/>
      <c r="EH600" s="4"/>
      <c r="EI600" s="4"/>
      <c r="EJ600" s="4"/>
      <c r="EK600" s="4"/>
      <c r="EL600" s="6" t="e">
        <f>EK600/(EJ600*EJ600*0.01*0.01)</f>
        <v>#DIV/0!</v>
      </c>
      <c r="EM600" s="4"/>
      <c r="EN600" s="4"/>
      <c r="EO600" s="4"/>
      <c r="EP600" s="4"/>
      <c r="EQ600" s="31"/>
      <c r="ER600" s="14"/>
      <c r="ES600" s="132">
        <f>C600</f>
        <v>16091</v>
      </c>
      <c r="ET600" s="133">
        <v>75</v>
      </c>
      <c r="EU600" s="133">
        <v>5160</v>
      </c>
      <c r="EV600" s="133">
        <v>10000</v>
      </c>
      <c r="EW600" s="133">
        <v>37440</v>
      </c>
      <c r="EX600" s="133">
        <v>2315</v>
      </c>
      <c r="EY600" s="134">
        <f>EX600/EV600*EW600/ET600</f>
        <v>115.56480000000001</v>
      </c>
      <c r="EZ600" s="39">
        <f>L600*EY600</f>
        <v>693.38880000000006</v>
      </c>
      <c r="FA600" s="9"/>
      <c r="FE600" s="135"/>
      <c r="FF600" s="135"/>
      <c r="FH600" s="136"/>
      <c r="FK600" s="138"/>
      <c r="FL600" s="139"/>
      <c r="FM600" s="9"/>
      <c r="FN600" s="1"/>
      <c r="FO600" s="41">
        <f>AC600/1000</f>
        <v>0.115</v>
      </c>
      <c r="FQ600" s="121">
        <f>EX600*100/EU600</f>
        <v>44.86434108527132</v>
      </c>
      <c r="FR600" s="140">
        <f>EY600/1000</f>
        <v>0.11556480000000001</v>
      </c>
      <c r="FS600" s="9"/>
      <c r="FV600" s="212"/>
      <c r="FX600" s="212"/>
      <c r="GI600" s="8"/>
      <c r="GO600" s="10"/>
      <c r="GP600" s="10"/>
      <c r="GQ600" s="20"/>
      <c r="KB600" s="22">
        <v>64</v>
      </c>
      <c r="KC600" s="22">
        <v>30.7</v>
      </c>
      <c r="KD600" s="22">
        <v>27.4</v>
      </c>
      <c r="KE600" s="20">
        <f>FR600*AO600/100*1000</f>
        <v>54.893280000000004</v>
      </c>
      <c r="KF600" s="20">
        <f>FR600*AP600/100*1000</f>
        <v>57.551270400000007</v>
      </c>
      <c r="KG600" s="20">
        <f>FR600*AQ600/100*1000</f>
        <v>2.0339404800000005</v>
      </c>
      <c r="KH600" s="20">
        <f>FR600*AX600/100*1000</f>
        <v>3.7905254399999997</v>
      </c>
      <c r="KI600" s="20">
        <f>FR600*BM600/100*1000</f>
        <v>0.78584064000000009</v>
      </c>
      <c r="KJ600" s="20">
        <f>FR600*BY600/100*1000</f>
        <v>31.538096179199997</v>
      </c>
      <c r="KK600" s="20">
        <f>FR600*CA600/100*1000</f>
        <v>9.438408345600001</v>
      </c>
      <c r="KL600" s="20">
        <f>FR600*CC600/100*1000</f>
        <v>11.2800489984</v>
      </c>
    </row>
    <row r="601" spans="1:313">
      <c r="A601" s="1">
        <v>40</v>
      </c>
      <c r="B601" s="219">
        <f>COUNTIFS($D$3:D601,D601,$F$3:F601,F601)</f>
        <v>1</v>
      </c>
      <c r="C601" s="21">
        <v>10208</v>
      </c>
      <c r="D601" s="21" t="s">
        <v>2855</v>
      </c>
      <c r="E601" s="1" t="s">
        <v>683</v>
      </c>
      <c r="F601" s="12">
        <v>6603061410</v>
      </c>
      <c r="G601" s="1">
        <v>53</v>
      </c>
      <c r="H601" s="247" t="s">
        <v>2854</v>
      </c>
      <c r="DJ601" s="210" t="s">
        <v>491</v>
      </c>
      <c r="EL601" s="6" t="e">
        <f>EK601/((EJ601/100)*(EJ601/100))</f>
        <v>#DIV/0!</v>
      </c>
      <c r="FU601" s="214" t="s">
        <v>785</v>
      </c>
      <c r="FW601" s="214" t="s">
        <v>785</v>
      </c>
      <c r="GI601" s="8"/>
    </row>
    <row r="602" spans="1:313">
      <c r="A602" s="1">
        <v>231</v>
      </c>
      <c r="B602" s="219">
        <f>COUNTIFS($D$3:D602,D602,$F$3:F602,F602)</f>
        <v>1</v>
      </c>
      <c r="C602" s="34">
        <v>13541</v>
      </c>
      <c r="D602" s="21" t="s">
        <v>1511</v>
      </c>
      <c r="E602" s="2" t="s">
        <v>492</v>
      </c>
      <c r="F602" s="12">
        <v>521103043</v>
      </c>
      <c r="G602" s="1">
        <f>LEFT(H602,4)-CONCATENATE(IF(LEFT(F602, 2)&lt;MID(H602, 3, 4), 20, 19),LEFT(F602,2))</f>
        <v>68</v>
      </c>
      <c r="H602" s="247" t="s">
        <v>1509</v>
      </c>
      <c r="I602" s="29" t="s">
        <v>442</v>
      </c>
      <c r="J602" s="24" t="s">
        <v>487</v>
      </c>
      <c r="K602" s="2" t="s">
        <v>430</v>
      </c>
      <c r="L602" s="1">
        <v>13</v>
      </c>
      <c r="M602" s="2" t="s">
        <v>600</v>
      </c>
      <c r="N602" s="2" t="s">
        <v>647</v>
      </c>
      <c r="P602" s="1" t="s">
        <v>1502</v>
      </c>
      <c r="S602" s="2"/>
      <c r="T602" s="52" t="s">
        <v>1103</v>
      </c>
      <c r="U602" s="52"/>
      <c r="V602" s="60" t="s">
        <v>1482</v>
      </c>
      <c r="X602" s="59"/>
      <c r="Y602" s="59"/>
      <c r="Z602" s="29"/>
      <c r="AA602" s="1" t="s">
        <v>812</v>
      </c>
      <c r="AC602" s="115">
        <v>365</v>
      </c>
      <c r="AD602" s="115">
        <v>4700</v>
      </c>
      <c r="AE602" s="11"/>
      <c r="AF602" s="11"/>
      <c r="AG602" s="11" t="s">
        <v>491</v>
      </c>
      <c r="AH602" s="11"/>
      <c r="AI602" s="11"/>
      <c r="AJ602" s="11"/>
      <c r="AM602" s="11"/>
      <c r="AO602" s="116">
        <v>41.6</v>
      </c>
      <c r="AP602" s="117">
        <v>31.8</v>
      </c>
      <c r="AQ602" s="118">
        <v>25.9</v>
      </c>
      <c r="AR602" s="119">
        <f>AO602+AP602+AQ602</f>
        <v>99.300000000000011</v>
      </c>
      <c r="AS602" s="120">
        <f>AO602/AP602</f>
        <v>1.3081761006289307</v>
      </c>
      <c r="AT602" s="121">
        <f>AO602/AP602*AQ602</f>
        <v>33.881761006289302</v>
      </c>
      <c r="AU602" s="122">
        <f>AO602/(AP602+AQ602)</f>
        <v>0.72097053726169846</v>
      </c>
      <c r="AV602" s="19">
        <f>AW602*AO602/100</f>
        <v>37.578000000000003</v>
      </c>
      <c r="AW602" s="19">
        <f>98-AY602-(CD602*100/AO602)</f>
        <v>90.331730769230774</v>
      </c>
      <c r="AX602" s="123">
        <v>2.62</v>
      </c>
      <c r="AY602" s="19">
        <f>AX602*100/AO602</f>
        <v>6.2980769230769225</v>
      </c>
      <c r="AZ602" s="1" t="s">
        <v>432</v>
      </c>
      <c r="BA602" s="58">
        <v>12.6</v>
      </c>
      <c r="BB602" s="1" t="s">
        <v>432</v>
      </c>
      <c r="BC602" s="6">
        <v>4.8899999999999997</v>
      </c>
      <c r="BD602" s="6"/>
      <c r="BE602" s="19"/>
      <c r="BF602" s="19"/>
      <c r="BG602" s="67">
        <v>10929.23076923077</v>
      </c>
      <c r="BH602" s="67">
        <v>465.54621848739492</v>
      </c>
      <c r="BI602" s="19">
        <v>0.75</v>
      </c>
      <c r="BJ602" s="19">
        <v>51.9</v>
      </c>
      <c r="BK602" s="1">
        <v>48.1</v>
      </c>
      <c r="BL602" s="124">
        <f>BJ602/BK602</f>
        <v>1.0790020790020789</v>
      </c>
      <c r="BM602" s="125">
        <v>0.68</v>
      </c>
      <c r="BN602" s="6">
        <f>BM602*100/AO602</f>
        <v>1.6346153846153846</v>
      </c>
      <c r="BO602" s="1" t="s">
        <v>432</v>
      </c>
      <c r="BP602" s="19">
        <v>57.2</v>
      </c>
      <c r="BQ602" s="19">
        <v>69.495999999999995</v>
      </c>
      <c r="BR602" s="43">
        <v>55047.3</v>
      </c>
      <c r="BS602" s="6">
        <f>BX602+BZ602</f>
        <v>49.8</v>
      </c>
      <c r="BT602" s="4">
        <v>81.2</v>
      </c>
      <c r="BU602" s="43">
        <v>9379.6610169491523</v>
      </c>
      <c r="BV602" s="6">
        <f>100-BT602</f>
        <v>18.799999999999997</v>
      </c>
      <c r="BW602" s="6">
        <f>BY602+CA602+CC602</f>
        <v>31.641000000000002</v>
      </c>
      <c r="BX602" s="2">
        <v>22.7</v>
      </c>
      <c r="BY602" s="22">
        <f>BX602*AP602/100</f>
        <v>7.2186000000000003</v>
      </c>
      <c r="BZ602" s="4">
        <v>27.1</v>
      </c>
      <c r="CA602" s="22">
        <f>BZ602*AP602/100</f>
        <v>8.6178000000000008</v>
      </c>
      <c r="CB602" s="6">
        <v>49.7</v>
      </c>
      <c r="CC602" s="22">
        <f>CB602*AP602/100</f>
        <v>15.804600000000001</v>
      </c>
      <c r="CD602" s="22">
        <v>0.56999999999999995</v>
      </c>
      <c r="CE602" s="126">
        <v>99.4</v>
      </c>
      <c r="CF602" s="126">
        <v>10163</v>
      </c>
      <c r="CG602" s="126">
        <v>98.6</v>
      </c>
      <c r="CH602" s="126">
        <v>6614</v>
      </c>
      <c r="CI602" s="126">
        <v>89.2</v>
      </c>
      <c r="CJ602" s="126">
        <v>93.9</v>
      </c>
      <c r="CK602" s="126">
        <v>4789</v>
      </c>
      <c r="CL602" s="19">
        <f>BX602/BZ602</f>
        <v>0.83763837638376382</v>
      </c>
      <c r="CM602" s="22"/>
      <c r="CN602" s="22"/>
      <c r="CO602" s="22"/>
      <c r="CP602" s="6"/>
      <c r="CQ602" s="19"/>
      <c r="CR602" s="19">
        <v>7.82</v>
      </c>
      <c r="CS602" s="20">
        <v>1930</v>
      </c>
      <c r="CT602" s="22"/>
      <c r="CU602" s="142"/>
      <c r="CV602" s="142"/>
      <c r="CW602" s="22"/>
      <c r="CX602" s="22"/>
      <c r="CZ602" s="22"/>
      <c r="DA602" s="16"/>
      <c r="DB602" s="129" t="s">
        <v>441</v>
      </c>
      <c r="DC602" s="130"/>
      <c r="DD602" s="131" t="s">
        <v>1512</v>
      </c>
      <c r="DI602" s="1" t="s">
        <v>434</v>
      </c>
      <c r="DJ602" s="210" t="s">
        <v>491</v>
      </c>
      <c r="DK602" s="4">
        <v>2</v>
      </c>
      <c r="DN602" s="16">
        <v>0</v>
      </c>
      <c r="DR602" s="1" t="s">
        <v>431</v>
      </c>
      <c r="DS602" s="1" t="s">
        <v>431</v>
      </c>
      <c r="DT602" s="1">
        <v>280</v>
      </c>
      <c r="DU602" s="1">
        <v>24.6</v>
      </c>
      <c r="DV602" s="1">
        <v>75.400000000000006</v>
      </c>
      <c r="DW602" s="1" t="s">
        <v>431</v>
      </c>
      <c r="DX602" s="1" t="s">
        <v>431</v>
      </c>
      <c r="DY602" s="1" t="s">
        <v>431</v>
      </c>
      <c r="DZ602" s="1" t="s">
        <v>431</v>
      </c>
      <c r="EA602" s="1">
        <v>0</v>
      </c>
      <c r="EC602" s="36"/>
      <c r="ED602" s="36"/>
      <c r="EE602" s="4">
        <v>13</v>
      </c>
      <c r="EF602" s="4"/>
      <c r="EG602" s="4"/>
      <c r="EH602" s="4"/>
      <c r="EI602" s="4"/>
      <c r="EJ602" s="4"/>
      <c r="EK602" s="4"/>
      <c r="EL602" s="6" t="e">
        <f>EK602/(EJ602*EJ602*0.01*0.01)</f>
        <v>#DIV/0!</v>
      </c>
      <c r="EM602" s="4"/>
      <c r="EN602" s="4"/>
      <c r="EO602" s="4"/>
      <c r="EP602" s="4"/>
      <c r="EQ602" s="31"/>
      <c r="ER602" s="14"/>
      <c r="ES602" s="132">
        <v>13541</v>
      </c>
      <c r="ET602" s="133">
        <v>75</v>
      </c>
      <c r="EU602" s="133">
        <v>5538</v>
      </c>
      <c r="EV602" s="133">
        <v>4000</v>
      </c>
      <c r="EW602" s="133">
        <v>39780</v>
      </c>
      <c r="EX602" s="133">
        <v>2616</v>
      </c>
      <c r="EY602" s="134">
        <f>EX602/EV602*EW602/ET602</f>
        <v>346.88160000000005</v>
      </c>
      <c r="EZ602" s="39">
        <f>L602*EY602</f>
        <v>4509.4608000000007</v>
      </c>
      <c r="FA602" s="9"/>
      <c r="FE602" s="135"/>
      <c r="FF602" s="135"/>
      <c r="FH602" s="136"/>
      <c r="FK602" s="138"/>
      <c r="FL602" s="139"/>
      <c r="FM602" s="9"/>
      <c r="FN602" s="1"/>
      <c r="FO602" s="41">
        <f>AC602/1000</f>
        <v>0.36499999999999999</v>
      </c>
      <c r="FQ602" s="121">
        <f>EX602*100/EU602</f>
        <v>47.237269772481042</v>
      </c>
      <c r="FR602" s="140">
        <f>EY602/1000</f>
        <v>0.34688160000000007</v>
      </c>
      <c r="FS602" s="143"/>
      <c r="FT602" s="143"/>
      <c r="FU602" s="214"/>
      <c r="FW602" s="214"/>
      <c r="GI602" s="8"/>
      <c r="GO602" s="10">
        <v>44113</v>
      </c>
      <c r="GP602" s="10"/>
      <c r="GQ602" s="20"/>
      <c r="GR602" s="141" t="s">
        <v>1108</v>
      </c>
      <c r="KE602" s="20">
        <f>FR602*AO602/100*1000</f>
        <v>144.30274560000004</v>
      </c>
      <c r="KF602" s="20">
        <f>FR602*AP602/100*1000</f>
        <v>110.30834880000002</v>
      </c>
      <c r="KG602" s="20">
        <f>FR602*AQ602/100*1000</f>
        <v>89.842334399999999</v>
      </c>
      <c r="KH602" s="20">
        <f>FR602*AX602/100*1000</f>
        <v>9.0882979200000023</v>
      </c>
      <c r="KI602" s="20">
        <f>FR602*BM602/100*1000</f>
        <v>2.3587948800000005</v>
      </c>
      <c r="KJ602" s="20">
        <f>FR602*BY602/100*1000</f>
        <v>25.039995177600005</v>
      </c>
      <c r="KK602" s="20">
        <f>FR602*CA602/100*1000</f>
        <v>29.893562524800007</v>
      </c>
      <c r="KL602" s="20">
        <f>FR602*CC602/100*1000</f>
        <v>54.823249353600012</v>
      </c>
    </row>
    <row r="603" spans="1:313">
      <c r="A603" s="1">
        <v>344</v>
      </c>
      <c r="B603" s="1">
        <f>COUNTIFS($D$3:D603,D603,$F$3:F603,F603)</f>
        <v>1</v>
      </c>
      <c r="C603" s="34">
        <v>11901</v>
      </c>
      <c r="D603" s="21" t="s">
        <v>947</v>
      </c>
      <c r="E603" s="2" t="s">
        <v>518</v>
      </c>
      <c r="F603" s="2">
        <v>510914244</v>
      </c>
      <c r="G603" s="1">
        <f>LEFT(H603,4)-CONCATENATE(IF(LEFT(F603, 2)&lt;MID(H603, 3, 4), 20, 19),LEFT(F603,2))</f>
        <v>68</v>
      </c>
      <c r="H603" s="247" t="s">
        <v>948</v>
      </c>
      <c r="I603" s="29" t="s">
        <v>451</v>
      </c>
      <c r="J603" s="24" t="s">
        <v>487</v>
      </c>
      <c r="K603" s="2" t="s">
        <v>430</v>
      </c>
      <c r="L603" s="1">
        <v>7</v>
      </c>
      <c r="M603" s="2" t="s">
        <v>600</v>
      </c>
      <c r="N603" s="2" t="s">
        <v>431</v>
      </c>
      <c r="P603" s="1" t="s">
        <v>943</v>
      </c>
      <c r="S603" s="2"/>
      <c r="T603" s="46" t="s">
        <v>797</v>
      </c>
      <c r="U603" s="46"/>
      <c r="V603" s="50" t="s">
        <v>902</v>
      </c>
      <c r="X603" s="59"/>
      <c r="Y603" s="59"/>
      <c r="Z603" s="29"/>
      <c r="AA603" s="1" t="s">
        <v>817</v>
      </c>
      <c r="AC603" s="115">
        <v>382</v>
      </c>
      <c r="AD603" s="115">
        <v>2700</v>
      </c>
      <c r="AE603" s="11"/>
      <c r="AF603" s="11"/>
      <c r="AG603" s="11" t="s">
        <v>483</v>
      </c>
      <c r="AH603" s="115">
        <v>250</v>
      </c>
      <c r="AI603" s="11"/>
      <c r="AO603" s="116">
        <v>73.900000000000006</v>
      </c>
      <c r="AP603" s="117">
        <v>23.2</v>
      </c>
      <c r="AQ603" s="118">
        <v>1.9</v>
      </c>
      <c r="AR603" s="119">
        <f>AO603+AP603+AQ603</f>
        <v>99.000000000000014</v>
      </c>
      <c r="AS603" s="120">
        <f>AO603/AP603</f>
        <v>3.1853448275862073</v>
      </c>
      <c r="AT603" s="121">
        <f>AO603/AP603*AQ603</f>
        <v>6.0521551724137934</v>
      </c>
      <c r="AU603" s="122">
        <f>AO603/(AP603+AQ603)</f>
        <v>2.9442231075697216</v>
      </c>
      <c r="AV603" s="19">
        <v>64.884200000000007</v>
      </c>
      <c r="AW603" s="19">
        <f>95-AY603</f>
        <v>87.8</v>
      </c>
      <c r="AX603" s="123">
        <v>5.3208000000000002</v>
      </c>
      <c r="AY603" s="19">
        <v>7.2</v>
      </c>
      <c r="AZ603" s="1" t="s">
        <v>432</v>
      </c>
      <c r="BA603" s="145">
        <v>19.37</v>
      </c>
      <c r="BB603" s="1" t="s">
        <v>432</v>
      </c>
      <c r="BC603" s="6">
        <v>0.04</v>
      </c>
      <c r="BD603" s="6">
        <v>83</v>
      </c>
      <c r="BE603" s="19">
        <v>36.299999999999997</v>
      </c>
      <c r="BF603" s="19">
        <v>44.9</v>
      </c>
      <c r="BG603" s="2">
        <v>5577</v>
      </c>
      <c r="BH603" s="20">
        <v>618</v>
      </c>
      <c r="BI603" s="19">
        <v>1</v>
      </c>
      <c r="BJ603" s="19">
        <v>28.7</v>
      </c>
      <c r="BK603" s="1">
        <v>71.3</v>
      </c>
      <c r="BL603" s="147">
        <f>BJ603/BK603</f>
        <v>0.40252454417952316</v>
      </c>
      <c r="BM603" s="125">
        <v>0.3</v>
      </c>
      <c r="BN603" s="6">
        <f>BM603*100/AO603</f>
        <v>0.40595399188092013</v>
      </c>
      <c r="BO603" s="1" t="s">
        <v>432</v>
      </c>
      <c r="BP603" s="1">
        <v>42.9</v>
      </c>
      <c r="BQ603" s="19">
        <v>51.413999999999994</v>
      </c>
      <c r="BR603" s="4">
        <v>25702</v>
      </c>
      <c r="BS603" s="6">
        <f>BX603+BZ603</f>
        <v>55.8</v>
      </c>
      <c r="BT603" s="4">
        <v>85.5</v>
      </c>
      <c r="BU603" s="43">
        <v>11279.52</v>
      </c>
      <c r="BV603" s="6">
        <f>100-BT603</f>
        <v>14.5</v>
      </c>
      <c r="BW603" s="6">
        <f>BY603+CA603+CC603</f>
        <v>23.014399999999998</v>
      </c>
      <c r="BX603" s="4">
        <v>33.9</v>
      </c>
      <c r="BY603" s="22">
        <f>BX603*AP603/100</f>
        <v>7.8647999999999989</v>
      </c>
      <c r="BZ603" s="4">
        <v>21.9</v>
      </c>
      <c r="CA603" s="22">
        <f>BZ603*AP603/100</f>
        <v>5.0807999999999991</v>
      </c>
      <c r="CB603" s="4">
        <v>43.4</v>
      </c>
      <c r="CC603" s="22">
        <f>CB603*AP603/100</f>
        <v>10.0688</v>
      </c>
      <c r="CD603" s="6">
        <v>0.7</v>
      </c>
      <c r="CE603" s="126">
        <v>99.8</v>
      </c>
      <c r="CF603" s="127">
        <v>9915.2999999999993</v>
      </c>
      <c r="CG603" s="126">
        <v>98.7</v>
      </c>
      <c r="CH603" s="126">
        <v>5927</v>
      </c>
      <c r="CI603" s="126">
        <v>69.099999999999994</v>
      </c>
      <c r="CJ603" s="126">
        <v>86.2</v>
      </c>
      <c r="CK603" s="127">
        <v>6858</v>
      </c>
      <c r="CL603" s="19">
        <f>BX603/BZ603</f>
        <v>1.547945205479452</v>
      </c>
      <c r="CM603" s="22"/>
      <c r="CN603" s="22"/>
      <c r="CO603" s="22"/>
      <c r="CP603" s="6"/>
      <c r="CQ603" s="19"/>
      <c r="CR603" s="19"/>
      <c r="CS603" s="19"/>
      <c r="CT603" s="22"/>
      <c r="CU603" s="142"/>
      <c r="CV603" s="142"/>
      <c r="CW603" s="22"/>
      <c r="CX603" s="22"/>
      <c r="CZ603" s="22"/>
      <c r="DB603" s="129" t="s">
        <v>447</v>
      </c>
      <c r="DC603" s="130"/>
      <c r="DD603" s="131" t="s">
        <v>932</v>
      </c>
      <c r="DI603" s="1" t="s">
        <v>434</v>
      </c>
      <c r="DJ603" s="209" t="s">
        <v>483</v>
      </c>
      <c r="DK603" s="4">
        <v>2</v>
      </c>
      <c r="DN603" s="16">
        <v>0</v>
      </c>
      <c r="DR603" s="1" t="s">
        <v>431</v>
      </c>
      <c r="DS603" s="1" t="s">
        <v>431</v>
      </c>
      <c r="DT603" s="1">
        <v>351</v>
      </c>
      <c r="DU603" s="1">
        <v>5.7</v>
      </c>
      <c r="DV603" s="1">
        <v>94.3</v>
      </c>
      <c r="DW603" s="1" t="s">
        <v>431</v>
      </c>
      <c r="DX603" s="1" t="s">
        <v>431</v>
      </c>
      <c r="DY603" s="1" t="s">
        <v>431</v>
      </c>
      <c r="DZ603" s="1" t="s">
        <v>431</v>
      </c>
      <c r="EA603" s="1">
        <v>0</v>
      </c>
      <c r="EC603" s="36"/>
      <c r="ED603" s="36"/>
      <c r="EE603" s="4">
        <v>7</v>
      </c>
      <c r="EF603" s="4"/>
      <c r="EG603" s="4"/>
      <c r="EH603" s="4"/>
      <c r="EI603" s="4"/>
      <c r="EJ603" s="4"/>
      <c r="EK603" s="4"/>
      <c r="EL603" s="6" t="e">
        <f>EK603/(EJ603*EJ603*0.01*0.01)</f>
        <v>#DIV/0!</v>
      </c>
      <c r="EM603" s="4"/>
      <c r="EN603" s="4"/>
      <c r="EO603" s="4"/>
      <c r="EP603" s="4"/>
      <c r="EQ603" s="31"/>
      <c r="ER603" s="14"/>
      <c r="ES603" s="132">
        <v>11901</v>
      </c>
      <c r="ET603" s="133">
        <v>75</v>
      </c>
      <c r="EU603" s="133">
        <v>4556</v>
      </c>
      <c r="EV603" s="133">
        <v>4000</v>
      </c>
      <c r="EW603" s="133">
        <v>40560</v>
      </c>
      <c r="EX603" s="133">
        <v>2187</v>
      </c>
      <c r="EY603" s="134">
        <f>EX603/EV603*EW603/ET603</f>
        <v>295.68239999999997</v>
      </c>
      <c r="EZ603" s="39">
        <f>L603*EY603</f>
        <v>2069.7767999999996</v>
      </c>
      <c r="FA603" s="9"/>
      <c r="FE603" s="135"/>
      <c r="FF603" s="135"/>
      <c r="FH603" s="136"/>
      <c r="FK603" s="138"/>
      <c r="FL603" s="139"/>
      <c r="FM603" s="9"/>
      <c r="FN603" s="1"/>
      <c r="FO603" s="41">
        <f>AC603/1000</f>
        <v>0.38200000000000001</v>
      </c>
      <c r="FQ603" s="121">
        <f>EX603*100/EU603</f>
        <v>48.002633889376646</v>
      </c>
      <c r="FR603" s="140">
        <f>EY603/1000</f>
        <v>0.29568239999999996</v>
      </c>
      <c r="FS603" s="9"/>
      <c r="FV603" s="212"/>
      <c r="FX603" s="212"/>
      <c r="GI603" s="8"/>
      <c r="GO603" s="10">
        <v>43788</v>
      </c>
      <c r="GP603" s="10"/>
      <c r="GQ603" s="20"/>
      <c r="KE603" s="20">
        <f>FR603*AO603/100*1000</f>
        <v>218.50929359999998</v>
      </c>
      <c r="KF603" s="20">
        <f>FR603*AP603/100*1000</f>
        <v>68.598316799999992</v>
      </c>
      <c r="KG603" s="20">
        <f>FR603*AQ603/100*1000</f>
        <v>5.6179655999999989</v>
      </c>
      <c r="KH603" s="20">
        <f>FR603*AX603/100*1000</f>
        <v>15.732669139199997</v>
      </c>
      <c r="KI603" s="20">
        <f>FR603*BM603/100*1000</f>
        <v>0.88704719999999981</v>
      </c>
      <c r="KJ603" s="20">
        <f>FR603*BY603/100*1000</f>
        <v>23.254829395199991</v>
      </c>
      <c r="KK603" s="20">
        <f>FR603*CA603/100*1000</f>
        <v>15.023031379199995</v>
      </c>
      <c r="KL603" s="20">
        <f>FR603*CC603/100*1000</f>
        <v>29.771669491199994</v>
      </c>
    </row>
    <row r="604" spans="1:313">
      <c r="A604" s="1">
        <v>260</v>
      </c>
      <c r="B604" s="1">
        <f>COUNTIFS($D$3:D604,D604,$F$3:F604,F604)</f>
        <v>1</v>
      </c>
      <c r="C604" s="34">
        <v>13847</v>
      </c>
      <c r="D604" s="21" t="s">
        <v>1583</v>
      </c>
      <c r="E604" s="2" t="s">
        <v>563</v>
      </c>
      <c r="F604" s="12">
        <v>471201455</v>
      </c>
      <c r="G604" s="1">
        <f>LEFT(H604,4)-CONCATENATE(IF(LEFT(F604, 2)&lt;MID(H604, 3, 4), 20, 19),LEFT(F604,2))</f>
        <v>73</v>
      </c>
      <c r="H604" s="247" t="s">
        <v>1584</v>
      </c>
      <c r="I604" s="29" t="s">
        <v>471</v>
      </c>
      <c r="J604" s="24" t="s">
        <v>487</v>
      </c>
      <c r="K604" s="2" t="s">
        <v>430</v>
      </c>
      <c r="L604" s="2">
        <v>24</v>
      </c>
      <c r="M604" s="2">
        <v>1</v>
      </c>
      <c r="N604" s="2" t="s">
        <v>431</v>
      </c>
      <c r="O604" s="11"/>
      <c r="P604" s="2" t="s">
        <v>1556</v>
      </c>
      <c r="Q604" s="11"/>
      <c r="R604" s="11"/>
      <c r="S604" s="11"/>
      <c r="T604" s="42"/>
      <c r="U604" s="42"/>
      <c r="V604" s="60" t="s">
        <v>1578</v>
      </c>
      <c r="W604" s="62" t="s">
        <v>1530</v>
      </c>
      <c r="X604" s="63"/>
      <c r="Y604" s="63"/>
      <c r="Z604" s="11"/>
      <c r="AA604" s="1" t="s">
        <v>812</v>
      </c>
      <c r="AC604" s="115">
        <v>534</v>
      </c>
      <c r="AD604" s="115">
        <v>12000</v>
      </c>
      <c r="AE604" s="11"/>
      <c r="AF604" s="11"/>
      <c r="AG604" s="11" t="s">
        <v>483</v>
      </c>
      <c r="AH604" s="115">
        <v>1000</v>
      </c>
      <c r="AI604" s="11"/>
      <c r="AJ604" s="11"/>
      <c r="AM604" s="11"/>
      <c r="AO604" s="116">
        <v>65.3</v>
      </c>
      <c r="AP604" s="117">
        <v>33.200000000000003</v>
      </c>
      <c r="AQ604" s="118">
        <v>0.4</v>
      </c>
      <c r="AR604" s="119">
        <f>AO604+AP604+AQ604</f>
        <v>98.9</v>
      </c>
      <c r="AS604" s="120">
        <f>AO604/AP604</f>
        <v>1.9668674698795179</v>
      </c>
      <c r="AT604" s="121">
        <f>AO604/AP604*AQ604</f>
        <v>0.7867469879518072</v>
      </c>
      <c r="AU604" s="122">
        <f>AO604/(AP604+AQ604)</f>
        <v>1.9434523809523807</v>
      </c>
      <c r="AV604" s="19">
        <f>AW604*AO604/100</f>
        <v>57.113999999999997</v>
      </c>
      <c r="AW604" s="19">
        <f>98-AY604-(CD604*100/AO604)</f>
        <v>87.464012251148546</v>
      </c>
      <c r="AX604" s="123">
        <v>6.55</v>
      </c>
      <c r="AY604" s="19">
        <f>AX604*100/AO604</f>
        <v>10.03062787136294</v>
      </c>
      <c r="AZ604" s="1" t="s">
        <v>432</v>
      </c>
      <c r="BA604" s="58">
        <v>18.8</v>
      </c>
      <c r="BB604" s="1" t="s">
        <v>432</v>
      </c>
      <c r="BC604" s="6">
        <v>4.3999999999999997E-2</v>
      </c>
      <c r="BD604" s="6"/>
      <c r="BE604" s="19"/>
      <c r="BF604" s="19"/>
      <c r="BG604" s="2">
        <v>6736</v>
      </c>
      <c r="BH604" s="67">
        <v>264</v>
      </c>
      <c r="BI604" s="19">
        <v>7.32</v>
      </c>
      <c r="BJ604" s="19">
        <v>26.9</v>
      </c>
      <c r="BK604" s="1">
        <v>73.099999999999994</v>
      </c>
      <c r="BL604" s="124">
        <f>BJ604/BK604</f>
        <v>0.36798905608755134</v>
      </c>
      <c r="BM604" s="125">
        <v>0.48</v>
      </c>
      <c r="BN604" s="6">
        <f>BM604*100/AO604</f>
        <v>0.73506891271056662</v>
      </c>
      <c r="BO604" s="1" t="s">
        <v>432</v>
      </c>
      <c r="BP604" s="19">
        <v>18.5</v>
      </c>
      <c r="BQ604" s="19">
        <v>53.55</v>
      </c>
      <c r="BR604" s="43">
        <v>34307.9</v>
      </c>
      <c r="BS604" s="6">
        <f>BX604+BZ604</f>
        <v>44.5</v>
      </c>
      <c r="BT604" s="4">
        <v>89.7</v>
      </c>
      <c r="BU604" s="43">
        <v>8806.6666666666661</v>
      </c>
      <c r="BV604" s="6">
        <f>100-BT604</f>
        <v>10.299999999999997</v>
      </c>
      <c r="BW604" s="6">
        <f>BY604+CA604+CC604</f>
        <v>33.166800000000002</v>
      </c>
      <c r="BX604" s="2">
        <v>10.4</v>
      </c>
      <c r="BY604" s="22">
        <f>BX604*AP604/100</f>
        <v>3.4528000000000003</v>
      </c>
      <c r="BZ604" s="4">
        <v>34.1</v>
      </c>
      <c r="CA604" s="22">
        <f>BZ604*AP604/100</f>
        <v>11.321200000000001</v>
      </c>
      <c r="CB604" s="4">
        <v>55.4</v>
      </c>
      <c r="CC604" s="22">
        <f>CB604*AP604/100</f>
        <v>18.392800000000001</v>
      </c>
      <c r="CD604" s="22">
        <v>0.33</v>
      </c>
      <c r="CE604" s="126">
        <v>99.7</v>
      </c>
      <c r="CF604" s="126">
        <v>8363</v>
      </c>
      <c r="CG604" s="126">
        <v>99.1</v>
      </c>
      <c r="CH604" s="126">
        <v>5891</v>
      </c>
      <c r="CI604" s="126">
        <v>85.7</v>
      </c>
      <c r="CJ604" s="126">
        <v>91.7</v>
      </c>
      <c r="CK604" s="126">
        <v>4113</v>
      </c>
      <c r="CL604" s="19">
        <f>BX604/BZ604</f>
        <v>0.30498533724340177</v>
      </c>
      <c r="CM604" s="22"/>
      <c r="CN604" s="22"/>
      <c r="CO604" s="22"/>
      <c r="CP604" s="6"/>
      <c r="CQ604" s="19"/>
      <c r="CR604" s="19"/>
      <c r="CS604" s="20"/>
      <c r="CT604" s="22"/>
      <c r="CU604" s="142"/>
      <c r="CV604" s="142"/>
      <c r="CW604" s="22"/>
      <c r="CX604" s="22"/>
      <c r="CZ604" s="22"/>
      <c r="DA604" s="16"/>
      <c r="DB604" s="129" t="s">
        <v>447</v>
      </c>
      <c r="DC604" s="130"/>
      <c r="DD604" s="131" t="s">
        <v>1585</v>
      </c>
      <c r="DI604" s="1" t="s">
        <v>434</v>
      </c>
      <c r="DJ604" s="209" t="s">
        <v>483</v>
      </c>
      <c r="DK604" s="4">
        <v>2</v>
      </c>
      <c r="DL604" s="4" t="s">
        <v>442</v>
      </c>
      <c r="DM604" s="4" t="s">
        <v>471</v>
      </c>
      <c r="DN604" s="16">
        <v>0</v>
      </c>
      <c r="DO604" s="4">
        <v>0</v>
      </c>
      <c r="DP604" s="4">
        <v>0</v>
      </c>
      <c r="DQ604" s="4" t="s">
        <v>431</v>
      </c>
      <c r="DR604" s="1" t="s">
        <v>431</v>
      </c>
      <c r="DS604" s="1" t="s">
        <v>431</v>
      </c>
      <c r="DT604" s="1">
        <v>329</v>
      </c>
      <c r="DU604" s="1">
        <v>10.6</v>
      </c>
      <c r="DV604" s="1">
        <v>89.4</v>
      </c>
      <c r="DW604" s="1" t="s">
        <v>431</v>
      </c>
      <c r="DX604" s="1" t="s">
        <v>431</v>
      </c>
      <c r="DY604" s="1" t="s">
        <v>431</v>
      </c>
      <c r="DZ604" s="1" t="s">
        <v>431</v>
      </c>
      <c r="EA604" s="1">
        <v>0</v>
      </c>
      <c r="EC604" s="36"/>
      <c r="ED604" s="36"/>
      <c r="EE604" s="4">
        <v>24</v>
      </c>
      <c r="EF604" s="4">
        <v>60</v>
      </c>
      <c r="EG604" s="4">
        <v>3</v>
      </c>
      <c r="EH604" s="4"/>
      <c r="EI604" s="4"/>
      <c r="EJ604" s="4">
        <v>178</v>
      </c>
      <c r="EK604" s="4">
        <v>90</v>
      </c>
      <c r="EL604" s="6">
        <f>EK604/(EJ604*EJ604*0.01*0.01)</f>
        <v>28.405504355510661</v>
      </c>
      <c r="EM604" s="4">
        <v>0</v>
      </c>
      <c r="EN604" s="1">
        <v>1</v>
      </c>
      <c r="EO604" s="4">
        <v>3</v>
      </c>
      <c r="EP604" s="4" t="s">
        <v>1537</v>
      </c>
      <c r="EQ604" s="31" t="s">
        <v>1586</v>
      </c>
      <c r="ER604" s="14">
        <v>44088</v>
      </c>
      <c r="ES604" s="132">
        <v>13847</v>
      </c>
      <c r="ET604" s="133">
        <v>75</v>
      </c>
      <c r="EU604" s="133">
        <v>7200</v>
      </c>
      <c r="EV604" s="133">
        <v>4000</v>
      </c>
      <c r="EW604" s="133">
        <v>39780</v>
      </c>
      <c r="EX604" s="133">
        <v>4031</v>
      </c>
      <c r="EY604" s="134">
        <f>EX604/EV604*EW604/ET604</f>
        <v>534.51059999999995</v>
      </c>
      <c r="EZ604" s="39">
        <f>L604*EY604</f>
        <v>12828.254399999998</v>
      </c>
      <c r="FA604" s="9"/>
      <c r="FE604" s="135"/>
      <c r="FF604" s="135"/>
      <c r="FH604" s="136"/>
      <c r="FK604" s="138"/>
      <c r="FL604" s="139"/>
      <c r="FM604" s="9"/>
      <c r="FN604" s="1"/>
      <c r="FO604" s="41">
        <f>AC604/1000</f>
        <v>0.53400000000000003</v>
      </c>
      <c r="FQ604" s="121">
        <f>EX604*100/EU604</f>
        <v>55.986111111111114</v>
      </c>
      <c r="FR604" s="140">
        <f>EY604/1000</f>
        <v>0.53451059999999995</v>
      </c>
      <c r="FS604" s="143"/>
      <c r="FT604" s="1">
        <v>6</v>
      </c>
      <c r="FU604" s="16" t="s">
        <v>1587</v>
      </c>
      <c r="FV604" s="214" t="s">
        <v>431</v>
      </c>
      <c r="FW604" s="1" t="s">
        <v>1587</v>
      </c>
      <c r="FX604" s="214" t="s">
        <v>431</v>
      </c>
      <c r="FY604" s="9" t="s">
        <v>1588</v>
      </c>
      <c r="FZ604" s="1">
        <v>0</v>
      </c>
      <c r="GA604" s="1">
        <v>0</v>
      </c>
      <c r="GB604" s="9" t="s">
        <v>643</v>
      </c>
      <c r="GD604" s="1">
        <v>1</v>
      </c>
      <c r="GE604" s="23">
        <v>44116</v>
      </c>
      <c r="GF604" s="1" t="s">
        <v>1589</v>
      </c>
      <c r="GG604" s="1">
        <v>1</v>
      </c>
      <c r="GH604" s="8" t="s">
        <v>1590</v>
      </c>
      <c r="GJ604" s="8" t="s">
        <v>1591</v>
      </c>
      <c r="GK604" s="1">
        <v>1</v>
      </c>
      <c r="GL604" s="8">
        <v>0</v>
      </c>
      <c r="GM604" s="9" t="s">
        <v>1554</v>
      </c>
      <c r="GO604" s="10">
        <v>44158</v>
      </c>
      <c r="GP604" s="14" t="s">
        <v>523</v>
      </c>
      <c r="GQ604" s="20">
        <f>DATEDIF(ER604,GO604,"m")</f>
        <v>2</v>
      </c>
      <c r="KE604" s="20">
        <f>FR604*AO604/100*1000</f>
        <v>349.03542179999999</v>
      </c>
      <c r="KF604" s="20">
        <f>FR604*AP604/100*1000</f>
        <v>177.45751920000001</v>
      </c>
      <c r="KG604" s="20">
        <f>FR604*AQ604/100*1000</f>
        <v>2.1380423999999998</v>
      </c>
      <c r="KH604" s="20">
        <f>FR604*AX604/100*1000</f>
        <v>35.010444299999989</v>
      </c>
      <c r="KI604" s="20">
        <f>FR604*BM604/100*1000</f>
        <v>2.5656508799999997</v>
      </c>
      <c r="KJ604" s="20">
        <f>FR604*BY604/100*1000</f>
        <v>18.455581996799999</v>
      </c>
      <c r="KK604" s="20">
        <f>FR604*CA604/100*1000</f>
        <v>60.513014047200002</v>
      </c>
      <c r="KL604" s="20">
        <f>FR604*CC604/100*1000</f>
        <v>98.311465636799994</v>
      </c>
      <c r="KV604" s="9" t="s">
        <v>1554</v>
      </c>
    </row>
    <row r="605" spans="1:313">
      <c r="A605" s="1">
        <v>36</v>
      </c>
      <c r="B605" s="219">
        <f>COUNTIFS($D$3:D605,D605,$F$3:F605,F605)</f>
        <v>1</v>
      </c>
      <c r="C605" s="34">
        <v>16980</v>
      </c>
      <c r="D605" s="21" t="s">
        <v>2379</v>
      </c>
      <c r="E605" s="2" t="s">
        <v>1524</v>
      </c>
      <c r="F605" s="2">
        <v>5403230272</v>
      </c>
      <c r="G605" s="1">
        <v>68</v>
      </c>
      <c r="H605" s="247" t="s">
        <v>2377</v>
      </c>
      <c r="I605" s="29" t="s">
        <v>442</v>
      </c>
      <c r="J605" s="24" t="s">
        <v>487</v>
      </c>
      <c r="K605" s="2" t="s">
        <v>430</v>
      </c>
      <c r="L605" s="2">
        <v>12</v>
      </c>
      <c r="M605" s="2" t="s">
        <v>2195</v>
      </c>
      <c r="N605" s="2" t="s">
        <v>431</v>
      </c>
      <c r="O605" s="11"/>
      <c r="P605" s="2" t="s">
        <v>2368</v>
      </c>
      <c r="Q605" s="11"/>
      <c r="R605" s="11"/>
      <c r="S605" s="11"/>
      <c r="T605" s="42"/>
      <c r="U605" s="42"/>
      <c r="V605" s="64" t="s">
        <v>1609</v>
      </c>
      <c r="W605" s="42"/>
      <c r="X605" s="42"/>
      <c r="Y605" s="66"/>
      <c r="Z605" s="11"/>
      <c r="AA605" s="1" t="s">
        <v>2166</v>
      </c>
      <c r="AC605" s="115">
        <v>204</v>
      </c>
      <c r="AD605" s="115">
        <v>2400</v>
      </c>
      <c r="AE605" s="11"/>
      <c r="AF605" s="11"/>
      <c r="AG605" s="11" t="s">
        <v>483</v>
      </c>
      <c r="AH605" s="115">
        <v>250</v>
      </c>
      <c r="AI605" s="11"/>
      <c r="AJ605" s="11"/>
      <c r="AM605" s="11"/>
      <c r="AO605" s="116">
        <v>8.94</v>
      </c>
      <c r="AP605" s="117">
        <v>35.5</v>
      </c>
      <c r="AQ605" s="118">
        <v>54.7</v>
      </c>
      <c r="AR605" s="119">
        <f>AO605+AP605+AQ605</f>
        <v>99.14</v>
      </c>
      <c r="AS605" s="120">
        <f>AO605/AP605</f>
        <v>0.25183098591549297</v>
      </c>
      <c r="AT605" s="121">
        <f>AO605/AP605*AQ605</f>
        <v>13.775154929577466</v>
      </c>
      <c r="AU605" s="122">
        <f>AO605/(AP605+AQ605)</f>
        <v>9.9113082039911302E-2</v>
      </c>
      <c r="AV605" s="19">
        <f>AW605*AO605/100</f>
        <v>7.7511999999999999</v>
      </c>
      <c r="AW605" s="19">
        <f>98-AY605-(CD605*100/AO605)</f>
        <v>86.702460850111862</v>
      </c>
      <c r="AX605" s="123">
        <v>0.85</v>
      </c>
      <c r="AY605" s="19">
        <f>AX605*100/AO605</f>
        <v>9.507829977628635</v>
      </c>
      <c r="AZ605" s="1" t="s">
        <v>432</v>
      </c>
      <c r="BA605" s="58">
        <v>6.6779999999999999</v>
      </c>
      <c r="BB605" s="1" t="s">
        <v>432</v>
      </c>
      <c r="BC605" s="6">
        <v>0.2</v>
      </c>
      <c r="BD605" s="6"/>
      <c r="BE605" s="19"/>
      <c r="BF605" s="19"/>
      <c r="BG605" s="67">
        <v>3918.2608695652175</v>
      </c>
      <c r="BH605" s="67">
        <v>357</v>
      </c>
      <c r="BI605" s="19">
        <v>0.33</v>
      </c>
      <c r="BJ605" s="19">
        <v>25.1</v>
      </c>
      <c r="BK605" s="19">
        <f>100-BJ605</f>
        <v>74.900000000000006</v>
      </c>
      <c r="BL605" s="124">
        <f>BJ605/BK605</f>
        <v>0.33511348464619489</v>
      </c>
      <c r="BM605" s="125">
        <v>4.3999999999999997E-2</v>
      </c>
      <c r="BN605" s="6">
        <f>BM605*100/AO605</f>
        <v>0.49217002237136465</v>
      </c>
      <c r="BO605" s="1" t="s">
        <v>432</v>
      </c>
      <c r="BP605" s="19">
        <v>7.5060000000000002</v>
      </c>
      <c r="BQ605" s="19">
        <v>3.28</v>
      </c>
      <c r="BR605" s="43">
        <v>16941.399999999998</v>
      </c>
      <c r="BS605" s="6">
        <f>BX605+BZ605</f>
        <v>73.900000000000006</v>
      </c>
      <c r="BT605" s="4">
        <v>93.4</v>
      </c>
      <c r="BU605" s="43">
        <v>10414</v>
      </c>
      <c r="BV605" s="6">
        <f>100-BT605</f>
        <v>6.5999999999999943</v>
      </c>
      <c r="BW605" s="6">
        <f>BY605+CA605+CC605</f>
        <v>34.967500000000001</v>
      </c>
      <c r="BX605" s="22">
        <v>43.4</v>
      </c>
      <c r="BY605" s="22">
        <f>BX605*AP605/100</f>
        <v>15.407</v>
      </c>
      <c r="BZ605" s="6">
        <v>30.5</v>
      </c>
      <c r="CA605" s="22">
        <f>BZ605*AP605/100</f>
        <v>10.827500000000001</v>
      </c>
      <c r="CB605" s="6">
        <v>24.6</v>
      </c>
      <c r="CC605" s="22">
        <f>CB605*AP605/100</f>
        <v>8.7330000000000005</v>
      </c>
      <c r="CD605" s="22">
        <v>0.16</v>
      </c>
      <c r="CE605" s="126">
        <v>81.5</v>
      </c>
      <c r="CF605" s="127">
        <v>5232</v>
      </c>
      <c r="CG605" s="126">
        <v>53.8</v>
      </c>
      <c r="CH605" s="127">
        <v>3953</v>
      </c>
      <c r="CI605" s="126">
        <v>28.3</v>
      </c>
      <c r="CJ605" s="126">
        <v>59.2</v>
      </c>
      <c r="CK605" s="127">
        <v>4575</v>
      </c>
      <c r="CL605" s="19">
        <f>BX605/BZ605</f>
        <v>1.422950819672131</v>
      </c>
      <c r="CM605" s="19"/>
      <c r="CN605" s="19"/>
      <c r="CO605" s="19"/>
      <c r="CP605" s="6"/>
      <c r="CQ605" s="19"/>
      <c r="CR605" s="19"/>
      <c r="CS605" s="20"/>
      <c r="CZ605" s="22"/>
      <c r="DA605" s="16"/>
      <c r="DB605" s="129" t="s">
        <v>548</v>
      </c>
      <c r="DC605" s="130"/>
      <c r="DD605" s="131" t="s">
        <v>2380</v>
      </c>
      <c r="DI605" s="1" t="s">
        <v>434</v>
      </c>
      <c r="DJ605" s="209" t="s">
        <v>483</v>
      </c>
      <c r="DK605" s="4">
        <v>2</v>
      </c>
      <c r="DN605" s="16" t="s">
        <v>467</v>
      </c>
      <c r="DR605" s="58" t="s">
        <v>431</v>
      </c>
      <c r="DS605" s="22" t="s">
        <v>431</v>
      </c>
      <c r="DT605" s="22">
        <v>398</v>
      </c>
      <c r="DU605" s="22">
        <v>43.7</v>
      </c>
      <c r="DV605" s="22">
        <v>56.3</v>
      </c>
      <c r="DW605" s="22" t="s">
        <v>431</v>
      </c>
      <c r="DX605" s="22" t="s">
        <v>431</v>
      </c>
      <c r="DY605" s="22" t="s">
        <v>431</v>
      </c>
      <c r="DZ605" s="22" t="s">
        <v>431</v>
      </c>
      <c r="EA605" s="2">
        <v>0</v>
      </c>
      <c r="EB605" s="2"/>
      <c r="EC605" s="36"/>
      <c r="ED605" s="36"/>
      <c r="EE605" s="4">
        <f>L605</f>
        <v>12</v>
      </c>
      <c r="EF605" s="4"/>
      <c r="EG605" s="4"/>
      <c r="EH605" s="4"/>
      <c r="EI605" s="4"/>
      <c r="EJ605" s="4"/>
      <c r="EK605" s="4"/>
      <c r="EL605" s="6" t="e">
        <f>EK605/(EJ605*EJ605*0.01*0.01)</f>
        <v>#DIV/0!</v>
      </c>
      <c r="EM605" s="4"/>
      <c r="EN605" s="4"/>
      <c r="EO605" s="4"/>
      <c r="EP605" s="4"/>
      <c r="EQ605" s="31"/>
      <c r="ER605" s="14"/>
      <c r="ES605" s="132">
        <f>C605</f>
        <v>16980</v>
      </c>
      <c r="ET605" s="133">
        <v>75</v>
      </c>
      <c r="EU605" s="133">
        <v>111716</v>
      </c>
      <c r="EV605" s="133">
        <v>6195</v>
      </c>
      <c r="EW605" s="133">
        <v>37440</v>
      </c>
      <c r="EX605" s="133">
        <v>2624</v>
      </c>
      <c r="EY605" s="134">
        <f>EX605/EV605*EW605/ET605</f>
        <v>211.44484261501211</v>
      </c>
      <c r="EZ605" s="39">
        <f>L605*EY605</f>
        <v>2537.3381113801452</v>
      </c>
      <c r="FA605" s="9"/>
      <c r="FE605" s="135"/>
      <c r="FF605" s="135"/>
      <c r="FH605" s="136"/>
      <c r="FK605" s="138"/>
      <c r="FL605" s="139"/>
      <c r="FM605" s="9"/>
      <c r="FN605" s="1"/>
      <c r="FO605" s="41">
        <f>AC605/1000</f>
        <v>0.20399999999999999</v>
      </c>
      <c r="FQ605" s="121">
        <f>EX605*100/EU605</f>
        <v>2.3488130616921481</v>
      </c>
      <c r="FR605" s="140">
        <f>EY605/1000</f>
        <v>0.21144484261501212</v>
      </c>
      <c r="FS605" s="9"/>
      <c r="FV605" s="212"/>
      <c r="FX605" s="212"/>
      <c r="GI605" s="8"/>
      <c r="GO605" s="10"/>
      <c r="GP605" s="10"/>
      <c r="GQ605" s="20"/>
      <c r="KB605" s="22">
        <v>61.2</v>
      </c>
      <c r="KC605" s="22">
        <v>4.42</v>
      </c>
      <c r="KD605" s="22">
        <v>1.27</v>
      </c>
      <c r="KE605" s="20">
        <f>FR605*AO605/100*1000</f>
        <v>18.903168929782083</v>
      </c>
      <c r="KF605" s="20">
        <f>FR605*AP605/100*1000</f>
        <v>75.062919128329298</v>
      </c>
      <c r="KG605" s="20">
        <f>FR605*AQ605/100*1000</f>
        <v>115.66032891041164</v>
      </c>
      <c r="KH605" s="20">
        <f>FR605*AX605/100*1000</f>
        <v>1.797281162227603</v>
      </c>
      <c r="KI605" s="20">
        <f>FR605*BM605/100*1000</f>
        <v>9.3035730750605339E-2</v>
      </c>
      <c r="KJ605" s="20">
        <f>FR605*BY605/100*1000</f>
        <v>32.577306901694918</v>
      </c>
      <c r="KK605" s="20">
        <f>FR605*CA605/100*1000</f>
        <v>22.894190334140436</v>
      </c>
      <c r="KL605" s="20">
        <f>FR605*CC605/100*1000</f>
        <v>18.465478105569009</v>
      </c>
    </row>
    <row r="606" spans="1:313">
      <c r="A606" s="1">
        <v>378</v>
      </c>
      <c r="B606" s="1">
        <f>COUNTIFS($D$3:D606,D606,$F$3:F606,F606)</f>
        <v>1</v>
      </c>
      <c r="C606" s="34">
        <v>12005</v>
      </c>
      <c r="D606" s="21" t="s">
        <v>725</v>
      </c>
      <c r="E606" s="2" t="s">
        <v>535</v>
      </c>
      <c r="F606" s="2">
        <v>5658011865</v>
      </c>
      <c r="G606" s="1">
        <f>LEFT(H606,4)-CONCATENATE(IF(LEFT(F606, 2)&lt;MID(H606, 3, 4), 20, 19),LEFT(F606,2))</f>
        <v>63</v>
      </c>
      <c r="H606" s="247" t="s">
        <v>1015</v>
      </c>
      <c r="I606" s="29" t="s">
        <v>457</v>
      </c>
      <c r="J606" s="24" t="s">
        <v>487</v>
      </c>
      <c r="K606" s="2" t="s">
        <v>430</v>
      </c>
      <c r="L606" s="1">
        <v>7</v>
      </c>
      <c r="M606" s="2">
        <v>1</v>
      </c>
      <c r="N606" s="2" t="s">
        <v>431</v>
      </c>
      <c r="P606" s="1" t="s">
        <v>1006</v>
      </c>
      <c r="S606" s="2"/>
      <c r="T606" s="46"/>
      <c r="U606" s="46"/>
      <c r="V606" s="51" t="s">
        <v>780</v>
      </c>
      <c r="X606" s="59"/>
      <c r="Y606" s="59"/>
      <c r="Z606" s="29"/>
      <c r="AA606" s="1" t="s">
        <v>768</v>
      </c>
      <c r="AC606" s="115">
        <v>84</v>
      </c>
      <c r="AD606" s="115">
        <v>584</v>
      </c>
      <c r="AE606" s="11"/>
      <c r="AF606" s="11"/>
      <c r="AG606" s="11" t="s">
        <v>491</v>
      </c>
      <c r="AH606" s="115">
        <v>50</v>
      </c>
      <c r="AI606" s="11"/>
      <c r="AO606" s="116">
        <v>24.1</v>
      </c>
      <c r="AP606" s="117">
        <v>71.2</v>
      </c>
      <c r="AQ606" s="118">
        <v>2.9</v>
      </c>
      <c r="AR606" s="119">
        <f>AO606+AP606+AQ606</f>
        <v>98.200000000000017</v>
      </c>
      <c r="AS606" s="120">
        <f>AO606/AP606</f>
        <v>0.33848314606741575</v>
      </c>
      <c r="AT606" s="121">
        <f>AO606/AP606*AQ606</f>
        <v>0.98160112359550566</v>
      </c>
      <c r="AU606" s="122">
        <f>AO606/(AP606+AQ606)</f>
        <v>0.32523616734143046</v>
      </c>
      <c r="AV606" s="19">
        <v>19.906600000000001</v>
      </c>
      <c r="AW606" s="19">
        <f>95-AY606</f>
        <v>82.6</v>
      </c>
      <c r="AX606" s="123">
        <v>2.9884000000000004</v>
      </c>
      <c r="AY606" s="19">
        <v>12.4</v>
      </c>
      <c r="AZ606" s="1" t="s">
        <v>432</v>
      </c>
      <c r="BA606" s="58"/>
      <c r="BB606" s="1" t="s">
        <v>432</v>
      </c>
      <c r="BC606" s="6">
        <v>0</v>
      </c>
      <c r="BD606" s="6" t="s">
        <v>432</v>
      </c>
      <c r="BE606" s="19" t="s">
        <v>432</v>
      </c>
      <c r="BF606" s="19" t="s">
        <v>432</v>
      </c>
      <c r="BG606" s="67" t="s">
        <v>432</v>
      </c>
      <c r="BH606" s="20" t="s">
        <v>432</v>
      </c>
      <c r="BI606" s="19" t="s">
        <v>432</v>
      </c>
      <c r="BJ606" s="19">
        <v>40.200000000000003</v>
      </c>
      <c r="BK606" s="1">
        <v>59.8</v>
      </c>
      <c r="BL606" s="124">
        <f>BJ606/BK606</f>
        <v>0.67224080267558539</v>
      </c>
      <c r="BM606" s="125">
        <v>0</v>
      </c>
      <c r="BN606" s="6">
        <f>BM606*100/AO606</f>
        <v>0</v>
      </c>
      <c r="BO606" s="1" t="s">
        <v>432</v>
      </c>
      <c r="BP606" s="1">
        <v>34</v>
      </c>
      <c r="BQ606" s="19">
        <v>52.097999999999999</v>
      </c>
      <c r="BR606" s="4">
        <v>52024</v>
      </c>
      <c r="BS606" s="6">
        <f>BX606+BZ606</f>
        <v>26.299999999999997</v>
      </c>
      <c r="BT606" s="4">
        <v>89.6</v>
      </c>
      <c r="BU606" s="43">
        <v>7364.52</v>
      </c>
      <c r="BV606" s="6">
        <f>100-BT606</f>
        <v>10.400000000000006</v>
      </c>
      <c r="BW606" s="6">
        <f>BY606+CA606+CC606</f>
        <v>66.500799999999998</v>
      </c>
      <c r="BX606" s="4">
        <v>12.7</v>
      </c>
      <c r="BY606" s="22">
        <f>BX606*AP606/100</f>
        <v>9.0424000000000007</v>
      </c>
      <c r="BZ606" s="4">
        <v>13.6</v>
      </c>
      <c r="CA606" s="22">
        <f>BZ606*AP606/100</f>
        <v>9.6832000000000011</v>
      </c>
      <c r="CB606" s="4">
        <v>67.099999999999994</v>
      </c>
      <c r="CC606" s="22">
        <f>CB606*AP606/100</f>
        <v>47.775199999999998</v>
      </c>
      <c r="CD606" s="22">
        <v>0.5</v>
      </c>
      <c r="CE606" s="126" t="s">
        <v>432</v>
      </c>
      <c r="CF606" s="127"/>
      <c r="CG606" s="126" t="s">
        <v>432</v>
      </c>
      <c r="CH606" s="126" t="s">
        <v>432</v>
      </c>
      <c r="CI606" s="126" t="s">
        <v>432</v>
      </c>
      <c r="CJ606" s="126" t="s">
        <v>432</v>
      </c>
      <c r="CK606" s="127"/>
      <c r="CL606" s="19">
        <f>BX606/BZ606</f>
        <v>0.93382352941176472</v>
      </c>
      <c r="CM606" s="22"/>
      <c r="CN606" s="22"/>
      <c r="CO606" s="22"/>
      <c r="CP606" s="6"/>
      <c r="CQ606" s="19"/>
      <c r="CR606" s="19"/>
      <c r="CS606" s="19"/>
      <c r="CT606" s="22"/>
      <c r="CU606" s="142"/>
      <c r="CV606" s="142"/>
      <c r="CW606" s="22"/>
      <c r="CX606" s="22"/>
      <c r="CZ606" s="22"/>
      <c r="DA606" s="16">
        <v>3</v>
      </c>
      <c r="DB606" s="129" t="s">
        <v>257</v>
      </c>
      <c r="DC606" s="130"/>
      <c r="DD606" s="131" t="s">
        <v>1020</v>
      </c>
      <c r="DI606" s="1" t="s">
        <v>436</v>
      </c>
      <c r="DJ606" s="210" t="s">
        <v>491</v>
      </c>
      <c r="DK606" s="4">
        <v>2</v>
      </c>
      <c r="DN606" s="16">
        <v>0</v>
      </c>
      <c r="DR606" s="1" t="s">
        <v>431</v>
      </c>
      <c r="DS606" s="1" t="s">
        <v>431</v>
      </c>
      <c r="DT606" s="1">
        <v>77</v>
      </c>
      <c r="DU606" s="1">
        <v>32.5</v>
      </c>
      <c r="DV606" s="1">
        <v>67.5</v>
      </c>
      <c r="DW606" s="1" t="s">
        <v>431</v>
      </c>
      <c r="DX606" s="1" t="s">
        <v>431</v>
      </c>
      <c r="DY606" s="1" t="s">
        <v>431</v>
      </c>
      <c r="DZ606" s="1" t="s">
        <v>431</v>
      </c>
      <c r="EA606" s="1">
        <v>0</v>
      </c>
      <c r="EC606" s="36"/>
      <c r="ED606" s="36"/>
      <c r="EE606" s="4">
        <v>7</v>
      </c>
      <c r="EF606" s="4"/>
      <c r="EG606" s="4"/>
      <c r="EH606" s="4"/>
      <c r="EI606" s="4"/>
      <c r="EJ606" s="4"/>
      <c r="EK606" s="4"/>
      <c r="EL606" s="6" t="e">
        <f>EK606/(EJ606*EJ606*0.01*0.01)</f>
        <v>#DIV/0!</v>
      </c>
      <c r="EM606" s="4"/>
      <c r="EN606" s="4"/>
      <c r="EO606" s="4"/>
      <c r="EP606" s="4"/>
      <c r="EQ606" s="31"/>
      <c r="ER606" s="14"/>
      <c r="ES606" s="132">
        <v>12005</v>
      </c>
      <c r="ET606" s="133">
        <v>75</v>
      </c>
      <c r="EU606" s="133">
        <v>3193</v>
      </c>
      <c r="EV606" s="133">
        <v>4000</v>
      </c>
      <c r="EW606" s="133">
        <v>40560</v>
      </c>
      <c r="EX606" s="133">
        <v>513</v>
      </c>
      <c r="EY606" s="134">
        <f>EX606/EV606*EW606/ET606</f>
        <v>69.357599999999991</v>
      </c>
      <c r="EZ606" s="39">
        <f>L606*EY606</f>
        <v>485.50319999999994</v>
      </c>
      <c r="FA606" s="9"/>
      <c r="FE606" s="135"/>
      <c r="FF606" s="135"/>
      <c r="FH606" s="136"/>
      <c r="FK606" s="138"/>
      <c r="FL606" s="139"/>
      <c r="FM606" s="9"/>
      <c r="FN606" s="1"/>
      <c r="FO606" s="41">
        <f>AC606/1000</f>
        <v>8.4000000000000005E-2</v>
      </c>
      <c r="FQ606" s="121">
        <f>EX606*100/EU606</f>
        <v>16.066395239586594</v>
      </c>
      <c r="FR606" s="140">
        <f>EY606/1000</f>
        <v>6.9357599999999991E-2</v>
      </c>
      <c r="FS606" s="9"/>
      <c r="FU606" s="214"/>
      <c r="FW606" s="214"/>
      <c r="GI606" s="8"/>
      <c r="GO606" s="10">
        <v>43803</v>
      </c>
      <c r="GP606" s="10"/>
      <c r="GQ606" s="20"/>
      <c r="KE606" s="20">
        <f>FR606*AO606/100*1000</f>
        <v>16.715181600000001</v>
      </c>
      <c r="KF606" s="20">
        <f>FR606*AP606/100*1000</f>
        <v>49.382611199999999</v>
      </c>
      <c r="KG606" s="20">
        <f>FR606*AQ606/100*1000</f>
        <v>2.0113703999999992</v>
      </c>
      <c r="KH606" s="20">
        <f>FR606*AX606/100*1000</f>
        <v>2.0726825184000002</v>
      </c>
      <c r="KI606" s="20">
        <f>FR606*BM606/100*1000</f>
        <v>0</v>
      </c>
      <c r="KJ606" s="20">
        <f>FR606*BY606/100*1000</f>
        <v>6.2715916224000008</v>
      </c>
      <c r="KK606" s="20">
        <f>FR606*CA606/100*1000</f>
        <v>6.7160351232000002</v>
      </c>
      <c r="KL606" s="20">
        <f>FR606*CC606/100*1000</f>
        <v>33.1357321152</v>
      </c>
    </row>
    <row r="607" spans="1:313">
      <c r="A607" s="1">
        <v>101</v>
      </c>
      <c r="B607" s="1">
        <f>COUNTIFS($D$3:D607,D607,$F$3:F607,F607)</f>
        <v>1</v>
      </c>
      <c r="C607" s="34">
        <v>15005</v>
      </c>
      <c r="D607" s="21" t="s">
        <v>1894</v>
      </c>
      <c r="E607" s="2" t="s">
        <v>485</v>
      </c>
      <c r="F607" s="12">
        <v>5801111767</v>
      </c>
      <c r="G607" s="1">
        <f>LEFT(H607,4)-CONCATENATE(IF(LEFT(F607, 2)&lt;MID(H607, 3, 4), 20, 19),LEFT(F607,2))</f>
        <v>63</v>
      </c>
      <c r="H607" s="247" t="s">
        <v>1889</v>
      </c>
      <c r="I607" s="29" t="s">
        <v>1895</v>
      </c>
      <c r="J607" s="24" t="s">
        <v>487</v>
      </c>
      <c r="K607" s="2" t="s">
        <v>430</v>
      </c>
      <c r="L607" s="2">
        <v>12</v>
      </c>
      <c r="M607" s="2">
        <v>1</v>
      </c>
      <c r="N607" s="2" t="s">
        <v>431</v>
      </c>
      <c r="O607" s="11"/>
      <c r="P607" s="2" t="s">
        <v>1852</v>
      </c>
      <c r="Q607" s="11"/>
      <c r="R607" s="11"/>
      <c r="S607" s="11"/>
      <c r="T607" s="42"/>
      <c r="U607" s="42"/>
      <c r="V607" s="64" t="s">
        <v>1609</v>
      </c>
      <c r="W607" s="42"/>
      <c r="X607" s="44" t="s">
        <v>1872</v>
      </c>
      <c r="Y607" s="71"/>
      <c r="Z607" s="11"/>
      <c r="AA607" s="1" t="s">
        <v>812</v>
      </c>
      <c r="AC607" s="115">
        <v>287</v>
      </c>
      <c r="AD607" s="115">
        <v>3400</v>
      </c>
      <c r="AE607" s="11"/>
      <c r="AF607" s="11"/>
      <c r="AG607" s="11" t="s">
        <v>483</v>
      </c>
      <c r="AH607" s="115">
        <v>250</v>
      </c>
      <c r="AI607" s="11"/>
      <c r="AJ607" s="11"/>
      <c r="AM607" s="11"/>
      <c r="AO607" s="116">
        <v>59.7</v>
      </c>
      <c r="AP607" s="117">
        <v>26.7</v>
      </c>
      <c r="AQ607" s="118">
        <v>11.8</v>
      </c>
      <c r="AR607" s="119">
        <f>AO607+AP607+AQ607</f>
        <v>98.2</v>
      </c>
      <c r="AS607" s="120">
        <f>AO607/AP607</f>
        <v>2.2359550561797756</v>
      </c>
      <c r="AT607" s="121">
        <f>AO607/AP607*AQ607</f>
        <v>26.384269662921355</v>
      </c>
      <c r="AU607" s="122">
        <f>AO607/(AP607+AQ607)</f>
        <v>1.5506493506493508</v>
      </c>
      <c r="AV607" s="19">
        <f>AW607*AO607/100</f>
        <v>51.936000000000007</v>
      </c>
      <c r="AW607" s="19">
        <f>98-AY607-(CD607*100/AO607)</f>
        <v>86.994974874371863</v>
      </c>
      <c r="AX607" s="123">
        <v>5.61</v>
      </c>
      <c r="AY607" s="19">
        <f>AX607*100/AO607</f>
        <v>9.3969849246231156</v>
      </c>
      <c r="AZ607" s="1" t="s">
        <v>432</v>
      </c>
      <c r="BA607" s="58">
        <v>39</v>
      </c>
      <c r="BB607" s="1" t="s">
        <v>432</v>
      </c>
      <c r="BC607" s="6">
        <v>0.19</v>
      </c>
      <c r="BD607" s="6"/>
      <c r="BE607" s="19"/>
      <c r="BF607" s="19"/>
      <c r="BG607" s="67">
        <v>2585.9375</v>
      </c>
      <c r="BH607" s="67">
        <v>311.81818181818181</v>
      </c>
      <c r="BI607" s="19">
        <v>0.4</v>
      </c>
      <c r="BJ607" s="19">
        <v>40.200000000000003</v>
      </c>
      <c r="BK607" s="19">
        <v>59.8</v>
      </c>
      <c r="BL607" s="124">
        <f>BJ607/BK607</f>
        <v>0.67224080267558539</v>
      </c>
      <c r="BM607" s="125">
        <v>0.54</v>
      </c>
      <c r="BN607" s="6">
        <f>BM607*100/AO607</f>
        <v>0.90452261306532655</v>
      </c>
      <c r="BO607" s="1" t="s">
        <v>432</v>
      </c>
      <c r="BP607" s="19">
        <v>40.927500000000002</v>
      </c>
      <c r="BQ607" s="19">
        <v>36.200000000000003</v>
      </c>
      <c r="BR607" s="43">
        <v>60071.199999999997</v>
      </c>
      <c r="BS607" s="6">
        <f>BX607+BZ607</f>
        <v>36.799999999999997</v>
      </c>
      <c r="BT607" s="4">
        <v>89</v>
      </c>
      <c r="BU607" s="43">
        <v>7843.8</v>
      </c>
      <c r="BV607" s="6">
        <f>100-BT607</f>
        <v>11</v>
      </c>
      <c r="BW607" s="6">
        <f>BY607+CA607+CC607</f>
        <v>25.3383</v>
      </c>
      <c r="BX607" s="22">
        <v>10.1</v>
      </c>
      <c r="BY607" s="22">
        <f>BX607*AP607/100</f>
        <v>2.6966999999999994</v>
      </c>
      <c r="BZ607" s="6">
        <v>26.7</v>
      </c>
      <c r="CA607" s="22">
        <f>BZ607*AP607/100</f>
        <v>7.1288999999999998</v>
      </c>
      <c r="CB607" s="6">
        <v>58.1</v>
      </c>
      <c r="CC607" s="22">
        <f>CB607*AP607/100</f>
        <v>15.512700000000001</v>
      </c>
      <c r="CD607" s="22">
        <v>0.96</v>
      </c>
      <c r="CE607" s="126">
        <v>86.6</v>
      </c>
      <c r="CF607" s="127">
        <v>7959.4</v>
      </c>
      <c r="CG607" s="126">
        <v>78.400000000000006</v>
      </c>
      <c r="CH607" s="127">
        <v>3959</v>
      </c>
      <c r="CI607" s="126">
        <v>44.2</v>
      </c>
      <c r="CJ607" s="126">
        <v>49.8</v>
      </c>
      <c r="CK607" s="127">
        <v>3663</v>
      </c>
      <c r="CL607" s="19">
        <f>BX607/BZ607</f>
        <v>0.37827715355805241</v>
      </c>
      <c r="CM607" s="19">
        <v>13.4</v>
      </c>
      <c r="CN607" s="19">
        <v>9.6999999999999993</v>
      </c>
      <c r="CO607" s="19" t="s">
        <v>432</v>
      </c>
      <c r="CP607" s="6"/>
      <c r="CQ607" s="19"/>
      <c r="CR607" s="19"/>
      <c r="CS607" s="20"/>
      <c r="CZ607" s="22"/>
      <c r="DA607" s="16"/>
      <c r="DB607" s="129" t="s">
        <v>447</v>
      </c>
      <c r="DC607" s="130"/>
      <c r="DD607" s="131" t="s">
        <v>1497</v>
      </c>
      <c r="DI607" s="1" t="s">
        <v>434</v>
      </c>
      <c r="DJ607" s="209" t="s">
        <v>483</v>
      </c>
      <c r="DK607" s="4">
        <v>2</v>
      </c>
      <c r="DN607" s="16">
        <v>0</v>
      </c>
      <c r="DR607" s="22" t="s">
        <v>431</v>
      </c>
      <c r="DS607" s="22" t="s">
        <v>431</v>
      </c>
      <c r="DT607" s="67">
        <v>191</v>
      </c>
      <c r="DU607" s="22">
        <v>24.6</v>
      </c>
      <c r="DV607" s="22">
        <v>75.400000000000006</v>
      </c>
      <c r="DW607" s="22" t="s">
        <v>431</v>
      </c>
      <c r="DX607" s="22" t="s">
        <v>431</v>
      </c>
      <c r="DY607" s="22" t="s">
        <v>431</v>
      </c>
      <c r="DZ607" s="22" t="s">
        <v>431</v>
      </c>
      <c r="EA607" s="2">
        <v>0</v>
      </c>
      <c r="EB607" s="68"/>
      <c r="EC607" s="36"/>
      <c r="ED607" s="36"/>
      <c r="EE607" s="4">
        <f>L607</f>
        <v>12</v>
      </c>
      <c r="EF607" s="4"/>
      <c r="EG607" s="4"/>
      <c r="EH607" s="4"/>
      <c r="EI607" s="4"/>
      <c r="EJ607" s="4"/>
      <c r="EK607" s="4"/>
      <c r="EL607" s="6" t="e">
        <f>EK607/(EJ607*EJ607*0.01*0.01)</f>
        <v>#DIV/0!</v>
      </c>
      <c r="EM607" s="4">
        <v>1</v>
      </c>
      <c r="EN607" s="1">
        <v>1</v>
      </c>
      <c r="EO607" s="4">
        <v>2</v>
      </c>
      <c r="EP607" s="4"/>
      <c r="EQ607" s="31"/>
      <c r="ER607" s="14"/>
      <c r="ES607" s="132">
        <v>15005</v>
      </c>
      <c r="ET607" s="133">
        <v>75</v>
      </c>
      <c r="EU607" s="133">
        <v>32527</v>
      </c>
      <c r="EV607" s="133">
        <v>8000</v>
      </c>
      <c r="EW607" s="133">
        <v>39780</v>
      </c>
      <c r="EX607" s="133">
        <v>4198</v>
      </c>
      <c r="EY607" s="134">
        <f>EX607/EV607*EW607/ET607</f>
        <v>278.32740000000001</v>
      </c>
      <c r="EZ607" s="39">
        <f>L607*EY607</f>
        <v>3339.9288000000001</v>
      </c>
      <c r="FA607" s="9"/>
      <c r="FE607" s="135"/>
      <c r="FF607" s="135"/>
      <c r="FH607" s="136"/>
      <c r="FK607" s="138"/>
      <c r="FL607" s="139"/>
      <c r="FM607" s="9"/>
      <c r="FN607" s="1"/>
      <c r="FO607" s="41">
        <f>AC607/1000</f>
        <v>0.28699999999999998</v>
      </c>
      <c r="FQ607" s="121">
        <f>EX607*100/EU607</f>
        <v>12.906201002244289</v>
      </c>
      <c r="FR607" s="140">
        <f>EY607/1000</f>
        <v>0.2783274</v>
      </c>
      <c r="FS607" s="9"/>
      <c r="FV607" s="212"/>
      <c r="FX607" s="212"/>
      <c r="GI607" s="8"/>
      <c r="GO607" s="10">
        <v>44295</v>
      </c>
      <c r="GP607" s="10"/>
      <c r="GQ607" s="20"/>
      <c r="GT607" s="19">
        <v>5.900435697000006E-2</v>
      </c>
      <c r="GV607" s="148">
        <v>0.22507125520000001</v>
      </c>
      <c r="HA607" s="32">
        <v>1.55</v>
      </c>
      <c r="HB607" s="32">
        <v>5.96</v>
      </c>
      <c r="HC607" s="33">
        <v>507.49</v>
      </c>
      <c r="HD607" s="32">
        <v>5.27</v>
      </c>
      <c r="HE607" s="32">
        <v>3.92</v>
      </c>
      <c r="HF607" s="32">
        <v>0</v>
      </c>
      <c r="HG607" s="33">
        <v>13222.63</v>
      </c>
      <c r="HH607" s="32">
        <v>20.239999999999998</v>
      </c>
      <c r="HI607" s="33">
        <v>273.18</v>
      </c>
      <c r="HJ607" s="32">
        <v>131.09</v>
      </c>
      <c r="HK607" s="32">
        <v>7.08</v>
      </c>
      <c r="HL607" s="32">
        <v>0</v>
      </c>
      <c r="HM607" s="32">
        <v>164.51</v>
      </c>
      <c r="HN607" s="32">
        <v>106.14</v>
      </c>
      <c r="HO607" s="32">
        <v>175.48</v>
      </c>
      <c r="HP607" s="33">
        <v>1564.27</v>
      </c>
      <c r="HQ607" s="32">
        <v>24.88</v>
      </c>
      <c r="HR607" s="32">
        <v>5.51</v>
      </c>
      <c r="HS607" s="32">
        <v>163.37</v>
      </c>
      <c r="HT607" s="32">
        <v>455.53</v>
      </c>
      <c r="HU607" s="32">
        <v>389.34</v>
      </c>
      <c r="HV607" s="32">
        <v>6.75</v>
      </c>
      <c r="HW607" s="32">
        <v>83.94</v>
      </c>
      <c r="HX607" s="32">
        <v>40.86</v>
      </c>
      <c r="HY607" s="32">
        <v>47.37</v>
      </c>
      <c r="HZ607" s="32">
        <v>790.4</v>
      </c>
      <c r="IA607" s="22">
        <f>HU607/HP607</f>
        <v>0.24889565100653979</v>
      </c>
      <c r="KE607" s="20">
        <f>FR607*AO607/100*1000</f>
        <v>166.16145779999999</v>
      </c>
      <c r="KF607" s="20">
        <f>FR607*AP607/100*1000</f>
        <v>74.313415800000001</v>
      </c>
      <c r="KG607" s="20">
        <f>FR607*AQ607/100*1000</f>
        <v>32.842633200000009</v>
      </c>
      <c r="KH607" s="20">
        <f>FR607*AX607/100*1000</f>
        <v>15.614167140000001</v>
      </c>
      <c r="KI607" s="20">
        <f>FR607*BM607/100*1000</f>
        <v>1.5029679600000001</v>
      </c>
      <c r="KJ607" s="20">
        <f>FR607*BY607/100*1000</f>
        <v>7.5056549957999987</v>
      </c>
      <c r="KK607" s="20">
        <f>FR607*CA607/100*1000</f>
        <v>19.8416820186</v>
      </c>
      <c r="KL607" s="20">
        <f>FR607*CC607/100*1000</f>
        <v>43.176094579800008</v>
      </c>
      <c r="KS607" s="23">
        <v>44351</v>
      </c>
      <c r="KT607" s="1">
        <v>2</v>
      </c>
    </row>
    <row r="608" spans="1:313">
      <c r="A608" s="1">
        <v>130</v>
      </c>
      <c r="B608" s="219">
        <f>COUNTIFS($D$3:D608,D608,$F$3:F608,F608)</f>
        <v>1</v>
      </c>
      <c r="C608" s="21">
        <v>10564</v>
      </c>
      <c r="D608" s="21" t="s">
        <v>2880</v>
      </c>
      <c r="E608" s="1" t="s">
        <v>480</v>
      </c>
      <c r="F608" s="12">
        <v>5504181903</v>
      </c>
      <c r="G608" s="1">
        <v>64</v>
      </c>
      <c r="H608" s="247" t="s">
        <v>2879</v>
      </c>
      <c r="DJ608" s="210" t="s">
        <v>491</v>
      </c>
      <c r="EL608" s="6" t="e">
        <f>EK608/((EJ608/100)*(EJ608/100))</f>
        <v>#DIV/0!</v>
      </c>
      <c r="FU608" s="214" t="s">
        <v>785</v>
      </c>
      <c r="FW608" s="214" t="s">
        <v>785</v>
      </c>
      <c r="GI608" s="8"/>
    </row>
    <row r="609" spans="1:313">
      <c r="A609" s="1">
        <v>156</v>
      </c>
      <c r="B609" s="1">
        <f>COUNTIFS($D$3:D609,D609,$F$3:F609,F609)</f>
        <v>1</v>
      </c>
      <c r="C609" s="34">
        <v>17713</v>
      </c>
      <c r="D609" s="21" t="s">
        <v>2549</v>
      </c>
      <c r="E609" s="2" t="s">
        <v>497</v>
      </c>
      <c r="F609" s="2">
        <v>5609221211</v>
      </c>
      <c r="G609" s="1">
        <v>66</v>
      </c>
      <c r="H609" s="247" t="s">
        <v>2550</v>
      </c>
      <c r="I609" s="29" t="s">
        <v>657</v>
      </c>
      <c r="J609" s="24" t="s">
        <v>487</v>
      </c>
      <c r="K609" s="2" t="s">
        <v>430</v>
      </c>
      <c r="L609" s="2">
        <v>11</v>
      </c>
      <c r="M609" s="2">
        <v>2</v>
      </c>
      <c r="N609" s="2" t="s">
        <v>431</v>
      </c>
      <c r="O609" s="11"/>
      <c r="P609" s="2" t="s">
        <v>2532</v>
      </c>
      <c r="Q609" s="11"/>
      <c r="R609" s="11"/>
      <c r="S609" s="11"/>
      <c r="T609" s="42"/>
      <c r="U609" s="42"/>
      <c r="V609" s="64" t="s">
        <v>2426</v>
      </c>
      <c r="W609" s="42"/>
      <c r="X609" s="42"/>
      <c r="Y609" s="42"/>
      <c r="Z609" s="29"/>
      <c r="AA609" s="1" t="s">
        <v>2166</v>
      </c>
      <c r="AC609" s="115">
        <v>60</v>
      </c>
      <c r="AD609" s="115">
        <v>600</v>
      </c>
      <c r="AE609" s="11"/>
      <c r="AF609" s="11"/>
      <c r="AG609" s="11" t="s">
        <v>491</v>
      </c>
      <c r="AH609" s="115">
        <v>50</v>
      </c>
      <c r="AJ609" s="11"/>
      <c r="AM609" s="11"/>
      <c r="AO609" s="116">
        <v>13</v>
      </c>
      <c r="AP609" s="117">
        <v>68.7</v>
      </c>
      <c r="AQ609" s="118">
        <v>17.7</v>
      </c>
      <c r="AR609" s="119">
        <f>AO609+AP609+AQ609</f>
        <v>99.4</v>
      </c>
      <c r="AS609" s="120">
        <f>AO609/AP609</f>
        <v>0.18922852983988353</v>
      </c>
      <c r="AT609" s="121">
        <f>AO609/AP609*AQ609</f>
        <v>3.3493449781659383</v>
      </c>
      <c r="AU609" s="122">
        <f>AO609/(AP609+AQ609)</f>
        <v>0.15046296296296297</v>
      </c>
      <c r="AV609" s="19">
        <f>AW609*AO609/100</f>
        <v>11.22</v>
      </c>
      <c r="AW609" s="19">
        <f>98-AY609</f>
        <v>86.307692307692307</v>
      </c>
      <c r="AX609" s="123">
        <v>1.52</v>
      </c>
      <c r="AY609" s="19">
        <f>AX609*100/AO609</f>
        <v>11.692307692307692</v>
      </c>
      <c r="AZ609" s="1" t="s">
        <v>432</v>
      </c>
      <c r="BA609" s="58">
        <v>20.6</v>
      </c>
      <c r="BB609" s="1" t="s">
        <v>432</v>
      </c>
      <c r="BC609" s="6">
        <v>0.09</v>
      </c>
      <c r="BD609" s="6"/>
      <c r="BE609" s="19"/>
      <c r="BF609" s="19"/>
      <c r="BG609" s="67">
        <v>6034.6153846153848</v>
      </c>
      <c r="BH609" s="67">
        <v>222</v>
      </c>
      <c r="BI609" s="19">
        <v>0.25</v>
      </c>
      <c r="BJ609" s="19">
        <v>48.3</v>
      </c>
      <c r="BK609" s="19">
        <f>100-BJ609</f>
        <v>51.7</v>
      </c>
      <c r="BL609" s="124">
        <f>BJ609/BK609</f>
        <v>0.93423597678916814</v>
      </c>
      <c r="BM609" s="125">
        <v>0.12</v>
      </c>
      <c r="BN609" s="6">
        <f>BM609*100/AO609</f>
        <v>0.92307692307692313</v>
      </c>
      <c r="BO609" s="1" t="s">
        <v>432</v>
      </c>
      <c r="BP609" s="19">
        <v>50</v>
      </c>
      <c r="BQ609" s="19">
        <v>48.8</v>
      </c>
      <c r="BR609" s="43">
        <v>35676.160000000003</v>
      </c>
      <c r="BS609" s="6">
        <f>BX609+BZ609</f>
        <v>54.5</v>
      </c>
      <c r="BT609" s="4">
        <v>94.3</v>
      </c>
      <c r="BU609" s="43">
        <v>8417.460317460318</v>
      </c>
      <c r="BV609" s="6">
        <f>100-BT609</f>
        <v>5.7000000000000028</v>
      </c>
      <c r="BW609" s="6">
        <f>BY609+CA609+CC609</f>
        <v>68.63130000000001</v>
      </c>
      <c r="BX609" s="22">
        <v>22.7</v>
      </c>
      <c r="BY609" s="22">
        <f>BX609*AP609/100</f>
        <v>15.594900000000001</v>
      </c>
      <c r="BZ609" s="6">
        <v>31.8</v>
      </c>
      <c r="CA609" s="22">
        <f>BZ609*AP609/100</f>
        <v>21.846600000000002</v>
      </c>
      <c r="CB609" s="6">
        <v>45.4</v>
      </c>
      <c r="CC609" s="22">
        <f>CB609*AP609/100</f>
        <v>31.189800000000002</v>
      </c>
      <c r="CD609" s="22" t="s">
        <v>432</v>
      </c>
      <c r="CE609" s="126">
        <v>96.5</v>
      </c>
      <c r="CF609" s="127">
        <v>7314</v>
      </c>
      <c r="CG609" s="126">
        <v>89</v>
      </c>
      <c r="CH609" s="127">
        <v>5611</v>
      </c>
      <c r="CI609" s="126">
        <v>49.4</v>
      </c>
      <c r="CJ609" s="126">
        <v>72.599999999999994</v>
      </c>
      <c r="CK609" s="127">
        <v>5344</v>
      </c>
      <c r="CL609" s="19">
        <f>BX609/BZ609</f>
        <v>0.71383647798742134</v>
      </c>
      <c r="CM609" s="19"/>
      <c r="CN609" s="19"/>
      <c r="CO609" s="19"/>
      <c r="CP609" s="6"/>
      <c r="CQ609" s="19"/>
      <c r="CR609" s="19"/>
      <c r="CS609" s="20"/>
      <c r="CZ609" s="22"/>
      <c r="DA609" s="16"/>
      <c r="DC609" s="130"/>
      <c r="DD609" s="131"/>
      <c r="DI609" s="1" t="s">
        <v>434</v>
      </c>
      <c r="DJ609" s="210" t="s">
        <v>491</v>
      </c>
      <c r="DK609" s="4">
        <v>2</v>
      </c>
      <c r="DN609" s="16">
        <v>0</v>
      </c>
      <c r="DR609" s="58" t="s">
        <v>431</v>
      </c>
      <c r="DS609" s="22" t="s">
        <v>431</v>
      </c>
      <c r="DT609" s="22">
        <v>114</v>
      </c>
      <c r="DU609" s="22">
        <v>11.4</v>
      </c>
      <c r="DV609" s="22">
        <v>88.6</v>
      </c>
      <c r="DW609" s="22" t="s">
        <v>431</v>
      </c>
      <c r="DX609" s="22" t="s">
        <v>431</v>
      </c>
      <c r="DY609" s="22" t="s">
        <v>431</v>
      </c>
      <c r="DZ609" s="22" t="s">
        <v>431</v>
      </c>
      <c r="EA609" s="2">
        <v>0</v>
      </c>
      <c r="EB609" s="2"/>
      <c r="EC609" s="36"/>
      <c r="ED609" s="36"/>
      <c r="EE609" s="4">
        <f>L609</f>
        <v>11</v>
      </c>
      <c r="EF609" s="4"/>
      <c r="EG609" s="4"/>
      <c r="EH609" s="4"/>
      <c r="EI609" s="4"/>
      <c r="EJ609" s="4"/>
      <c r="EK609" s="4"/>
      <c r="EL609" s="6" t="e">
        <f>EK609/(EJ609*EJ609*0.01*0.01)</f>
        <v>#DIV/0!</v>
      </c>
      <c r="EM609" s="4"/>
      <c r="EN609" s="4"/>
      <c r="EO609" s="4"/>
      <c r="EP609" s="4"/>
      <c r="EQ609" s="31"/>
      <c r="ER609" s="14"/>
      <c r="ES609" s="132">
        <f>C609</f>
        <v>17713</v>
      </c>
      <c r="ET609" s="133">
        <v>75</v>
      </c>
      <c r="EU609" s="133">
        <v>19922</v>
      </c>
      <c r="EV609" s="133">
        <v>20000</v>
      </c>
      <c r="EW609" s="133">
        <v>40560</v>
      </c>
      <c r="EX609" s="133">
        <v>2584</v>
      </c>
      <c r="EY609" s="134">
        <f>EX609/EV609*EW609/ET609</f>
        <v>69.87136000000001</v>
      </c>
      <c r="EZ609" s="39">
        <f>L609*EY609</f>
        <v>768.58496000000014</v>
      </c>
      <c r="FA609" s="9"/>
      <c r="FE609" s="135"/>
      <c r="FF609" s="135"/>
      <c r="FH609" s="136"/>
      <c r="FK609" s="138"/>
      <c r="FL609" s="139"/>
      <c r="FM609" s="9"/>
      <c r="FN609" s="1"/>
      <c r="FO609" s="41">
        <f>AC609/1000</f>
        <v>0.06</v>
      </c>
      <c r="FQ609" s="121">
        <f>EX609*100/EU609</f>
        <v>12.970585282602148</v>
      </c>
      <c r="FR609" s="140">
        <f>EY609/1000</f>
        <v>6.9871360000000007E-2</v>
      </c>
      <c r="FS609" s="9"/>
      <c r="FU609" s="214"/>
      <c r="FW609" s="214"/>
      <c r="GI609" s="8"/>
      <c r="GO609" s="10">
        <v>44753</v>
      </c>
      <c r="GP609" s="10"/>
      <c r="GQ609" s="20"/>
      <c r="KB609" s="22"/>
      <c r="KC609" s="22"/>
      <c r="KD609" s="22"/>
      <c r="KE609" s="20">
        <f>FR609*AO609/100*1000</f>
        <v>9.0832768000000019</v>
      </c>
      <c r="KF609" s="20">
        <f>FR609*AP609/100*1000</f>
        <v>48.001624320000005</v>
      </c>
      <c r="KG609" s="20">
        <f>FR609*AQ609/100*1000</f>
        <v>12.36723072</v>
      </c>
      <c r="KH609" s="20">
        <f>FR609*AX609/100*1000</f>
        <v>1.0620446720000001</v>
      </c>
      <c r="KI609" s="20">
        <f>FR609*BM609/100*1000</f>
        <v>8.3845632000000003E-2</v>
      </c>
      <c r="KJ609" s="20">
        <f>FR609*BY609/100*1000</f>
        <v>10.896368720640002</v>
      </c>
      <c r="KK609" s="20">
        <f>FR609*CA609/100*1000</f>
        <v>15.264516533760004</v>
      </c>
      <c r="KL609" s="20">
        <f>FR609*CC609/100*1000</f>
        <v>21.792737441280003</v>
      </c>
      <c r="KM609" s="1">
        <v>65.3</v>
      </c>
      <c r="KN609" s="1">
        <v>72.599999999999994</v>
      </c>
      <c r="KP609" s="22"/>
      <c r="KQ609" s="22"/>
      <c r="KR609" s="22"/>
      <c r="KS609" s="19"/>
      <c r="KY609" s="11"/>
      <c r="KZ609" s="11"/>
      <c r="LA609" s="11"/>
    </row>
    <row r="610" spans="1:313">
      <c r="A610" s="1">
        <v>214</v>
      </c>
      <c r="B610" s="1">
        <f>COUNTIFS($D$3:D610,D610,$F$3:F610,F610)</f>
        <v>1</v>
      </c>
      <c r="C610" s="34">
        <v>13372</v>
      </c>
      <c r="D610" s="75" t="s">
        <v>1489</v>
      </c>
      <c r="E610" s="76" t="s">
        <v>452</v>
      </c>
      <c r="F610" s="78">
        <v>491218021</v>
      </c>
      <c r="G610" s="77">
        <f>LEFT(H610,4)-CONCATENATE(IF(LEFT(F610, 2)&lt;MID(H610, 3, 4), 20, 19),LEFT(F610,2))</f>
        <v>71</v>
      </c>
      <c r="H610" s="248" t="s">
        <v>1486</v>
      </c>
      <c r="I610" s="29" t="s">
        <v>442</v>
      </c>
      <c r="J610" s="24" t="s">
        <v>487</v>
      </c>
      <c r="K610" s="2" t="s">
        <v>430</v>
      </c>
      <c r="L610" s="1">
        <v>10</v>
      </c>
      <c r="M610" s="2">
        <v>1</v>
      </c>
      <c r="N610" s="2" t="s">
        <v>431</v>
      </c>
      <c r="P610" s="1" t="s">
        <v>1452</v>
      </c>
      <c r="S610" s="2"/>
      <c r="T610" s="42"/>
      <c r="U610" s="42"/>
      <c r="V610" s="60" t="s">
        <v>1482</v>
      </c>
      <c r="X610" s="59"/>
      <c r="Y610" s="59"/>
      <c r="Z610" s="29"/>
      <c r="AA610" s="1" t="s">
        <v>812</v>
      </c>
      <c r="AC610" s="115" t="s">
        <v>745</v>
      </c>
      <c r="AD610" s="115" t="s">
        <v>745</v>
      </c>
      <c r="AE610" s="11"/>
      <c r="AF610" s="11"/>
      <c r="AG610" s="11" t="s">
        <v>491</v>
      </c>
      <c r="AH610" s="115">
        <v>50</v>
      </c>
      <c r="AI610" s="11"/>
      <c r="AJ610" s="11"/>
      <c r="AM610" s="11"/>
      <c r="AO610" s="116">
        <v>39.299999999999997</v>
      </c>
      <c r="AP610" s="117">
        <v>33.299999999999997</v>
      </c>
      <c r="AQ610" s="118">
        <v>24.8</v>
      </c>
      <c r="AR610" s="119">
        <f>AO610+AP610+AQ610</f>
        <v>97.399999999999991</v>
      </c>
      <c r="AS610" s="120">
        <f>AO610/AP610</f>
        <v>1.1801801801801801</v>
      </c>
      <c r="AT610" s="121">
        <f>AO610/AP610*AQ610</f>
        <v>29.268468468468466</v>
      </c>
      <c r="AU610" s="122">
        <f>AO610/(AP610+AQ610)</f>
        <v>0.67641996557659212</v>
      </c>
      <c r="AV610" s="19">
        <f>AW610*AO610/100</f>
        <v>34.323999999999998</v>
      </c>
      <c r="AW610" s="19">
        <f>98-AY610-(CD610*100/AO610)</f>
        <v>87.338422391857506</v>
      </c>
      <c r="AX610" s="123">
        <v>3.96</v>
      </c>
      <c r="AY610" s="19">
        <f>AX610*100/AO610</f>
        <v>10.076335877862595</v>
      </c>
      <c r="AZ610" s="1" t="s">
        <v>432</v>
      </c>
      <c r="BA610" s="58">
        <v>27.9</v>
      </c>
      <c r="BB610" s="1" t="s">
        <v>432</v>
      </c>
      <c r="BC610" s="6">
        <v>0.83</v>
      </c>
      <c r="BD610" s="6"/>
      <c r="BE610" s="19"/>
      <c r="BF610" s="19"/>
      <c r="BG610" s="67">
        <v>7423.333333333333</v>
      </c>
      <c r="BH610" s="67">
        <v>490.23255813953489</v>
      </c>
      <c r="BI610" s="19">
        <v>7.03</v>
      </c>
      <c r="BJ610" s="19">
        <v>33.700000000000003</v>
      </c>
      <c r="BK610" s="1">
        <v>66.3</v>
      </c>
      <c r="BL610" s="147">
        <f>BJ610/BK610</f>
        <v>0.50829562594268485</v>
      </c>
      <c r="BM610" s="125">
        <v>0.27</v>
      </c>
      <c r="BN610" s="6">
        <f>BM610*100/AO610</f>
        <v>0.68702290076335881</v>
      </c>
      <c r="BO610" s="1" t="s">
        <v>432</v>
      </c>
      <c r="BP610" s="19">
        <v>48.5</v>
      </c>
      <c r="BQ610" s="19">
        <v>65.211999999999989</v>
      </c>
      <c r="BR610" s="43">
        <v>60515.4</v>
      </c>
      <c r="BS610" s="6">
        <f>BX610+BZ610</f>
        <v>72.900000000000006</v>
      </c>
      <c r="BT610" s="4">
        <v>89.9</v>
      </c>
      <c r="BU610" s="43">
        <v>5832.203389830509</v>
      </c>
      <c r="BV610" s="6">
        <f>100-BT610</f>
        <v>10.099999999999994</v>
      </c>
      <c r="BW610" s="6">
        <f>BY610+CA610+CC610</f>
        <v>32.767200000000003</v>
      </c>
      <c r="BX610" s="2">
        <v>21.7</v>
      </c>
      <c r="BY610" s="22">
        <f>BX610*AP610/100</f>
        <v>7.2260999999999989</v>
      </c>
      <c r="BZ610" s="4">
        <v>51.2</v>
      </c>
      <c r="CA610" s="22">
        <f>BZ610*AP610/100</f>
        <v>17.049600000000002</v>
      </c>
      <c r="CB610" s="4">
        <v>25.5</v>
      </c>
      <c r="CC610" s="22">
        <f>CB610*AP610/100</f>
        <v>8.4915000000000003</v>
      </c>
      <c r="CD610" s="22">
        <v>0.23</v>
      </c>
      <c r="CE610" s="126">
        <v>98.5</v>
      </c>
      <c r="CF610" s="126">
        <v>9447</v>
      </c>
      <c r="CG610" s="126">
        <v>97.9</v>
      </c>
      <c r="CH610" s="126">
        <v>6614</v>
      </c>
      <c r="CI610" s="126">
        <v>85.3</v>
      </c>
      <c r="CJ610" s="126">
        <v>94.3</v>
      </c>
      <c r="CK610" s="126">
        <v>5964</v>
      </c>
      <c r="CL610" s="19">
        <f>BX610/BZ610</f>
        <v>0.42382812499999994</v>
      </c>
      <c r="CM610" s="22"/>
      <c r="CN610" s="22"/>
      <c r="CO610" s="22"/>
      <c r="CP610" s="6"/>
      <c r="CQ610" s="19"/>
      <c r="CR610" s="19">
        <v>71.8</v>
      </c>
      <c r="CS610" s="20">
        <v>2479</v>
      </c>
      <c r="CT610" s="22"/>
      <c r="CU610" s="142"/>
      <c r="CV610" s="142"/>
      <c r="CW610" s="22"/>
      <c r="CX610" s="22"/>
      <c r="CZ610" s="22"/>
      <c r="DA610" s="16"/>
      <c r="DB610" s="129" t="s">
        <v>441</v>
      </c>
      <c r="DC610" s="130"/>
      <c r="DD610" s="131" t="s">
        <v>1490</v>
      </c>
      <c r="DI610" s="1" t="s">
        <v>434</v>
      </c>
      <c r="DJ610" s="210" t="s">
        <v>491</v>
      </c>
      <c r="DK610" s="4">
        <v>2</v>
      </c>
      <c r="DN610" s="16">
        <v>0</v>
      </c>
      <c r="DR610" s="1" t="s">
        <v>431</v>
      </c>
      <c r="DS610" s="1" t="s">
        <v>431</v>
      </c>
      <c r="DT610" s="1">
        <v>272</v>
      </c>
      <c r="DU610" s="1">
        <v>18</v>
      </c>
      <c r="DV610" s="1">
        <v>82</v>
      </c>
      <c r="DW610" s="1" t="s">
        <v>431</v>
      </c>
      <c r="DX610" s="1" t="s">
        <v>431</v>
      </c>
      <c r="DY610" s="1" t="s">
        <v>431</v>
      </c>
      <c r="DZ610" s="1" t="s">
        <v>431</v>
      </c>
      <c r="EA610" s="1">
        <v>0</v>
      </c>
      <c r="EC610" s="36"/>
      <c r="ED610" s="36"/>
      <c r="EE610" s="4">
        <v>10</v>
      </c>
      <c r="EF610" s="4"/>
      <c r="EG610" s="4"/>
      <c r="EH610" s="4"/>
      <c r="EI610" s="4"/>
      <c r="EJ610" s="4"/>
      <c r="EK610" s="4"/>
      <c r="EL610" s="6" t="e">
        <f>EK610/(EJ610*EJ610*0.01*0.01)</f>
        <v>#DIV/0!</v>
      </c>
      <c r="EM610" s="4"/>
      <c r="EN610" s="4"/>
      <c r="EO610" s="4"/>
      <c r="EP610" s="4"/>
      <c r="EQ610" s="31"/>
      <c r="ER610" s="14"/>
      <c r="ES610" s="132">
        <v>13372</v>
      </c>
      <c r="ET610" s="133">
        <v>75</v>
      </c>
      <c r="EU610" s="133">
        <v>26900</v>
      </c>
      <c r="EV610" s="133" t="s">
        <v>432</v>
      </c>
      <c r="EW610" s="133">
        <v>39780</v>
      </c>
      <c r="EX610" s="133">
        <v>1673</v>
      </c>
      <c r="EY610" s="134"/>
      <c r="EZ610" s="39"/>
      <c r="FA610" s="9"/>
      <c r="FE610" s="135"/>
      <c r="FF610" s="135"/>
      <c r="FH610" s="136"/>
      <c r="FI610" s="140">
        <f>EX610/50000</f>
        <v>3.3459999999999997E-2</v>
      </c>
      <c r="FK610" s="138"/>
      <c r="FL610" s="139"/>
      <c r="FM610" s="9"/>
      <c r="FN610" s="1"/>
      <c r="FO610" s="41" t="s">
        <v>432</v>
      </c>
      <c r="FQ610" s="121">
        <f>EX610*100/EU610</f>
        <v>6.2193308550185877</v>
      </c>
      <c r="FR610" s="140">
        <v>3.3459999999999997E-2</v>
      </c>
      <c r="FS610" s="143">
        <f>DT610/FI610/1000</f>
        <v>8.129109384339511</v>
      </c>
      <c r="FT610" s="143"/>
      <c r="FU610" s="214"/>
      <c r="FW610" s="214"/>
      <c r="GI610" s="8"/>
      <c r="GO610" s="10">
        <v>44083</v>
      </c>
      <c r="GP610" s="10"/>
      <c r="GQ610" s="20"/>
      <c r="KE610" s="20">
        <f>FR610*AO610/100*1000</f>
        <v>13.149779999999998</v>
      </c>
      <c r="KF610" s="20">
        <f>FR610*AP610/100*1000</f>
        <v>11.142179999999996</v>
      </c>
      <c r="KG610" s="20">
        <f>FR610*AQ610/100*1000</f>
        <v>8.2980799999999988</v>
      </c>
      <c r="KH610" s="20">
        <f>FR610*AX610/100*1000</f>
        <v>1.325016</v>
      </c>
      <c r="KI610" s="20">
        <f>FR610*BM610/100*1000</f>
        <v>9.0341999999999992E-2</v>
      </c>
      <c r="KJ610" s="20">
        <f>FR610*BY610/100*1000</f>
        <v>2.4178530599999997</v>
      </c>
      <c r="KK610" s="20">
        <f>FR610*CA610/100*1000</f>
        <v>5.7047961599999999</v>
      </c>
      <c r="KL610" s="20">
        <f>FR610*CC610/100*1000</f>
        <v>2.8412558999999997</v>
      </c>
    </row>
    <row r="611" spans="1:313">
      <c r="A611" s="1">
        <v>282</v>
      </c>
      <c r="B611" s="1">
        <f>COUNTIFS($D$3:D611,D611,$F$3:F611,F611)</f>
        <v>2</v>
      </c>
      <c r="C611" s="34">
        <v>16192</v>
      </c>
      <c r="D611" s="75" t="s">
        <v>1489</v>
      </c>
      <c r="E611" s="76" t="s">
        <v>452</v>
      </c>
      <c r="F611" s="76">
        <v>491218021</v>
      </c>
      <c r="G611" s="77">
        <f>LEFT(H611,4)-CONCATENATE(IF(LEFT(F611, 2)&lt;MID(H611, 3, 4), 20, 19),LEFT(F611,2))</f>
        <v>72</v>
      </c>
      <c r="H611" s="248" t="s">
        <v>2221</v>
      </c>
      <c r="I611" s="29" t="s">
        <v>442</v>
      </c>
      <c r="J611" s="24" t="s">
        <v>487</v>
      </c>
      <c r="K611" s="2" t="s">
        <v>430</v>
      </c>
      <c r="L611" s="2">
        <v>12</v>
      </c>
      <c r="M611" s="2">
        <v>2</v>
      </c>
      <c r="N611" s="2" t="s">
        <v>431</v>
      </c>
      <c r="O611" s="11"/>
      <c r="P611" s="2" t="s">
        <v>2200</v>
      </c>
      <c r="Q611" s="11"/>
      <c r="R611" s="11"/>
      <c r="S611" s="11"/>
      <c r="T611" s="42"/>
      <c r="U611" s="42"/>
      <c r="V611" s="64" t="s">
        <v>1609</v>
      </c>
      <c r="W611" s="42"/>
      <c r="X611" s="42"/>
      <c r="Y611" s="66"/>
      <c r="Z611" s="11"/>
      <c r="AA611" s="1" t="s">
        <v>2172</v>
      </c>
      <c r="AC611" s="115">
        <v>56</v>
      </c>
      <c r="AD611" s="115">
        <v>600</v>
      </c>
      <c r="AE611" s="11"/>
      <c r="AF611" s="11"/>
      <c r="AG611" s="11" t="s">
        <v>491</v>
      </c>
      <c r="AH611" s="115">
        <v>50</v>
      </c>
      <c r="AI611" s="11"/>
      <c r="AJ611" s="11"/>
      <c r="AM611" s="11"/>
      <c r="AO611" s="116">
        <v>59.6</v>
      </c>
      <c r="AP611" s="117">
        <v>15.6</v>
      </c>
      <c r="AQ611" s="118">
        <v>23.4</v>
      </c>
      <c r="AR611" s="119">
        <f>AO611+AP611+AQ611</f>
        <v>98.6</v>
      </c>
      <c r="AS611" s="120">
        <f>AO611/AP611</f>
        <v>3.8205128205128207</v>
      </c>
      <c r="AT611" s="121">
        <f>AO611/AP611*AQ611</f>
        <v>89.4</v>
      </c>
      <c r="AU611" s="122">
        <f>AO611/(AP611+AQ611)</f>
        <v>1.5282051282051283</v>
      </c>
      <c r="AV611" s="19">
        <f>AW611*AO611/100</f>
        <v>53.277999999999999</v>
      </c>
      <c r="AW611" s="19">
        <f>98-AY611-(CD611*100/AO611)</f>
        <v>89.392617449664428</v>
      </c>
      <c r="AX611" s="123">
        <v>4.55</v>
      </c>
      <c r="AY611" s="19">
        <f>AX611*100/AO611</f>
        <v>7.6342281879194633</v>
      </c>
      <c r="AZ611" s="1" t="s">
        <v>432</v>
      </c>
      <c r="BA611" s="58">
        <v>15.340000000000002</v>
      </c>
      <c r="BB611" s="1" t="s">
        <v>432</v>
      </c>
      <c r="BC611" s="6">
        <v>0.11</v>
      </c>
      <c r="BD611" s="6"/>
      <c r="BE611" s="19"/>
      <c r="BF611" s="19"/>
      <c r="BG611" s="67">
        <v>4762.5</v>
      </c>
      <c r="BH611" s="67">
        <v>444.07</v>
      </c>
      <c r="BI611" s="19">
        <v>0.3</v>
      </c>
      <c r="BJ611" s="19">
        <v>20.9</v>
      </c>
      <c r="BK611" s="19">
        <f>100-BJ611</f>
        <v>79.099999999999994</v>
      </c>
      <c r="BL611" s="124">
        <f>BJ611/BK611</f>
        <v>0.26422250316055623</v>
      </c>
      <c r="BM611" s="125">
        <v>0.27</v>
      </c>
      <c r="BN611" s="6">
        <f>BM611*100/AO611</f>
        <v>0.45302013422818793</v>
      </c>
      <c r="BO611" s="1" t="s">
        <v>432</v>
      </c>
      <c r="BP611" s="19">
        <v>29.224999999999998</v>
      </c>
      <c r="BQ611" s="19">
        <v>29.64</v>
      </c>
      <c r="BR611" s="43">
        <v>36284.76</v>
      </c>
      <c r="BS611" s="6">
        <f>BX611+BZ611</f>
        <v>70.900000000000006</v>
      </c>
      <c r="BT611" s="4">
        <v>89</v>
      </c>
      <c r="BU611" s="43">
        <v>6529.04</v>
      </c>
      <c r="BV611" s="6">
        <f>100-BT611</f>
        <v>11</v>
      </c>
      <c r="BW611" s="6">
        <f>BY611+CA611+CC611</f>
        <v>15.475200000000001</v>
      </c>
      <c r="BX611" s="22">
        <v>16.899999999999999</v>
      </c>
      <c r="BY611" s="22">
        <f>BX611*AP611/100</f>
        <v>2.6364000000000001</v>
      </c>
      <c r="BZ611" s="6">
        <v>54</v>
      </c>
      <c r="CA611" s="22">
        <f>BZ611*AP611/100</f>
        <v>8.4239999999999995</v>
      </c>
      <c r="CB611" s="6">
        <v>28.3</v>
      </c>
      <c r="CC611" s="22">
        <f>CB611*AP611/100</f>
        <v>4.4148000000000005</v>
      </c>
      <c r="CD611" s="22">
        <v>0.57999999999999996</v>
      </c>
      <c r="CE611" s="126">
        <v>94.7</v>
      </c>
      <c r="CF611" s="127">
        <v>8517</v>
      </c>
      <c r="CG611" s="126">
        <v>88.7</v>
      </c>
      <c r="CH611" s="127">
        <v>6167</v>
      </c>
      <c r="CI611" s="126">
        <v>48.5</v>
      </c>
      <c r="CJ611" s="126">
        <v>77.900000000000006</v>
      </c>
      <c r="CK611" s="127">
        <v>5909</v>
      </c>
      <c r="CL611" s="19">
        <f>BX611/BZ611</f>
        <v>0.31296296296296294</v>
      </c>
      <c r="CM611" s="19"/>
      <c r="CN611" s="19"/>
      <c r="CO611" s="19"/>
      <c r="CP611" s="6"/>
      <c r="CQ611" s="19"/>
      <c r="CR611" s="19"/>
      <c r="CS611" s="20"/>
      <c r="CZ611" s="22"/>
      <c r="DA611" s="16"/>
      <c r="DB611" s="129" t="s">
        <v>447</v>
      </c>
      <c r="DC611" s="130"/>
      <c r="DD611" s="131" t="s">
        <v>2222</v>
      </c>
      <c r="DI611" s="1" t="s">
        <v>434</v>
      </c>
      <c r="DJ611" s="210" t="s">
        <v>491</v>
      </c>
      <c r="DK611" s="4">
        <v>2</v>
      </c>
      <c r="DN611" s="16">
        <v>0</v>
      </c>
      <c r="DR611" s="22" t="s">
        <v>431</v>
      </c>
      <c r="DS611" s="22" t="s">
        <v>431</v>
      </c>
      <c r="DT611" s="22">
        <v>87</v>
      </c>
      <c r="DU611" s="22">
        <v>18.399999999999999</v>
      </c>
      <c r="DV611" s="22">
        <v>81.599999999999994</v>
      </c>
      <c r="DW611" s="40" t="s">
        <v>431</v>
      </c>
      <c r="DX611" s="40" t="s">
        <v>431</v>
      </c>
      <c r="DY611" s="40" t="s">
        <v>431</v>
      </c>
      <c r="DZ611" s="40" t="s">
        <v>431</v>
      </c>
      <c r="EA611" s="2">
        <v>0</v>
      </c>
      <c r="EB611" s="2"/>
      <c r="EC611" s="36"/>
      <c r="ED611" s="36"/>
      <c r="EE611" s="4">
        <f>L611</f>
        <v>12</v>
      </c>
      <c r="EF611" s="4"/>
      <c r="EG611" s="4"/>
      <c r="EH611" s="4"/>
      <c r="EI611" s="4"/>
      <c r="EJ611" s="4"/>
      <c r="EK611" s="4"/>
      <c r="EL611" s="6" t="e">
        <f>EK611/(EJ611*EJ611*0.01*0.01)</f>
        <v>#DIV/0!</v>
      </c>
      <c r="EM611" s="4"/>
      <c r="EN611" s="4"/>
      <c r="EO611" s="4"/>
      <c r="EP611" s="4"/>
      <c r="EQ611" s="31"/>
      <c r="ER611" s="14"/>
      <c r="ES611" s="132">
        <f>C611</f>
        <v>16192</v>
      </c>
      <c r="ET611" s="133">
        <v>75</v>
      </c>
      <c r="EU611" s="133">
        <v>9681</v>
      </c>
      <c r="EV611" s="133">
        <v>8000</v>
      </c>
      <c r="EW611" s="133">
        <v>37440</v>
      </c>
      <c r="EX611" s="133">
        <v>898</v>
      </c>
      <c r="EY611" s="134">
        <f>EX611/EV611*EW611/ET611</f>
        <v>56.035200000000003</v>
      </c>
      <c r="EZ611" s="39">
        <f>L611*EY611</f>
        <v>672.42240000000004</v>
      </c>
      <c r="FA611" s="9"/>
      <c r="FE611" s="135"/>
      <c r="FF611" s="135"/>
      <c r="FH611" s="136"/>
      <c r="FK611" s="138"/>
      <c r="FL611" s="139"/>
      <c r="FM611" s="9"/>
      <c r="FN611" s="1"/>
      <c r="FO611" s="41">
        <f>AC611/1000</f>
        <v>5.6000000000000001E-2</v>
      </c>
      <c r="FQ611" s="121">
        <f>EX611*100/EU611</f>
        <v>9.2759012498708806</v>
      </c>
      <c r="FR611" s="140">
        <f>EY611/1000</f>
        <v>5.60352E-2</v>
      </c>
      <c r="FS611" s="9"/>
      <c r="FU611" s="214"/>
      <c r="FW611" s="214"/>
      <c r="GI611" s="8"/>
      <c r="GO611" s="10"/>
      <c r="GP611" s="10"/>
      <c r="GQ611" s="20"/>
      <c r="KB611" s="22">
        <v>61.7</v>
      </c>
      <c r="KC611" s="22">
        <v>27.6</v>
      </c>
      <c r="KD611" s="22">
        <v>19.8</v>
      </c>
      <c r="KE611" s="20">
        <f>FR611*AO611/100*1000</f>
        <v>33.396979199999997</v>
      </c>
      <c r="KF611" s="20">
        <f>FR611*AP611/100*1000</f>
        <v>8.7414912000000005</v>
      </c>
      <c r="KG611" s="20">
        <f>FR611*AQ611/100*1000</f>
        <v>13.1122368</v>
      </c>
      <c r="KH611" s="20">
        <f>FR611*AX611/100*1000</f>
        <v>2.5496015999999999</v>
      </c>
      <c r="KI611" s="20">
        <f>FR611*BM611/100*1000</f>
        <v>0.15129503999999999</v>
      </c>
      <c r="KJ611" s="20">
        <f>FR611*BY611/100*1000</f>
        <v>1.4773120127999999</v>
      </c>
      <c r="KK611" s="20">
        <f>FR611*CA611/100*1000</f>
        <v>4.7204052479999996</v>
      </c>
      <c r="KL611" s="20">
        <f>FR611*CC611/100*1000</f>
        <v>2.4738420096000002</v>
      </c>
    </row>
    <row r="612" spans="1:313">
      <c r="A612" s="1">
        <v>113</v>
      </c>
      <c r="B612" s="1">
        <f>COUNTIFS($D$3:D612,D612,$F$3:F612,F612)</f>
        <v>1</v>
      </c>
      <c r="C612" s="34">
        <v>12706</v>
      </c>
      <c r="D612" s="21" t="s">
        <v>1263</v>
      </c>
      <c r="E612" s="2" t="s">
        <v>757</v>
      </c>
      <c r="F612" s="2">
        <v>465614711</v>
      </c>
      <c r="G612" s="1">
        <f>LEFT(H612,4)-CONCATENATE(IF(LEFT(F612, 2)&lt;MID(H612, 3, 4), 20, 19),LEFT(F612,2))</f>
        <v>74</v>
      </c>
      <c r="H612" s="247" t="s">
        <v>1254</v>
      </c>
      <c r="I612" s="29" t="s">
        <v>1264</v>
      </c>
      <c r="J612" s="24" t="s">
        <v>487</v>
      </c>
      <c r="K612" s="2" t="s">
        <v>430</v>
      </c>
      <c r="L612" s="1">
        <v>3</v>
      </c>
      <c r="M612" s="2">
        <v>1</v>
      </c>
      <c r="N612" s="2" t="s">
        <v>431</v>
      </c>
      <c r="P612" s="1" t="s">
        <v>1265</v>
      </c>
      <c r="S612" s="2"/>
      <c r="T612" s="42"/>
      <c r="U612" s="42"/>
      <c r="V612" s="57" t="s">
        <v>1245</v>
      </c>
      <c r="X612" s="59"/>
      <c r="Y612" s="59"/>
      <c r="Z612" s="29"/>
      <c r="AA612" s="1" t="s">
        <v>812</v>
      </c>
      <c r="AC612" s="115">
        <v>147</v>
      </c>
      <c r="AD612" s="115">
        <v>400</v>
      </c>
      <c r="AE612" s="11"/>
      <c r="AF612" s="11"/>
      <c r="AG612" s="11" t="s">
        <v>491</v>
      </c>
      <c r="AH612" s="115">
        <v>50</v>
      </c>
      <c r="AI612" s="11"/>
      <c r="AJ612" s="11"/>
      <c r="AM612" s="11"/>
      <c r="AO612" s="116">
        <v>33</v>
      </c>
      <c r="AP612" s="117">
        <v>64.5</v>
      </c>
      <c r="AQ612" s="118">
        <v>1.35</v>
      </c>
      <c r="AR612" s="119">
        <f>AO612+AP612+AQ612</f>
        <v>98.85</v>
      </c>
      <c r="AS612" s="120">
        <f>AO612/AP612</f>
        <v>0.51162790697674421</v>
      </c>
      <c r="AT612" s="121">
        <f>AO612/AP612*AQ612</f>
        <v>0.69069767441860475</v>
      </c>
      <c r="AU612" s="122">
        <f>AO612/(AP612+AQ612)</f>
        <v>0.50113895216400917</v>
      </c>
      <c r="AV612" s="19">
        <f>AW612*AO612/100</f>
        <v>30.96</v>
      </c>
      <c r="AW612" s="19">
        <f>98-AY612-(CD612*100/AO612)</f>
        <v>93.818181818181813</v>
      </c>
      <c r="AX612" s="123">
        <v>1.1499999999999999</v>
      </c>
      <c r="AY612" s="19">
        <f>AX612*100/AO612</f>
        <v>3.4848484848484844</v>
      </c>
      <c r="AZ612" s="1" t="s">
        <v>432</v>
      </c>
      <c r="BA612" s="58">
        <v>49.6</v>
      </c>
      <c r="BB612" s="1" t="s">
        <v>432</v>
      </c>
      <c r="BC612" s="6">
        <v>3.1E-2</v>
      </c>
      <c r="BD612" s="6"/>
      <c r="BE612" s="19"/>
      <c r="BF612" s="19"/>
      <c r="BG612" s="2">
        <v>7821</v>
      </c>
      <c r="BH612" s="67">
        <v>277.5</v>
      </c>
      <c r="BI612" s="19">
        <v>0</v>
      </c>
      <c r="BJ612" s="19">
        <v>45.2</v>
      </c>
      <c r="BK612" s="1">
        <v>54.8</v>
      </c>
      <c r="BL612" s="124">
        <f>BJ612/BK612</f>
        <v>0.82481751824817529</v>
      </c>
      <c r="BM612" s="125">
        <v>0.52</v>
      </c>
      <c r="BN612" s="6">
        <f>BM612*100/AO612</f>
        <v>1.5757575757575757</v>
      </c>
      <c r="BO612" s="1" t="s">
        <v>432</v>
      </c>
      <c r="BP612" s="1">
        <v>33.6</v>
      </c>
      <c r="BQ612" s="19">
        <v>55.37</v>
      </c>
      <c r="BR612" s="4">
        <v>40933</v>
      </c>
      <c r="BS612" s="6">
        <f>BX612+BZ612</f>
        <v>54.5</v>
      </c>
      <c r="BT612" s="4">
        <v>93.3</v>
      </c>
      <c r="BU612" s="43">
        <v>7398.0249999999996</v>
      </c>
      <c r="BV612" s="6">
        <f>100-BT612</f>
        <v>6.7000000000000028</v>
      </c>
      <c r="BW612" s="6">
        <f>BY612+CA612+CC612</f>
        <v>63.790500000000002</v>
      </c>
      <c r="BX612" s="2">
        <v>22.9</v>
      </c>
      <c r="BY612" s="22">
        <f>BX612*AP612/100</f>
        <v>14.7705</v>
      </c>
      <c r="BZ612" s="4">
        <v>31.6</v>
      </c>
      <c r="CA612" s="22">
        <f>BZ612*AP612/100</f>
        <v>20.382000000000001</v>
      </c>
      <c r="CB612" s="4">
        <v>44.4</v>
      </c>
      <c r="CC612" s="22">
        <f>CB612*AP612/100</f>
        <v>28.637999999999998</v>
      </c>
      <c r="CD612" s="22">
        <v>0.23</v>
      </c>
      <c r="CE612" s="126">
        <v>93.8</v>
      </c>
      <c r="CF612" s="127">
        <v>6618.0999999999995</v>
      </c>
      <c r="CG612" s="126">
        <v>87.6</v>
      </c>
      <c r="CH612" s="127">
        <v>4808</v>
      </c>
      <c r="CI612" s="126">
        <v>60.3</v>
      </c>
      <c r="CJ612" s="126">
        <v>77</v>
      </c>
      <c r="CK612" s="127">
        <v>4578.0999999999995</v>
      </c>
      <c r="CL612" s="19">
        <f>BX612/BZ612</f>
        <v>0.72468354430379744</v>
      </c>
      <c r="CM612" s="22"/>
      <c r="CN612" s="22"/>
      <c r="CO612" s="22"/>
      <c r="CP612" s="6">
        <v>2.58</v>
      </c>
      <c r="CQ612" s="19"/>
      <c r="CR612" s="19"/>
      <c r="CS612" s="19"/>
      <c r="CT612" s="22"/>
      <c r="CU612" s="142"/>
      <c r="CV612" s="142"/>
      <c r="CW612" s="22"/>
      <c r="CX612" s="22"/>
      <c r="CZ612" s="22"/>
      <c r="DA612" s="16">
        <v>3</v>
      </c>
      <c r="DB612" s="129" t="s">
        <v>257</v>
      </c>
      <c r="DC612" s="130"/>
      <c r="DD612" s="131" t="s">
        <v>1266</v>
      </c>
      <c r="DI612" s="1" t="s">
        <v>436</v>
      </c>
      <c r="DJ612" s="210" t="s">
        <v>491</v>
      </c>
      <c r="DK612" s="4">
        <v>2</v>
      </c>
      <c r="DN612" s="16">
        <v>0</v>
      </c>
      <c r="DR612" s="1" t="s">
        <v>431</v>
      </c>
      <c r="DS612" s="1" t="s">
        <v>431</v>
      </c>
      <c r="DT612" s="22">
        <v>129</v>
      </c>
      <c r="DU612" s="22">
        <v>3.1</v>
      </c>
      <c r="DV612" s="22">
        <v>96.9</v>
      </c>
      <c r="DW612" s="1" t="s">
        <v>431</v>
      </c>
      <c r="DX612" s="1" t="s">
        <v>431</v>
      </c>
      <c r="DY612" s="1" t="s">
        <v>431</v>
      </c>
      <c r="DZ612" s="1" t="s">
        <v>431</v>
      </c>
      <c r="EA612" s="1">
        <v>0</v>
      </c>
      <c r="EB612" s="2"/>
      <c r="EC612" s="36"/>
      <c r="ED612" s="36"/>
      <c r="EE612" s="4">
        <v>3</v>
      </c>
      <c r="EF612" s="4"/>
      <c r="EG612" s="4"/>
      <c r="EH612" s="4"/>
      <c r="EI612" s="4"/>
      <c r="EJ612" s="4"/>
      <c r="EK612" s="4"/>
      <c r="EL612" s="6" t="e">
        <f>EK612/(EJ612*EJ612*0.01*0.01)</f>
        <v>#DIV/0!</v>
      </c>
      <c r="EM612" s="4"/>
      <c r="EN612" s="4"/>
      <c r="EO612" s="4"/>
      <c r="EP612" s="4"/>
      <c r="EQ612" s="31"/>
      <c r="ER612" s="14"/>
      <c r="ES612" s="132">
        <v>12706</v>
      </c>
      <c r="ET612" s="133">
        <v>75</v>
      </c>
      <c r="EU612" s="133">
        <v>5052</v>
      </c>
      <c r="EV612" s="133">
        <v>8000</v>
      </c>
      <c r="EW612" s="133">
        <v>40560</v>
      </c>
      <c r="EX612" s="133">
        <v>1841</v>
      </c>
      <c r="EY612" s="134">
        <f>EX612/EV612*EW612/ET612</f>
        <v>124.45159999999998</v>
      </c>
      <c r="EZ612" s="39">
        <f>L612*EY612</f>
        <v>373.35479999999995</v>
      </c>
      <c r="FA612" s="9"/>
      <c r="FE612" s="135"/>
      <c r="FF612" s="135"/>
      <c r="FH612" s="136"/>
      <c r="FI612" s="11"/>
      <c r="FK612" s="138"/>
      <c r="FL612" s="139"/>
      <c r="FM612" s="9"/>
      <c r="FN612" s="1"/>
      <c r="FO612" s="41">
        <f>AC612/1000</f>
        <v>0.14699999999999999</v>
      </c>
      <c r="FQ612" s="121">
        <f>EX612*100/EU612</f>
        <v>36.441013460015839</v>
      </c>
      <c r="FR612" s="140">
        <f>EY612/1000</f>
        <v>0.12445159999999998</v>
      </c>
      <c r="FS612" s="143">
        <f>DT612/EY612</f>
        <v>1.0365475413735139</v>
      </c>
      <c r="FT612" s="143"/>
      <c r="FU612" s="214"/>
      <c r="FW612" s="214"/>
      <c r="GI612" s="8"/>
      <c r="GO612" s="10">
        <v>43957</v>
      </c>
      <c r="GP612" s="10"/>
      <c r="GQ612" s="20"/>
      <c r="KE612" s="20">
        <f>FR612*AO612/100*1000</f>
        <v>41.069027999999996</v>
      </c>
      <c r="KF612" s="20">
        <f>FR612*AP612/100*1000</f>
        <v>80.271281999999985</v>
      </c>
      <c r="KG612" s="20">
        <f>FR612*AQ612/100*1000</f>
        <v>1.6800965999999999</v>
      </c>
      <c r="KH612" s="20">
        <f>FR612*AX612/100*1000</f>
        <v>1.4311933999999995</v>
      </c>
      <c r="KI612" s="20">
        <f>FR612*BM612/100*1000</f>
        <v>0.64714831999999989</v>
      </c>
      <c r="KJ612" s="20">
        <f>FR612*BY612/100*1000</f>
        <v>18.382123577999998</v>
      </c>
      <c r="KK612" s="20">
        <f>FR612*CA612/100*1000</f>
        <v>25.365725112</v>
      </c>
      <c r="KL612" s="20">
        <f>FR612*CC612/100*1000</f>
        <v>35.640449208</v>
      </c>
    </row>
    <row r="613" spans="1:313">
      <c r="A613" s="1">
        <v>245</v>
      </c>
      <c r="B613" s="1">
        <f>COUNTIFS($D$3:D613,D613,$F$3:F613,F613)</f>
        <v>1</v>
      </c>
      <c r="C613" s="34">
        <v>16039</v>
      </c>
      <c r="D613" s="21" t="s">
        <v>575</v>
      </c>
      <c r="E613" s="2" t="s">
        <v>521</v>
      </c>
      <c r="F613" s="2">
        <v>460424497</v>
      </c>
      <c r="G613" s="1">
        <f>LEFT(H613,4)-CONCATENATE(IF(LEFT(F613, 2)&lt;MID(H613, 3, 4), 20, 19),LEFT(F613,2))</f>
        <v>75</v>
      </c>
      <c r="H613" s="247" t="s">
        <v>2141</v>
      </c>
      <c r="I613" s="29" t="s">
        <v>538</v>
      </c>
      <c r="J613" s="24" t="s">
        <v>487</v>
      </c>
      <c r="K613" s="2" t="s">
        <v>430</v>
      </c>
      <c r="L613" s="2">
        <v>19</v>
      </c>
      <c r="M613" s="2" t="s">
        <v>591</v>
      </c>
      <c r="N613" s="2" t="s">
        <v>647</v>
      </c>
      <c r="O613" s="11"/>
      <c r="P613" s="2" t="s">
        <v>2143</v>
      </c>
      <c r="Q613" s="11"/>
      <c r="R613" s="11"/>
      <c r="S613" s="11"/>
      <c r="T613" s="42"/>
      <c r="U613" s="42"/>
      <c r="V613" s="64" t="s">
        <v>1609</v>
      </c>
      <c r="W613" s="42"/>
      <c r="X613" s="42"/>
      <c r="Y613" s="66"/>
      <c r="Z613" s="11"/>
      <c r="AA613" s="1" t="s">
        <v>773</v>
      </c>
      <c r="AC613" s="115">
        <v>38</v>
      </c>
      <c r="AD613" s="115">
        <v>700</v>
      </c>
      <c r="AE613" s="11"/>
      <c r="AF613" s="11"/>
      <c r="AG613" s="11" t="s">
        <v>491</v>
      </c>
      <c r="AH613" s="115">
        <v>50</v>
      </c>
      <c r="AI613" s="11"/>
      <c r="AJ613" s="11"/>
      <c r="AM613" s="11"/>
      <c r="AO613" s="116">
        <v>37.6</v>
      </c>
      <c r="AP613" s="117">
        <v>42.3</v>
      </c>
      <c r="AQ613" s="118">
        <v>19.2</v>
      </c>
      <c r="AR613" s="119">
        <f>AO613+AP613+AQ613</f>
        <v>99.100000000000009</v>
      </c>
      <c r="AS613" s="120">
        <f>AO613/AP613</f>
        <v>0.88888888888888895</v>
      </c>
      <c r="AT613" s="121">
        <f>AO613/AP613*AQ613</f>
        <v>17.066666666666666</v>
      </c>
      <c r="AU613" s="122">
        <f>AO613/(AP613+AQ613)</f>
        <v>0.61138211382113827</v>
      </c>
      <c r="AV613" s="19">
        <f>AW613*AO613/100</f>
        <v>28.506</v>
      </c>
      <c r="AW613" s="19">
        <f>98-AY613-(CD613*100/AO613)</f>
        <v>75.813829787234042</v>
      </c>
      <c r="AX613" s="123">
        <v>8.32</v>
      </c>
      <c r="AY613" s="19">
        <f>AX613*100/AO613</f>
        <v>22.127659574468083</v>
      </c>
      <c r="AZ613" s="1" t="s">
        <v>432</v>
      </c>
      <c r="BA613" s="58">
        <v>3.5489999999999999</v>
      </c>
      <c r="BB613" s="1" t="s">
        <v>432</v>
      </c>
      <c r="BC613" s="6">
        <v>1.78</v>
      </c>
      <c r="BD613" s="6"/>
      <c r="BE613" s="19"/>
      <c r="BF613" s="19"/>
      <c r="BG613" s="67">
        <v>8207.9646017699124</v>
      </c>
      <c r="BH613" s="67">
        <v>710.27</v>
      </c>
      <c r="BI613" s="19">
        <v>1.63</v>
      </c>
      <c r="BJ613" s="19">
        <v>75.599999999999994</v>
      </c>
      <c r="BK613" s="19">
        <f>100-BJ613</f>
        <v>24.400000000000006</v>
      </c>
      <c r="BL613" s="124">
        <f>BJ613/BK613</f>
        <v>3.0983606557377041</v>
      </c>
      <c r="BM613" s="125">
        <v>0.21</v>
      </c>
      <c r="BN613" s="6">
        <f>BM613*100/AO613</f>
        <v>0.55851063829787229</v>
      </c>
      <c r="BO613" s="1" t="s">
        <v>432</v>
      </c>
      <c r="BP613" s="19">
        <v>3.9</v>
      </c>
      <c r="BQ613" s="19">
        <v>11.9</v>
      </c>
      <c r="BR613" s="43">
        <v>23906.880000000001</v>
      </c>
      <c r="BS613" s="6">
        <f>BX613+BZ613</f>
        <v>67.400000000000006</v>
      </c>
      <c r="BT613" s="4">
        <v>98.7</v>
      </c>
      <c r="BU613" s="43">
        <v>9015.1</v>
      </c>
      <c r="BV613" s="6">
        <f>100-BT613</f>
        <v>1.2999999999999972</v>
      </c>
      <c r="BW613" s="6">
        <f>BY613+CA613+CC613</f>
        <v>41.538599999999995</v>
      </c>
      <c r="BX613" s="22">
        <v>23.7</v>
      </c>
      <c r="BY613" s="22">
        <f>BX613*AP613/100</f>
        <v>10.025099999999998</v>
      </c>
      <c r="BZ613" s="6">
        <v>43.7</v>
      </c>
      <c r="CA613" s="22">
        <f>BZ613*AP613/100</f>
        <v>18.485099999999999</v>
      </c>
      <c r="CB613" s="6">
        <v>30.8</v>
      </c>
      <c r="CC613" s="22">
        <f>CB613*AP613/100</f>
        <v>13.0284</v>
      </c>
      <c r="CD613" s="22">
        <v>2.1999999999999999E-2</v>
      </c>
      <c r="CE613" s="126">
        <v>91.1</v>
      </c>
      <c r="CF613" s="127">
        <v>5820</v>
      </c>
      <c r="CG613" s="126">
        <v>68.5</v>
      </c>
      <c r="CH613" s="127">
        <v>4384</v>
      </c>
      <c r="CI613" s="126">
        <v>32.700000000000003</v>
      </c>
      <c r="CJ613" s="126">
        <v>62.3</v>
      </c>
      <c r="CK613" s="127">
        <v>4717</v>
      </c>
      <c r="CL613" s="19">
        <f>BX613/BZ613</f>
        <v>0.54233409610983974</v>
      </c>
      <c r="CM613" s="19"/>
      <c r="CN613" s="19"/>
      <c r="CO613" s="19"/>
      <c r="CP613" s="6"/>
      <c r="CQ613" s="19"/>
      <c r="CR613" s="19"/>
      <c r="CS613" s="20"/>
      <c r="CZ613" s="22"/>
      <c r="DA613" s="16"/>
      <c r="DB613" s="129" t="s">
        <v>441</v>
      </c>
      <c r="DC613" s="130"/>
      <c r="DD613" s="131" t="s">
        <v>2144</v>
      </c>
      <c r="DI613" s="1" t="s">
        <v>434</v>
      </c>
      <c r="DJ613" s="210" t="s">
        <v>491</v>
      </c>
      <c r="DK613" s="4">
        <v>2</v>
      </c>
      <c r="DN613" s="16">
        <v>0</v>
      </c>
      <c r="DR613" s="22" t="s">
        <v>431</v>
      </c>
      <c r="DS613" s="22" t="s">
        <v>431</v>
      </c>
      <c r="DT613" s="22">
        <v>104</v>
      </c>
      <c r="DU613" s="22">
        <v>16.399999999999999</v>
      </c>
      <c r="DV613" s="22">
        <v>83.6</v>
      </c>
      <c r="DW613" s="40" t="s">
        <v>431</v>
      </c>
      <c r="DX613" s="40" t="s">
        <v>431</v>
      </c>
      <c r="DY613" s="40" t="s">
        <v>431</v>
      </c>
      <c r="DZ613" s="40" t="s">
        <v>431</v>
      </c>
      <c r="EA613" s="2">
        <v>0</v>
      </c>
      <c r="EB613" s="2"/>
      <c r="EC613" s="36"/>
      <c r="ED613" s="36"/>
      <c r="EE613" s="4">
        <f>L613</f>
        <v>19</v>
      </c>
      <c r="EF613" s="4"/>
      <c r="EG613" s="4"/>
      <c r="EH613" s="4"/>
      <c r="EI613" s="4"/>
      <c r="EJ613" s="4"/>
      <c r="EK613" s="4"/>
      <c r="EL613" s="6" t="e">
        <f>EK613/(EJ613*EJ613*0.01*0.01)</f>
        <v>#DIV/0!</v>
      </c>
      <c r="EM613" s="4"/>
      <c r="EN613" s="4"/>
      <c r="EO613" s="4"/>
      <c r="EP613" s="4"/>
      <c r="EQ613" s="31"/>
      <c r="ER613" s="14"/>
      <c r="ES613" s="132">
        <f>C613</f>
        <v>16039</v>
      </c>
      <c r="ET613" s="133">
        <v>75</v>
      </c>
      <c r="EU613" s="133">
        <v>763177</v>
      </c>
      <c r="EV613" s="133">
        <v>28000</v>
      </c>
      <c r="EW613" s="133">
        <v>37440</v>
      </c>
      <c r="EX613" s="133">
        <v>1920</v>
      </c>
      <c r="EY613" s="134">
        <f>EX613/EV613*EW613/ET613</f>
        <v>34.23085714285714</v>
      </c>
      <c r="EZ613" s="39">
        <f>L613*EY613</f>
        <v>650.38628571428569</v>
      </c>
      <c r="FA613" s="9"/>
      <c r="FE613" s="135"/>
      <c r="FF613" s="135"/>
      <c r="FH613" s="136"/>
      <c r="FK613" s="138"/>
      <c r="FL613" s="139"/>
      <c r="FM613" s="9"/>
      <c r="FN613" s="1"/>
      <c r="FO613" s="41">
        <f>AC613/1000</f>
        <v>3.7999999999999999E-2</v>
      </c>
      <c r="FQ613" s="121">
        <f>EX613*100/EU613</f>
        <v>0.25157990872366437</v>
      </c>
      <c r="FR613" s="140">
        <f>EY613/1000</f>
        <v>3.4230857142857139E-2</v>
      </c>
      <c r="FS613" s="9"/>
      <c r="FU613" s="214"/>
      <c r="FW613" s="214"/>
      <c r="GI613" s="8"/>
      <c r="GO613" s="10"/>
      <c r="GP613" s="10"/>
      <c r="GQ613" s="20"/>
      <c r="KE613" s="20">
        <f>FR613*AO613/100*1000</f>
        <v>12.870802285714284</v>
      </c>
      <c r="KF613" s="20">
        <f>FR613*AP613/100*1000</f>
        <v>14.47965257142857</v>
      </c>
      <c r="KG613" s="20">
        <f>FR613*AQ613/100*1000</f>
        <v>6.5723245714285703</v>
      </c>
      <c r="KH613" s="20">
        <f>FR613*AX613/100*1000</f>
        <v>2.8480073142857143</v>
      </c>
      <c r="KI613" s="20">
        <f>FR613*BM613/100*1000</f>
        <v>7.1884799999999999E-2</v>
      </c>
      <c r="KJ613" s="20">
        <f>FR613*BY613/100*1000</f>
        <v>3.4316776594285701</v>
      </c>
      <c r="KK613" s="20">
        <f>FR613*CA613/100*1000</f>
        <v>6.3276081737142853</v>
      </c>
      <c r="KL613" s="20">
        <f>FR613*CC613/100*1000</f>
        <v>4.4597329919999993</v>
      </c>
    </row>
    <row r="614" spans="1:313">
      <c r="A614" s="1">
        <v>258</v>
      </c>
      <c r="B614" s="219">
        <f>COUNTIFS($D$3:D614,D614,$F$3:F614,F614)</f>
        <v>1</v>
      </c>
      <c r="C614" s="34">
        <v>11515</v>
      </c>
      <c r="D614" s="75" t="s">
        <v>795</v>
      </c>
      <c r="E614" s="76" t="s">
        <v>504</v>
      </c>
      <c r="F614" s="76">
        <v>6209170319</v>
      </c>
      <c r="G614" s="77">
        <v>57</v>
      </c>
      <c r="H614" s="248" t="s">
        <v>794</v>
      </c>
      <c r="I614" s="29" t="s">
        <v>442</v>
      </c>
      <c r="J614" s="24" t="s">
        <v>487</v>
      </c>
      <c r="K614" s="2" t="s">
        <v>430</v>
      </c>
      <c r="L614" s="1">
        <v>35</v>
      </c>
      <c r="M614" s="2" t="s">
        <v>631</v>
      </c>
      <c r="N614" s="2" t="s">
        <v>431</v>
      </c>
      <c r="P614" s="1" t="s">
        <v>790</v>
      </c>
      <c r="T614" s="45" t="s">
        <v>793</v>
      </c>
      <c r="U614" s="45"/>
      <c r="V614" s="44" t="s">
        <v>780</v>
      </c>
      <c r="W614" s="42"/>
      <c r="Z614" s="29"/>
      <c r="AA614" s="1" t="s">
        <v>781</v>
      </c>
      <c r="AC614" s="115">
        <v>5223</v>
      </c>
      <c r="AD614" s="115">
        <v>182000</v>
      </c>
      <c r="AE614" s="11"/>
      <c r="AF614" s="11"/>
      <c r="AG614" s="11" t="s">
        <v>491</v>
      </c>
      <c r="AH614" s="115">
        <v>10000</v>
      </c>
      <c r="AI614" s="11"/>
      <c r="AO614" s="116">
        <v>35.1</v>
      </c>
      <c r="AP614" s="117">
        <v>4.9000000000000004</v>
      </c>
      <c r="AQ614" s="118">
        <v>58.9</v>
      </c>
      <c r="AR614" s="119">
        <f>AO614+AP614+AQ614</f>
        <v>98.9</v>
      </c>
      <c r="AS614" s="120">
        <f>AO614/AP614</f>
        <v>7.1632653061224492</v>
      </c>
      <c r="AT614" s="121">
        <f>AO614/AP614*AQ614</f>
        <v>421.91632653061225</v>
      </c>
      <c r="AU614" s="122">
        <f>AO614/(AP614+AQ614)</f>
        <v>0.55015673981191227</v>
      </c>
      <c r="AV614" s="19">
        <v>32.151600000000002</v>
      </c>
      <c r="AW614" s="19">
        <f>95-AY614</f>
        <v>91.6</v>
      </c>
      <c r="AX614" s="123">
        <v>1.1934</v>
      </c>
      <c r="AY614" s="19">
        <v>3.4</v>
      </c>
      <c r="AZ614" s="1" t="s">
        <v>432</v>
      </c>
      <c r="BA614" s="145">
        <v>8</v>
      </c>
      <c r="BB614" s="1" t="s">
        <v>432</v>
      </c>
      <c r="BC614" s="4">
        <v>6.4</v>
      </c>
      <c r="BG614" s="67">
        <v>8073.5</v>
      </c>
      <c r="BH614" s="1">
        <v>811</v>
      </c>
      <c r="BI614" s="19">
        <v>5.72</v>
      </c>
      <c r="BJ614" s="1">
        <v>68.7</v>
      </c>
      <c r="BK614" s="1">
        <v>31.3</v>
      </c>
      <c r="BL614" s="124">
        <f>BJ614/BK614</f>
        <v>2.1948881789137382</v>
      </c>
      <c r="BM614" s="125">
        <v>3.3</v>
      </c>
      <c r="BN614" s="6">
        <f>BM614*100/AO614</f>
        <v>9.4017094017094021</v>
      </c>
      <c r="BO614" s="1" t="s">
        <v>432</v>
      </c>
      <c r="BP614" s="1">
        <v>37.299999999999997</v>
      </c>
      <c r="BQ614" s="1">
        <v>55.5</v>
      </c>
      <c r="BR614" s="4">
        <v>25349</v>
      </c>
      <c r="BS614" s="6">
        <f>BX614+BZ614</f>
        <v>42.9</v>
      </c>
      <c r="BT614" s="4">
        <v>78.8</v>
      </c>
      <c r="BU614" s="43">
        <v>6257.7235772357726</v>
      </c>
      <c r="BV614" s="6">
        <f>100-BT614</f>
        <v>21.200000000000003</v>
      </c>
      <c r="BW614" s="6">
        <f>BY614+CA614+CC614</f>
        <v>4.8314000000000004</v>
      </c>
      <c r="BX614" s="4">
        <v>5.0999999999999996</v>
      </c>
      <c r="BY614" s="22">
        <f>BX614*AP614/100</f>
        <v>0.24989999999999998</v>
      </c>
      <c r="BZ614" s="4">
        <v>37.799999999999997</v>
      </c>
      <c r="CA614" s="22">
        <f>BZ614*AP614/100</f>
        <v>1.8522000000000001</v>
      </c>
      <c r="CB614" s="4">
        <v>55.7</v>
      </c>
      <c r="CC614" s="22">
        <f>CB614*AP614/100</f>
        <v>2.7293000000000003</v>
      </c>
      <c r="CD614" s="6">
        <v>0.19</v>
      </c>
      <c r="CE614" s="126">
        <v>100</v>
      </c>
      <c r="CF614" s="126">
        <v>21176</v>
      </c>
      <c r="CG614" s="126">
        <v>99.4</v>
      </c>
      <c r="CH614" s="126">
        <v>8262</v>
      </c>
      <c r="CI614" s="126">
        <v>91.2</v>
      </c>
      <c r="CJ614" s="126">
        <v>97</v>
      </c>
      <c r="CK614" s="126">
        <v>8337</v>
      </c>
      <c r="CL614" s="146">
        <f>BX614/BZ614</f>
        <v>0.13492063492063491</v>
      </c>
      <c r="CM614" s="22"/>
      <c r="CN614" s="22"/>
      <c r="CO614" s="22"/>
      <c r="CT614" s="6">
        <v>72.900000000000006</v>
      </c>
      <c r="CU614" s="6">
        <v>6.55</v>
      </c>
      <c r="CV614" s="6"/>
      <c r="CW614" s="22"/>
      <c r="CX614" s="22"/>
      <c r="CY614" s="2"/>
      <c r="CZ614" s="22">
        <v>1.54</v>
      </c>
      <c r="DA614" s="16">
        <v>5</v>
      </c>
      <c r="DB614" s="129" t="s">
        <v>433</v>
      </c>
      <c r="DD614" s="131" t="s">
        <v>796</v>
      </c>
      <c r="DI614" s="108" t="s">
        <v>434</v>
      </c>
      <c r="DJ614" s="210" t="s">
        <v>491</v>
      </c>
      <c r="DK614" s="4">
        <v>2</v>
      </c>
      <c r="DN614" s="16" t="s">
        <v>532</v>
      </c>
      <c r="DR614" s="1" t="s">
        <v>431</v>
      </c>
      <c r="DS614" s="1" t="s">
        <v>431</v>
      </c>
      <c r="DT614" s="1">
        <v>6843</v>
      </c>
      <c r="DU614" s="1">
        <v>73</v>
      </c>
      <c r="DV614" s="1">
        <v>27</v>
      </c>
      <c r="DW614" s="1">
        <v>5</v>
      </c>
      <c r="DX614" s="1">
        <v>5753</v>
      </c>
      <c r="DY614" s="1" t="s">
        <v>431</v>
      </c>
      <c r="DZ614" s="1">
        <v>4.12</v>
      </c>
      <c r="EA614" s="1" t="s">
        <v>550</v>
      </c>
      <c r="EC614" s="4">
        <v>1</v>
      </c>
      <c r="ED614" s="4"/>
      <c r="EE614" s="4">
        <v>35</v>
      </c>
      <c r="EF614" s="4"/>
      <c r="EG614" s="5">
        <v>3</v>
      </c>
      <c r="EH614" s="4"/>
      <c r="EI614" s="4"/>
      <c r="EJ614" s="4"/>
      <c r="EK614" s="4"/>
      <c r="EL614" s="6" t="e">
        <f>EK614/((EJ614/100)*(EJ614/100))</f>
        <v>#DIV/0!</v>
      </c>
      <c r="EM614" s="4">
        <v>2</v>
      </c>
      <c r="EN614" s="4"/>
      <c r="EO614" s="4">
        <v>3</v>
      </c>
      <c r="EP614" s="4">
        <v>2</v>
      </c>
      <c r="EQ614" s="31"/>
      <c r="ER614" s="14"/>
      <c r="ES614" s="132">
        <v>11515</v>
      </c>
      <c r="ET614" s="133">
        <v>75</v>
      </c>
      <c r="EU614" s="133">
        <v>72072</v>
      </c>
      <c r="EV614" s="133">
        <v>4000</v>
      </c>
      <c r="EW614" s="133">
        <v>38220</v>
      </c>
      <c r="EX614" s="133">
        <v>46037</v>
      </c>
      <c r="EY614" s="134">
        <f>EX614/EV614*EW614/ET614</f>
        <v>5865.1138000000001</v>
      </c>
      <c r="EZ614" s="39">
        <f>L614*EY614</f>
        <v>205278.98300000001</v>
      </c>
      <c r="FA614" s="9"/>
      <c r="FE614" s="135"/>
      <c r="FF614" s="135"/>
      <c r="FH614" s="136"/>
      <c r="FK614" s="138"/>
      <c r="FL614" s="139"/>
      <c r="FM614" s="9"/>
      <c r="FN614" s="1"/>
      <c r="FO614" s="41">
        <f>AC614/1000</f>
        <v>5.2229999999999999</v>
      </c>
      <c r="FQ614" s="121">
        <f>EX614*100/EU614</f>
        <v>63.876401376401375</v>
      </c>
      <c r="FR614" s="140">
        <f>EY614/1000</f>
        <v>5.8651138000000005</v>
      </c>
      <c r="FS614" s="38"/>
      <c r="FT614" s="19"/>
      <c r="FU614" s="214" t="s">
        <v>785</v>
      </c>
      <c r="FV614" s="37"/>
      <c r="FW614" s="214" t="s">
        <v>785</v>
      </c>
      <c r="FX614" s="37"/>
      <c r="FY614" s="38"/>
      <c r="GI614" s="8"/>
      <c r="GO614" s="10">
        <v>43692</v>
      </c>
      <c r="GP614" s="10"/>
      <c r="GQ614" s="20"/>
      <c r="GT614" s="18">
        <v>5</v>
      </c>
      <c r="GY614" s="1"/>
      <c r="GZ614" s="1"/>
      <c r="KB614" s="1"/>
      <c r="KC614" s="1"/>
      <c r="KD614" s="1"/>
      <c r="KE614" s="20">
        <f>FR614*AO614/100*1000</f>
        <v>2058.6549438000002</v>
      </c>
      <c r="KF614" s="20">
        <f>FR614*AP614/100*1000</f>
        <v>287.3905762</v>
      </c>
      <c r="KG614" s="20">
        <f>FR614*AQ614/100*1000</f>
        <v>3454.5520282000002</v>
      </c>
      <c r="KH614" s="20">
        <f>FR614*AX614/100*1000</f>
        <v>69.994268089200006</v>
      </c>
      <c r="KI614" s="20">
        <f>FR614*BM614/100*1000</f>
        <v>193.54875540000003</v>
      </c>
      <c r="KJ614" s="20">
        <f>FR614*BY614/100*1000</f>
        <v>14.6569193862</v>
      </c>
      <c r="KK614" s="20">
        <f>FR614*CA614/100*1000</f>
        <v>108.63363780360002</v>
      </c>
      <c r="KL614" s="20">
        <f>FR614*CC614/100*1000</f>
        <v>160.07655094340001</v>
      </c>
      <c r="KM614" s="1"/>
      <c r="KN614" s="1"/>
      <c r="KO614" s="1"/>
    </row>
    <row r="615" spans="1:313">
      <c r="A615" s="1">
        <v>267</v>
      </c>
      <c r="B615" s="1">
        <f>COUNTIFS($D$3:D615,D615,$F$3:F615,F615)</f>
        <v>2</v>
      </c>
      <c r="C615" s="34">
        <v>11615</v>
      </c>
      <c r="D615" s="75" t="s">
        <v>795</v>
      </c>
      <c r="E615" s="76" t="s">
        <v>504</v>
      </c>
      <c r="F615" s="76">
        <v>6209170319</v>
      </c>
      <c r="G615" s="77">
        <f>LEFT(H615,4)-CONCATENATE(19,LEFT(F615,2))</f>
        <v>57</v>
      </c>
      <c r="H615" s="248" t="s">
        <v>805</v>
      </c>
      <c r="I615" s="29" t="s">
        <v>442</v>
      </c>
      <c r="J615" s="24" t="s">
        <v>487</v>
      </c>
      <c r="K615" s="2" t="s">
        <v>430</v>
      </c>
      <c r="L615" s="1">
        <v>23</v>
      </c>
      <c r="M615" s="2" t="s">
        <v>601</v>
      </c>
      <c r="N615" s="2" t="s">
        <v>647</v>
      </c>
      <c r="P615" s="1" t="s">
        <v>790</v>
      </c>
      <c r="S615" s="2"/>
      <c r="T615" s="46" t="s">
        <v>797</v>
      </c>
      <c r="U615" s="46"/>
      <c r="V615" s="47" t="s">
        <v>798</v>
      </c>
      <c r="X615" s="59"/>
      <c r="Y615" s="59"/>
      <c r="Z615" s="29" t="s">
        <v>488</v>
      </c>
      <c r="AA615" s="1" t="s">
        <v>781</v>
      </c>
      <c r="AC615" s="115">
        <v>9045</v>
      </c>
      <c r="AD615" s="115">
        <v>208000</v>
      </c>
      <c r="AE615" s="11"/>
      <c r="AF615" s="11"/>
      <c r="AG615" s="155" t="s">
        <v>483</v>
      </c>
      <c r="AH615" s="115">
        <v>10000</v>
      </c>
      <c r="AI615" s="11"/>
      <c r="AO615" s="116">
        <v>25.3</v>
      </c>
      <c r="AP615" s="117">
        <v>9.1</v>
      </c>
      <c r="AQ615" s="118">
        <v>64.900000000000006</v>
      </c>
      <c r="AR615" s="119">
        <f>AO615+AP615+AQ615</f>
        <v>99.300000000000011</v>
      </c>
      <c r="AS615" s="120">
        <f>AO615/AP615</f>
        <v>2.7802197802197806</v>
      </c>
      <c r="AT615" s="121">
        <f>AO615/AP615*AQ615</f>
        <v>180.43626373626378</v>
      </c>
      <c r="AU615" s="122">
        <f>AO615/(AP615+AQ615)</f>
        <v>0.3418918918918919</v>
      </c>
      <c r="AV615" s="19">
        <v>22.5929</v>
      </c>
      <c r="AW615" s="19">
        <f>95-AY615</f>
        <v>89.3</v>
      </c>
      <c r="AX615" s="123">
        <v>1.4421000000000002</v>
      </c>
      <c r="AY615" s="19">
        <v>5.7</v>
      </c>
      <c r="AZ615" s="1" t="s">
        <v>432</v>
      </c>
      <c r="BA615" s="145">
        <v>6.3</v>
      </c>
      <c r="BB615" s="1" t="s">
        <v>432</v>
      </c>
      <c r="BC615" s="6">
        <v>4.2</v>
      </c>
      <c r="BE615" s="1">
        <v>40.4</v>
      </c>
      <c r="BF615" s="1">
        <v>23.7</v>
      </c>
      <c r="BG615" s="67">
        <v>8374</v>
      </c>
      <c r="BH615" s="1">
        <v>680</v>
      </c>
      <c r="BI615" s="19">
        <v>2.2000000000000002</v>
      </c>
      <c r="BJ615" s="1">
        <v>74.3</v>
      </c>
      <c r="BK615" s="1">
        <v>25.7</v>
      </c>
      <c r="BL615" s="147">
        <f>BJ615/BK615</f>
        <v>2.8910505836575875</v>
      </c>
      <c r="BM615" s="125">
        <v>0.5</v>
      </c>
      <c r="BN615" s="6">
        <f>BM615*100/AO615</f>
        <v>1.9762845849802371</v>
      </c>
      <c r="BO615" s="1" t="s">
        <v>432</v>
      </c>
      <c r="BP615" s="1">
        <v>27.6</v>
      </c>
      <c r="BQ615" s="1">
        <v>55.8</v>
      </c>
      <c r="BR615" s="4">
        <v>60810</v>
      </c>
      <c r="BS615" s="6">
        <f>BX615+BZ615</f>
        <v>71.3</v>
      </c>
      <c r="BT615" s="4">
        <v>87.1</v>
      </c>
      <c r="BU615" s="43">
        <v>9769.9186991869919</v>
      </c>
      <c r="BV615" s="6">
        <f>100-BT615</f>
        <v>12.900000000000006</v>
      </c>
      <c r="BW615" s="6">
        <f>BY615+CA615+CC615</f>
        <v>8.9908000000000001</v>
      </c>
      <c r="BX615" s="4">
        <v>10.7</v>
      </c>
      <c r="BY615" s="22">
        <f>BX615*AP615/100</f>
        <v>0.9736999999999999</v>
      </c>
      <c r="BZ615" s="4">
        <v>60.6</v>
      </c>
      <c r="CA615" s="22">
        <f>BZ615*AP615/100</f>
        <v>5.5146000000000006</v>
      </c>
      <c r="CB615" s="4">
        <v>27.5</v>
      </c>
      <c r="CC615" s="22">
        <f>CB615*AP615/100</f>
        <v>2.5024999999999999</v>
      </c>
      <c r="CD615" s="6">
        <v>0.02</v>
      </c>
      <c r="CE615" s="126">
        <v>100</v>
      </c>
      <c r="CF615" s="126">
        <v>10638</v>
      </c>
      <c r="CG615" s="126">
        <v>96.5</v>
      </c>
      <c r="CH615" s="126">
        <v>7009</v>
      </c>
      <c r="CI615" s="126">
        <v>87.3</v>
      </c>
      <c r="CJ615" s="126">
        <v>94.4</v>
      </c>
      <c r="CK615" s="126">
        <v>6966</v>
      </c>
      <c r="CL615" s="146">
        <f>BX615/BZ615</f>
        <v>0.17656765676567654</v>
      </c>
      <c r="CM615" s="22"/>
      <c r="CN615" s="22"/>
      <c r="CO615" s="22"/>
      <c r="CT615" s="6">
        <v>61.3</v>
      </c>
      <c r="CU615" s="6">
        <v>11.7</v>
      </c>
      <c r="CV615" s="6">
        <v>78.599999999999994</v>
      </c>
      <c r="CW615" s="22">
        <v>50.9</v>
      </c>
      <c r="CX615" s="22">
        <v>50.7</v>
      </c>
      <c r="CY615" s="2">
        <v>67.599999999999994</v>
      </c>
      <c r="CZ615" s="22">
        <v>0.28000000000000003</v>
      </c>
      <c r="DA615" s="16">
        <v>5</v>
      </c>
      <c r="DB615" s="129" t="s">
        <v>433</v>
      </c>
      <c r="DC615" s="130"/>
      <c r="DD615" s="131" t="s">
        <v>737</v>
      </c>
      <c r="DI615" s="108" t="s">
        <v>434</v>
      </c>
      <c r="DJ615" s="209" t="s">
        <v>483</v>
      </c>
      <c r="DK615" s="4">
        <v>2</v>
      </c>
      <c r="DM615" s="4" t="s">
        <v>442</v>
      </c>
      <c r="DN615" s="16" t="s">
        <v>532</v>
      </c>
      <c r="DR615" s="1" t="s">
        <v>431</v>
      </c>
      <c r="DS615" s="1" t="s">
        <v>431</v>
      </c>
      <c r="DT615" s="1">
        <v>10293</v>
      </c>
      <c r="DU615" s="1">
        <v>80.2</v>
      </c>
      <c r="DV615" s="1">
        <v>19.8</v>
      </c>
      <c r="DW615" s="1" t="s">
        <v>431</v>
      </c>
      <c r="DX615" s="1" t="s">
        <v>431</v>
      </c>
      <c r="DY615" s="1" t="s">
        <v>431</v>
      </c>
      <c r="DZ615" s="1" t="s">
        <v>431</v>
      </c>
      <c r="EA615" s="1" t="s">
        <v>736</v>
      </c>
      <c r="EC615" s="4">
        <v>0</v>
      </c>
      <c r="ED615" s="4"/>
      <c r="EE615" s="4">
        <v>23</v>
      </c>
      <c r="EF615" s="4">
        <v>50</v>
      </c>
      <c r="EG615" s="4">
        <v>3</v>
      </c>
      <c r="EH615" s="4">
        <v>0</v>
      </c>
      <c r="EI615" s="4"/>
      <c r="EJ615" s="4">
        <v>178</v>
      </c>
      <c r="EK615" s="4">
        <v>106</v>
      </c>
      <c r="EL615" s="6">
        <f>EK615/(EJ615*EJ615*0.01*0.01)</f>
        <v>33.45537179649034</v>
      </c>
      <c r="EM615" s="4">
        <v>2</v>
      </c>
      <c r="EN615" s="4">
        <v>0</v>
      </c>
      <c r="EO615" s="4">
        <v>3</v>
      </c>
      <c r="EP615" s="4">
        <v>2</v>
      </c>
      <c r="EQ615" s="31"/>
      <c r="ER615" s="14"/>
      <c r="ES615" s="132">
        <v>11615</v>
      </c>
      <c r="ET615" s="133">
        <v>75</v>
      </c>
      <c r="EU615" s="133">
        <v>77996</v>
      </c>
      <c r="EV615" s="133">
        <v>4013</v>
      </c>
      <c r="EW615" s="133">
        <v>42120</v>
      </c>
      <c r="EX615" s="133">
        <v>63286</v>
      </c>
      <c r="EY615" s="134">
        <f>EX615/EV615*EW615/ET615</f>
        <v>8856.5705457263884</v>
      </c>
      <c r="EZ615" s="39">
        <f>L615*EY615</f>
        <v>203701.12255170694</v>
      </c>
      <c r="FA615" s="9"/>
      <c r="FE615" s="135"/>
      <c r="FF615" s="135"/>
      <c r="FH615" s="136"/>
      <c r="FK615" s="138"/>
      <c r="FL615" s="139"/>
      <c r="FM615" s="9"/>
      <c r="FN615" s="1"/>
      <c r="FO615" s="41">
        <f>AC615/1000</f>
        <v>9.0449999999999999</v>
      </c>
      <c r="FQ615" s="121">
        <f>EX615*100/EU615</f>
        <v>81.140058464536637</v>
      </c>
      <c r="FR615" s="140">
        <f>EY615/1000</f>
        <v>8.8565705457263881</v>
      </c>
      <c r="FS615" s="9"/>
      <c r="FV615" s="212"/>
      <c r="FX615" s="212"/>
      <c r="FZ615" s="4">
        <v>0</v>
      </c>
      <c r="GA615" s="4"/>
      <c r="GB615" s="36"/>
      <c r="GC615" s="36"/>
      <c r="GD615" s="4"/>
      <c r="GE615" s="4"/>
      <c r="GF615" s="4"/>
      <c r="GG615" s="4"/>
      <c r="GH615" s="31"/>
      <c r="GI615" s="31"/>
      <c r="GJ615" s="31"/>
      <c r="GK615" s="4">
        <v>0</v>
      </c>
      <c r="GL615" s="31" t="s">
        <v>809</v>
      </c>
      <c r="GM615" s="36" t="s">
        <v>810</v>
      </c>
      <c r="GN615" s="35"/>
      <c r="GO615" s="10">
        <v>43719</v>
      </c>
      <c r="GP615" s="10"/>
      <c r="GQ615" s="20"/>
      <c r="GR615" s="158" t="s">
        <v>774</v>
      </c>
      <c r="GS615" s="40">
        <v>44.693175942400003</v>
      </c>
      <c r="GT615" s="40">
        <v>2.7463175220263096</v>
      </c>
      <c r="GU615" s="41">
        <v>1.3183840849999975</v>
      </c>
      <c r="GV615" s="41"/>
      <c r="GW615" s="41"/>
      <c r="GX615" s="41"/>
      <c r="GY615" s="1"/>
      <c r="GZ615" s="1"/>
      <c r="IG615" s="4" t="s">
        <v>432</v>
      </c>
      <c r="IH615" s="4" t="s">
        <v>432</v>
      </c>
      <c r="II615" s="4" t="s">
        <v>432</v>
      </c>
      <c r="IJ615" s="4" t="s">
        <v>432</v>
      </c>
      <c r="IK615" s="4" t="s">
        <v>432</v>
      </c>
      <c r="IL615" s="4" t="s">
        <v>432</v>
      </c>
      <c r="IM615" s="159">
        <v>203701.12255170694</v>
      </c>
      <c r="IN615" s="43">
        <f>KA615*IM615/100</f>
        <v>13790.565996750558</v>
      </c>
      <c r="IO615" s="4" t="s">
        <v>432</v>
      </c>
      <c r="IP615" s="4" t="s">
        <v>432</v>
      </c>
      <c r="IQ615" s="4" t="s">
        <v>432</v>
      </c>
      <c r="IR615" s="4" t="s">
        <v>432</v>
      </c>
      <c r="IS615" s="43" t="s">
        <v>432</v>
      </c>
      <c r="IT615" s="4" t="s">
        <v>432</v>
      </c>
      <c r="IU615" s="4" t="s">
        <v>432</v>
      </c>
      <c r="IV615" s="3"/>
      <c r="IW615" s="4"/>
      <c r="IX615" s="4"/>
      <c r="IY615" s="4"/>
      <c r="IZ615" s="6">
        <v>69.2</v>
      </c>
      <c r="JA615" s="6">
        <v>98.8</v>
      </c>
      <c r="JB615" s="4">
        <v>9979</v>
      </c>
      <c r="JC615" s="4">
        <v>32.6</v>
      </c>
      <c r="JD615" s="4">
        <v>2734</v>
      </c>
      <c r="JE615" s="4">
        <v>10.3</v>
      </c>
      <c r="JF615" s="4">
        <v>2871</v>
      </c>
      <c r="JG615" s="4">
        <v>10.8</v>
      </c>
      <c r="JH615" s="4">
        <v>13047</v>
      </c>
      <c r="JI615" s="4">
        <v>49</v>
      </c>
      <c r="JJ615" s="4">
        <v>2853</v>
      </c>
      <c r="JK615" s="4">
        <v>72.400000000000006</v>
      </c>
      <c r="JL615" s="4">
        <v>5393</v>
      </c>
      <c r="JM615" s="6">
        <v>16.600000000000001</v>
      </c>
      <c r="JN615" s="4">
        <v>4.3499999999999996</v>
      </c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>
        <v>6.77</v>
      </c>
      <c r="KB615" s="1"/>
      <c r="KC615" s="1"/>
      <c r="KD615" s="1"/>
      <c r="KE615" s="20">
        <f>FR615*AO615/100*1000</f>
        <v>2240.7123480687765</v>
      </c>
      <c r="KF615" s="20">
        <f>FR615*AP615/100*1000</f>
        <v>805.9479196611012</v>
      </c>
      <c r="KG615" s="20">
        <f>FR615*AQ615/100*1000</f>
        <v>5747.9142841764269</v>
      </c>
      <c r="KH615" s="20">
        <f>FR615*AX615/100*1000</f>
        <v>127.72060383992026</v>
      </c>
      <c r="KI615" s="20">
        <f>FR615*BM615/100*1000</f>
        <v>44.282852728631944</v>
      </c>
      <c r="KJ615" s="20">
        <f>FR615*BY615/100*1000</f>
        <v>86.236427403737835</v>
      </c>
      <c r="KK615" s="20">
        <f>FR615*CA615/100*1000</f>
        <v>488.40443931462744</v>
      </c>
      <c r="KL615" s="20">
        <f>FR615*CC615/100*1000</f>
        <v>221.63567790680287</v>
      </c>
      <c r="KM615" s="1"/>
      <c r="KN615" s="1"/>
      <c r="KO615" s="1"/>
      <c r="KV615" s="36" t="s">
        <v>810</v>
      </c>
    </row>
    <row r="616" spans="1:313">
      <c r="A616" s="1">
        <v>114</v>
      </c>
      <c r="B616" s="1">
        <f>COUNTIFS($D$3:D616,D616,$F$3:F616,F616)</f>
        <v>3</v>
      </c>
      <c r="C616" s="34">
        <v>12707</v>
      </c>
      <c r="D616" s="75" t="s">
        <v>795</v>
      </c>
      <c r="E616" s="76" t="s">
        <v>504</v>
      </c>
      <c r="F616" s="76">
        <v>6209170319</v>
      </c>
      <c r="G616" s="77">
        <f>LEFT(H616,4)-CONCATENATE(IF(LEFT(F616, 2)&lt;MID(H616, 3, 4), 20, 19),LEFT(F616,2))</f>
        <v>58</v>
      </c>
      <c r="H616" s="248" t="s">
        <v>1254</v>
      </c>
      <c r="I616" s="29" t="s">
        <v>442</v>
      </c>
      <c r="J616" s="24" t="s">
        <v>487</v>
      </c>
      <c r="K616" s="2" t="s">
        <v>430</v>
      </c>
      <c r="L616" s="1">
        <v>14</v>
      </c>
      <c r="M616" s="2" t="s">
        <v>652</v>
      </c>
      <c r="N616" s="2" t="s">
        <v>431</v>
      </c>
      <c r="P616" s="1" t="s">
        <v>1261</v>
      </c>
      <c r="S616" s="2"/>
      <c r="T616" s="42"/>
      <c r="U616" s="42"/>
      <c r="V616" s="57" t="s">
        <v>1245</v>
      </c>
      <c r="X616" s="59"/>
      <c r="Y616" s="59"/>
      <c r="Z616" s="29"/>
      <c r="AA616" s="1" t="s">
        <v>812</v>
      </c>
      <c r="AC616" s="115">
        <v>2897</v>
      </c>
      <c r="AD616" s="115">
        <v>40000</v>
      </c>
      <c r="AE616" s="11"/>
      <c r="AF616" s="11"/>
      <c r="AG616" s="11" t="s">
        <v>483</v>
      </c>
      <c r="AH616" s="115">
        <v>4000</v>
      </c>
      <c r="AI616" s="11"/>
      <c r="AJ616" s="11"/>
      <c r="AM616" s="11"/>
      <c r="AO616" s="116">
        <v>71.5</v>
      </c>
      <c r="AP616" s="117">
        <v>16.2</v>
      </c>
      <c r="AQ616" s="118">
        <v>11.1</v>
      </c>
      <c r="AR616" s="119">
        <f>AO616+AP616+AQ616</f>
        <v>98.8</v>
      </c>
      <c r="AS616" s="120">
        <f>AO616/AP616</f>
        <v>4.4135802469135808</v>
      </c>
      <c r="AT616" s="121">
        <f>AO616/AP616*AQ616</f>
        <v>48.990740740740748</v>
      </c>
      <c r="AU616" s="122">
        <f>AO616/(AP616+AQ616)</f>
        <v>2.6190476190476195</v>
      </c>
      <c r="AV616" s="19">
        <f>AW616*AO616/100</f>
        <v>65.930000000000007</v>
      </c>
      <c r="AW616" s="19">
        <f>98-AY616-(CD616*100/AO616)</f>
        <v>92.209790209790214</v>
      </c>
      <c r="AX616" s="123">
        <v>3.77</v>
      </c>
      <c r="AY616" s="19">
        <f>AX616*100/AO616</f>
        <v>5.2727272727272725</v>
      </c>
      <c r="AZ616" s="1" t="s">
        <v>432</v>
      </c>
      <c r="BA616" s="58">
        <v>13</v>
      </c>
      <c r="BB616" s="1" t="s">
        <v>432</v>
      </c>
      <c r="BC616" s="6">
        <v>0.35</v>
      </c>
      <c r="BD616" s="6"/>
      <c r="BE616" s="19"/>
      <c r="BF616" s="19"/>
      <c r="BG616" s="2">
        <v>9447</v>
      </c>
      <c r="BH616" s="67">
        <v>1250.6000000000001</v>
      </c>
      <c r="BI616" s="19">
        <v>16.399999999999999</v>
      </c>
      <c r="BJ616" s="19">
        <v>61.1</v>
      </c>
      <c r="BK616" s="1">
        <v>38.9</v>
      </c>
      <c r="BL616" s="124">
        <f>BJ616/BK616</f>
        <v>1.5706940874035991</v>
      </c>
      <c r="BM616" s="125">
        <v>2.4500000000000002</v>
      </c>
      <c r="BN616" s="6">
        <f>BM616*100/AO616</f>
        <v>3.4265734265734271</v>
      </c>
      <c r="BO616" s="1" t="s">
        <v>432</v>
      </c>
      <c r="BP616" s="1">
        <v>54.5</v>
      </c>
      <c r="BQ616" s="19">
        <v>68.929999999999993</v>
      </c>
      <c r="BR616" s="4">
        <v>45972</v>
      </c>
      <c r="BS616" s="6">
        <f>BX616+BZ616</f>
        <v>24.21</v>
      </c>
      <c r="BT616" s="4">
        <v>83.8</v>
      </c>
      <c r="BU616" s="43">
        <v>5132.3450000000003</v>
      </c>
      <c r="BV616" s="6">
        <f>100-BT616</f>
        <v>16.200000000000003</v>
      </c>
      <c r="BW616" s="6">
        <f>BY616+CA616+CC616</f>
        <v>15.94242</v>
      </c>
      <c r="BX616" s="2">
        <v>3.71</v>
      </c>
      <c r="BY616" s="22">
        <f>BX616*AP616/100</f>
        <v>0.60102</v>
      </c>
      <c r="BZ616" s="4">
        <v>20.5</v>
      </c>
      <c r="CA616" s="22">
        <f>BZ616*AP616/100</f>
        <v>3.3209999999999997</v>
      </c>
      <c r="CB616" s="4">
        <v>74.2</v>
      </c>
      <c r="CC616" s="22">
        <f>CB616*AP616/100</f>
        <v>12.0204</v>
      </c>
      <c r="CD616" s="22">
        <v>0.37</v>
      </c>
      <c r="CE616" s="126">
        <v>100</v>
      </c>
      <c r="CF616" s="127">
        <v>9627.1</v>
      </c>
      <c r="CG616" s="126">
        <v>97.4</v>
      </c>
      <c r="CH616" s="127">
        <v>6006.4000000000005</v>
      </c>
      <c r="CI616" s="126">
        <v>75.599999999999994</v>
      </c>
      <c r="CJ616" s="126">
        <v>81.099999999999994</v>
      </c>
      <c r="CK616" s="127">
        <v>4550.8999999999996</v>
      </c>
      <c r="CL616" s="146">
        <f>BX616/BZ616</f>
        <v>0.18097560975609756</v>
      </c>
      <c r="CM616" s="22"/>
      <c r="CN616" s="22"/>
      <c r="CO616" s="22"/>
      <c r="CP616" s="6">
        <v>0.2</v>
      </c>
      <c r="CQ616" s="19"/>
      <c r="CR616" s="19"/>
      <c r="CS616" s="19"/>
      <c r="CT616" s="22"/>
      <c r="CU616" s="142"/>
      <c r="CV616" s="142"/>
      <c r="CW616" s="22"/>
      <c r="CX616" s="22"/>
      <c r="CZ616" s="22"/>
      <c r="DA616" s="16">
        <v>3</v>
      </c>
      <c r="DB616" s="129" t="s">
        <v>447</v>
      </c>
      <c r="DC616" s="130"/>
      <c r="DD616" s="131" t="s">
        <v>1267</v>
      </c>
      <c r="DI616" s="108" t="s">
        <v>434</v>
      </c>
      <c r="DJ616" s="209" t="s">
        <v>483</v>
      </c>
      <c r="DK616" s="4">
        <v>2</v>
      </c>
      <c r="DN616" s="16" t="s">
        <v>443</v>
      </c>
      <c r="DR616" s="1" t="s">
        <v>431</v>
      </c>
      <c r="DS616" s="1" t="s">
        <v>431</v>
      </c>
      <c r="DT616" s="22">
        <v>5868</v>
      </c>
      <c r="DU616" s="22">
        <v>49.7</v>
      </c>
      <c r="DV616" s="22">
        <v>50.3</v>
      </c>
      <c r="DW616" s="1" t="s">
        <v>431</v>
      </c>
      <c r="DX616" s="1" t="s">
        <v>431</v>
      </c>
      <c r="DY616" s="1" t="s">
        <v>431</v>
      </c>
      <c r="DZ616" s="1" t="s">
        <v>431</v>
      </c>
      <c r="EA616" s="1">
        <v>0</v>
      </c>
      <c r="EB616" s="2"/>
      <c r="EC616" s="36"/>
      <c r="ED616" s="36"/>
      <c r="EE616" s="4">
        <v>14</v>
      </c>
      <c r="EF616" s="4"/>
      <c r="EG616" s="4"/>
      <c r="EH616" s="4"/>
      <c r="EI616" s="4"/>
      <c r="EJ616" s="4"/>
      <c r="EK616" s="4"/>
      <c r="EL616" s="6" t="e">
        <f>EK616/(EJ616*EJ616*0.01*0.01)</f>
        <v>#DIV/0!</v>
      </c>
      <c r="EM616" s="4"/>
      <c r="EN616" s="4"/>
      <c r="EO616" s="4"/>
      <c r="EP616" s="4"/>
      <c r="EQ616" s="31"/>
      <c r="ER616" s="14"/>
      <c r="ES616" s="132">
        <v>12707</v>
      </c>
      <c r="ET616" s="133">
        <v>75</v>
      </c>
      <c r="EU616" s="133">
        <v>47699</v>
      </c>
      <c r="EV616" s="133">
        <v>4000</v>
      </c>
      <c r="EW616" s="133">
        <v>40560</v>
      </c>
      <c r="EX616" s="133">
        <v>20790</v>
      </c>
      <c r="EY616" s="134">
        <f>EX616/EV616*EW616/ET616</f>
        <v>2810.808</v>
      </c>
      <c r="EZ616" s="39">
        <f>L616*EY616</f>
        <v>39351.311999999998</v>
      </c>
      <c r="FA616" s="9"/>
      <c r="FE616" s="135"/>
      <c r="FF616" s="135"/>
      <c r="FH616" s="136"/>
      <c r="FI616" s="11"/>
      <c r="FK616" s="138"/>
      <c r="FL616" s="139"/>
      <c r="FM616" s="9"/>
      <c r="FN616" s="1"/>
      <c r="FO616" s="41">
        <f>AC616/1000</f>
        <v>2.8969999999999998</v>
      </c>
      <c r="FQ616" s="121">
        <f>EX616*100/EU616</f>
        <v>43.585819409211936</v>
      </c>
      <c r="FR616" s="140">
        <f>EY616/1000</f>
        <v>2.8108080000000002</v>
      </c>
      <c r="FS616" s="143">
        <f>DT616/EY616</f>
        <v>2.08765593380978</v>
      </c>
      <c r="FT616" s="143"/>
      <c r="FV616" s="212"/>
      <c r="FX616" s="212"/>
      <c r="GI616" s="8"/>
      <c r="GO616" s="10">
        <v>43957</v>
      </c>
      <c r="GP616" s="10"/>
      <c r="GQ616" s="20"/>
      <c r="KE616" s="20">
        <f>FR616*AO616/100*1000</f>
        <v>2009.7277200000003</v>
      </c>
      <c r="KF616" s="20">
        <f>FR616*AP616/100*1000</f>
        <v>455.35089599999998</v>
      </c>
      <c r="KG616" s="20">
        <f>FR616*AQ616/100*1000</f>
        <v>311.99968799999999</v>
      </c>
      <c r="KH616" s="20">
        <f>FR616*AX616/100*1000</f>
        <v>105.96746160000001</v>
      </c>
      <c r="KI616" s="20">
        <f>FR616*BM616/100*1000</f>
        <v>68.864796000000013</v>
      </c>
      <c r="KJ616" s="20">
        <f>FR616*BY616/100*1000</f>
        <v>16.893518241599999</v>
      </c>
      <c r="KK616" s="20">
        <f>FR616*CA616/100*1000</f>
        <v>93.346933679999992</v>
      </c>
      <c r="KL616" s="20">
        <f>FR616*CC616/100*1000</f>
        <v>337.87036483200006</v>
      </c>
    </row>
    <row r="617" spans="1:313">
      <c r="A617" s="1">
        <v>4</v>
      </c>
      <c r="B617" s="219">
        <f>COUNTIFS($D$3:D617,D617,$F$3:F617,F617)</f>
        <v>1</v>
      </c>
      <c r="C617" s="21">
        <v>7680</v>
      </c>
      <c r="D617" s="21" t="s">
        <v>2770</v>
      </c>
      <c r="E617" s="1" t="s">
        <v>497</v>
      </c>
      <c r="F617" s="12">
        <v>5603261939</v>
      </c>
      <c r="G617" s="1">
        <v>62</v>
      </c>
      <c r="H617" s="247" t="s">
        <v>2771</v>
      </c>
      <c r="DJ617" s="210" t="s">
        <v>491</v>
      </c>
      <c r="EL617" s="6" t="e">
        <f>EK617/((EJ617/100)*(EJ617/100))</f>
        <v>#DIV/0!</v>
      </c>
      <c r="FU617" s="214" t="s">
        <v>785</v>
      </c>
      <c r="FW617" s="214" t="s">
        <v>785</v>
      </c>
      <c r="GI617" s="8"/>
    </row>
    <row r="618" spans="1:313">
      <c r="A618" s="1">
        <v>368</v>
      </c>
      <c r="B618" s="1">
        <f>COUNTIFS($D$3:D618,D618,$F$3:F618,F618)</f>
        <v>1</v>
      </c>
      <c r="C618" s="34">
        <v>11970</v>
      </c>
      <c r="D618" s="21" t="s">
        <v>994</v>
      </c>
      <c r="E618" s="2" t="s">
        <v>571</v>
      </c>
      <c r="F618" s="2">
        <v>6062261161</v>
      </c>
      <c r="G618" s="1">
        <f>LEFT(H618,4)-CONCATENATE(IF(LEFT(F618, 2)&lt;MID(H618, 3, 4), 20, 19),LEFT(F618,2))</f>
        <v>59</v>
      </c>
      <c r="H618" s="247" t="s">
        <v>987</v>
      </c>
      <c r="I618" s="29" t="s">
        <v>693</v>
      </c>
      <c r="J618" s="24" t="s">
        <v>487</v>
      </c>
      <c r="K618" s="2" t="s">
        <v>430</v>
      </c>
      <c r="L618" s="1">
        <v>27</v>
      </c>
      <c r="M618" s="2" t="s">
        <v>631</v>
      </c>
      <c r="N618" s="2" t="s">
        <v>431</v>
      </c>
      <c r="P618" s="1" t="s">
        <v>943</v>
      </c>
      <c r="S618" s="2"/>
      <c r="T618" s="46" t="s">
        <v>797</v>
      </c>
      <c r="U618" s="46"/>
      <c r="V618" s="50" t="s">
        <v>902</v>
      </c>
      <c r="X618" s="59"/>
      <c r="Y618" s="59"/>
      <c r="Z618" s="29"/>
      <c r="AA618" s="1" t="s">
        <v>812</v>
      </c>
      <c r="AC618" s="115">
        <v>188</v>
      </c>
      <c r="AD618" s="115">
        <v>4500</v>
      </c>
      <c r="AE618" s="11"/>
      <c r="AF618" s="11"/>
      <c r="AG618" s="11" t="s">
        <v>491</v>
      </c>
      <c r="AH618" s="115">
        <v>350</v>
      </c>
      <c r="AI618" s="11"/>
      <c r="AO618" s="116">
        <v>36.299999999999997</v>
      </c>
      <c r="AP618" s="117">
        <v>45.8</v>
      </c>
      <c r="AQ618" s="118">
        <v>17.399999999999999</v>
      </c>
      <c r="AR618" s="119">
        <f>AO618+AP618+AQ618</f>
        <v>99.5</v>
      </c>
      <c r="AS618" s="120">
        <f>AO618/AP618</f>
        <v>0.79257641921397382</v>
      </c>
      <c r="AT618" s="121">
        <f>AO618/AP618*AQ618</f>
        <v>13.790829694323143</v>
      </c>
      <c r="AU618" s="122">
        <f>AO618/(AP618+AQ618)</f>
        <v>0.57436708860759489</v>
      </c>
      <c r="AV618" s="19">
        <v>33.660989999999998</v>
      </c>
      <c r="AW618" s="19">
        <f>95-AY618</f>
        <v>92.73</v>
      </c>
      <c r="AX618" s="123">
        <v>0.82400999999999991</v>
      </c>
      <c r="AY618" s="19">
        <v>2.27</v>
      </c>
      <c r="AZ618" s="1" t="s">
        <v>432</v>
      </c>
      <c r="BA618" s="58">
        <v>70.72</v>
      </c>
      <c r="BB618" s="1" t="s">
        <v>432</v>
      </c>
      <c r="BC618" s="6">
        <v>0.22</v>
      </c>
      <c r="BD618" s="6">
        <v>87.5</v>
      </c>
      <c r="BE618" s="19">
        <v>41.6</v>
      </c>
      <c r="BF618" s="19">
        <v>36</v>
      </c>
      <c r="BG618" s="2">
        <v>7517</v>
      </c>
      <c r="BH618" s="20">
        <v>391.16999999999996</v>
      </c>
      <c r="BI618" s="19">
        <v>0.35</v>
      </c>
      <c r="BJ618" s="19">
        <v>29.5</v>
      </c>
      <c r="BK618" s="1">
        <v>70.5</v>
      </c>
      <c r="BL618" s="147">
        <f>BJ618/BK618</f>
        <v>0.41843971631205673</v>
      </c>
      <c r="BM618" s="125">
        <v>0.44</v>
      </c>
      <c r="BN618" s="6">
        <f>BM618*100/AO618</f>
        <v>1.2121212121212122</v>
      </c>
      <c r="BO618" s="1" t="s">
        <v>432</v>
      </c>
      <c r="BP618" s="1">
        <v>33.5</v>
      </c>
      <c r="BQ618" s="19">
        <v>40.811999999999991</v>
      </c>
      <c r="BR618" s="43">
        <v>39480.649999999994</v>
      </c>
      <c r="BS618" s="6">
        <f>BX618+BZ618</f>
        <v>52.1</v>
      </c>
      <c r="BT618" s="4">
        <v>90.2</v>
      </c>
      <c r="BU618" s="43">
        <v>8867.880000000001</v>
      </c>
      <c r="BV618" s="6">
        <f>100-BT618</f>
        <v>9.7999999999999972</v>
      </c>
      <c r="BW618" s="6">
        <f>BY618+CA618+CC618</f>
        <v>45.662599999999998</v>
      </c>
      <c r="BX618" s="4">
        <v>29.3</v>
      </c>
      <c r="BY618" s="22">
        <f>BX618*AP618/100</f>
        <v>13.419400000000001</v>
      </c>
      <c r="BZ618" s="4">
        <v>22.8</v>
      </c>
      <c r="CA618" s="22">
        <f>BZ618*AP618/100</f>
        <v>10.442399999999999</v>
      </c>
      <c r="CB618" s="4">
        <v>47.6</v>
      </c>
      <c r="CC618" s="22">
        <f>CB618*AP618/100</f>
        <v>21.800799999999999</v>
      </c>
      <c r="CD618" s="22">
        <v>1.48</v>
      </c>
      <c r="CE618" s="126">
        <v>90.2</v>
      </c>
      <c r="CF618" s="127">
        <v>7606.0999999999995</v>
      </c>
      <c r="CG618" s="126">
        <v>69.3</v>
      </c>
      <c r="CH618" s="126">
        <v>5137</v>
      </c>
      <c r="CI618" s="126">
        <v>21.3</v>
      </c>
      <c r="CJ618" s="126">
        <v>52.5</v>
      </c>
      <c r="CK618" s="127">
        <v>6591.5999999999995</v>
      </c>
      <c r="CL618" s="19">
        <f>BX618/BZ618</f>
        <v>1.2850877192982455</v>
      </c>
      <c r="CM618" s="22"/>
      <c r="CN618" s="22"/>
      <c r="CO618" s="22"/>
      <c r="CP618" s="6"/>
      <c r="CQ618" s="19"/>
      <c r="CR618" s="19"/>
      <c r="CS618" s="19"/>
      <c r="CT618" s="22"/>
      <c r="CU618" s="142"/>
      <c r="CV618" s="142"/>
      <c r="CW618" s="22"/>
      <c r="CX618" s="22"/>
      <c r="CZ618" s="22"/>
      <c r="DB618" s="129" t="s">
        <v>257</v>
      </c>
      <c r="DC618" s="130"/>
      <c r="DD618" s="131" t="s">
        <v>995</v>
      </c>
      <c r="DI618" s="1" t="s">
        <v>436</v>
      </c>
      <c r="DJ618" s="210" t="s">
        <v>491</v>
      </c>
      <c r="DK618" s="4">
        <v>2</v>
      </c>
      <c r="DN618" s="16">
        <v>0</v>
      </c>
      <c r="DR618" s="1" t="s">
        <v>431</v>
      </c>
      <c r="DS618" s="1" t="s">
        <v>431</v>
      </c>
      <c r="DT618" s="1">
        <v>413</v>
      </c>
      <c r="DU618" s="1">
        <v>11.9</v>
      </c>
      <c r="DV618" s="1">
        <v>88.1</v>
      </c>
      <c r="DW618" s="1" t="s">
        <v>431</v>
      </c>
      <c r="DX618" s="1" t="s">
        <v>431</v>
      </c>
      <c r="DY618" s="1" t="s">
        <v>431</v>
      </c>
      <c r="DZ618" s="1" t="s">
        <v>431</v>
      </c>
      <c r="EA618" s="1">
        <v>0</v>
      </c>
      <c r="EC618" s="36"/>
      <c r="ED618" s="36"/>
      <c r="EE618" s="4">
        <v>27</v>
      </c>
      <c r="EF618" s="4"/>
      <c r="EG618" s="5">
        <v>3</v>
      </c>
      <c r="EH618" s="4"/>
      <c r="EI618" s="4"/>
      <c r="EJ618" s="4"/>
      <c r="EK618" s="4"/>
      <c r="EL618" s="6" t="e">
        <f>EK618/(EJ618*EJ618*0.01*0.01)</f>
        <v>#DIV/0!</v>
      </c>
      <c r="EM618" s="4"/>
      <c r="EN618" s="4"/>
      <c r="EO618" s="4"/>
      <c r="EP618" s="4"/>
      <c r="EQ618" s="31"/>
      <c r="ER618" s="14"/>
      <c r="ES618" s="132">
        <v>11970</v>
      </c>
      <c r="ET618" s="133">
        <v>75</v>
      </c>
      <c r="EU618" s="133">
        <v>21559</v>
      </c>
      <c r="EV618" s="133">
        <v>8000</v>
      </c>
      <c r="EW618" s="133">
        <v>40560</v>
      </c>
      <c r="EX618" s="133">
        <v>2865</v>
      </c>
      <c r="EY618" s="134">
        <f>EX618/EV618*EW618/ET618</f>
        <v>193.67400000000001</v>
      </c>
      <c r="EZ618" s="39">
        <f>L618*EY618</f>
        <v>5229.1980000000003</v>
      </c>
      <c r="FA618" s="9"/>
      <c r="FE618" s="135"/>
      <c r="FF618" s="135"/>
      <c r="FH618" s="136"/>
      <c r="FK618" s="138"/>
      <c r="FL618" s="139"/>
      <c r="FM618" s="9"/>
      <c r="FN618" s="1"/>
      <c r="FO618" s="41">
        <f>AC618/1000</f>
        <v>0.188</v>
      </c>
      <c r="FQ618" s="121">
        <f>EX618*100/EU618</f>
        <v>13.289113595250244</v>
      </c>
      <c r="FR618" s="140">
        <f>EY618/1000</f>
        <v>0.19367400000000001</v>
      </c>
      <c r="FS618" s="9"/>
      <c r="FU618" s="214"/>
      <c r="FW618" s="214"/>
      <c r="GI618" s="8"/>
      <c r="GO618" s="10">
        <v>43798</v>
      </c>
      <c r="GP618" s="10"/>
      <c r="GQ618" s="20"/>
      <c r="KE618" s="20">
        <f>FR618*AO618/100*1000</f>
        <v>70.303661999999989</v>
      </c>
      <c r="KF618" s="20">
        <f>FR618*AP618/100*1000</f>
        <v>88.702691999999985</v>
      </c>
      <c r="KG618" s="20">
        <f>FR618*AQ618/100*1000</f>
        <v>33.699275999999998</v>
      </c>
      <c r="KH618" s="20">
        <f>FR618*AX618/100*1000</f>
        <v>1.5958931273999999</v>
      </c>
      <c r="KI618" s="20">
        <f>FR618*BM618/100*1000</f>
        <v>0.85216560000000008</v>
      </c>
      <c r="KJ618" s="20">
        <f>FR618*BY618/100*1000</f>
        <v>25.989888756000006</v>
      </c>
      <c r="KK618" s="20">
        <f>FR618*CA618/100*1000</f>
        <v>20.224213776000003</v>
      </c>
      <c r="KL618" s="20">
        <f>FR618*CC618/100*1000</f>
        <v>42.222481391999999</v>
      </c>
    </row>
    <row r="619" spans="1:313">
      <c r="A619" s="1">
        <v>246</v>
      </c>
      <c r="B619" s="1">
        <f>COUNTIFS($D$3:D619,D619,$F$3:F619,F619)</f>
        <v>1</v>
      </c>
      <c r="C619" s="34">
        <v>13738</v>
      </c>
      <c r="D619" s="75" t="s">
        <v>1543</v>
      </c>
      <c r="E619" s="76" t="s">
        <v>477</v>
      </c>
      <c r="F619" s="78">
        <v>6208221448</v>
      </c>
      <c r="G619" s="77">
        <f>LEFT(H619,4)-CONCATENATE(IF(LEFT(F619, 2)&lt;MID(H619, 3, 4), 20, 19),LEFT(F619,2))</f>
        <v>58</v>
      </c>
      <c r="H619" s="248" t="s">
        <v>1544</v>
      </c>
      <c r="I619" s="29" t="s">
        <v>1545</v>
      </c>
      <c r="J619" s="24" t="s">
        <v>487</v>
      </c>
      <c r="K619" s="2" t="s">
        <v>430</v>
      </c>
      <c r="L619" s="1">
        <v>20</v>
      </c>
      <c r="M619" s="2" t="s">
        <v>664</v>
      </c>
      <c r="N619" s="2" t="s">
        <v>646</v>
      </c>
      <c r="P619" s="1" t="s">
        <v>1502</v>
      </c>
      <c r="S619" s="2" t="s">
        <v>488</v>
      </c>
      <c r="T619" s="52" t="s">
        <v>1103</v>
      </c>
      <c r="U619" s="52"/>
      <c r="V619" s="60" t="s">
        <v>1482</v>
      </c>
      <c r="X619" s="59"/>
      <c r="Y619" s="59"/>
      <c r="Z619" s="29"/>
      <c r="AA619" s="1" t="s">
        <v>773</v>
      </c>
      <c r="AC619" s="115">
        <v>324</v>
      </c>
      <c r="AD619" s="115">
        <v>6400</v>
      </c>
      <c r="AE619" s="11"/>
      <c r="AF619" s="11"/>
      <c r="AG619" s="11" t="s">
        <v>483</v>
      </c>
      <c r="AH619" s="115">
        <v>450</v>
      </c>
      <c r="AI619" s="11"/>
      <c r="AJ619" s="11"/>
      <c r="AM619" s="11"/>
      <c r="AO619" s="116">
        <v>32.5</v>
      </c>
      <c r="AP619" s="117">
        <v>56.3</v>
      </c>
      <c r="AQ619" s="118">
        <v>9.5299999999999994</v>
      </c>
      <c r="AR619" s="119">
        <f>AO619+AP619+AQ619</f>
        <v>98.33</v>
      </c>
      <c r="AS619" s="120">
        <f>AO619/AP619</f>
        <v>0.57726465364120783</v>
      </c>
      <c r="AT619" s="121">
        <f>AO619/AP619*AQ619</f>
        <v>5.5013321492007101</v>
      </c>
      <c r="AU619" s="122">
        <f>AO619/(AP619+AQ619)</f>
        <v>0.49369588333586512</v>
      </c>
      <c r="AV619" s="19">
        <f>AW619*AO619/100</f>
        <v>28.809999999999995</v>
      </c>
      <c r="AW619" s="19">
        <f>98-AY619-(CD619*100/AO619)</f>
        <v>88.646153846153837</v>
      </c>
      <c r="AX619" s="123">
        <v>2.4900000000000002</v>
      </c>
      <c r="AY619" s="19">
        <f>AX619*100/AO619</f>
        <v>7.6615384615384627</v>
      </c>
      <c r="AZ619" s="1" t="s">
        <v>432</v>
      </c>
      <c r="BA619" s="58">
        <v>35.6</v>
      </c>
      <c r="BB619" s="1" t="s">
        <v>432</v>
      </c>
      <c r="BC619" s="6">
        <v>0.34</v>
      </c>
      <c r="BD619" s="6"/>
      <c r="BE619" s="19"/>
      <c r="BF619" s="19"/>
      <c r="BG619" s="67">
        <v>5190.9523809523807</v>
      </c>
      <c r="BH619" s="67">
        <v>480.11204481792714</v>
      </c>
      <c r="BI619" s="19">
        <v>0.61</v>
      </c>
      <c r="BJ619" s="19">
        <v>56.8</v>
      </c>
      <c r="BK619" s="1">
        <v>43.2</v>
      </c>
      <c r="BL619" s="124">
        <f>BJ619/BK619</f>
        <v>1.3148148148148147</v>
      </c>
      <c r="BM619" s="125">
        <v>0.21</v>
      </c>
      <c r="BN619" s="6">
        <f>BM619*100/AO619</f>
        <v>0.64615384615384619</v>
      </c>
      <c r="BO619" s="1" t="s">
        <v>432</v>
      </c>
      <c r="BP619" s="19">
        <v>15.9</v>
      </c>
      <c r="BQ619" s="19">
        <v>29.512</v>
      </c>
      <c r="BR619" s="43">
        <v>36691.600000000006</v>
      </c>
      <c r="BS619" s="6">
        <f>BX619+BZ619</f>
        <v>51.900000000000006</v>
      </c>
      <c r="BT619" s="4">
        <v>84</v>
      </c>
      <c r="BU619" s="43">
        <v>6979.6610169491532</v>
      </c>
      <c r="BV619" s="6">
        <f>100-BT619</f>
        <v>16</v>
      </c>
      <c r="BW619" s="6">
        <f>BY619+CA619+CC619</f>
        <v>56.3</v>
      </c>
      <c r="BX619" s="2">
        <v>19.3</v>
      </c>
      <c r="BY619" s="22">
        <f>BX619*AP619/100</f>
        <v>10.8659</v>
      </c>
      <c r="BZ619" s="4">
        <v>32.6</v>
      </c>
      <c r="CA619" s="22">
        <f>BZ619*AP619/100</f>
        <v>18.3538</v>
      </c>
      <c r="CB619" s="4">
        <v>48.1</v>
      </c>
      <c r="CC619" s="22">
        <f>CB619*AP619/100</f>
        <v>27.080299999999998</v>
      </c>
      <c r="CD619" s="22">
        <v>0.55000000000000004</v>
      </c>
      <c r="CE619" s="126">
        <v>100</v>
      </c>
      <c r="CF619" s="126">
        <v>16445</v>
      </c>
      <c r="CG619" s="126">
        <v>99.5</v>
      </c>
      <c r="CH619" s="126">
        <v>9135</v>
      </c>
      <c r="CI619" s="126">
        <v>95.4</v>
      </c>
      <c r="CJ619" s="126">
        <v>97.5</v>
      </c>
      <c r="CK619" s="126">
        <v>6377</v>
      </c>
      <c r="CL619" s="19">
        <f>BX619/BZ619</f>
        <v>0.59202453987730064</v>
      </c>
      <c r="CM619" s="22"/>
      <c r="CN619" s="22"/>
      <c r="CO619" s="22"/>
      <c r="CP619" s="6"/>
      <c r="CQ619" s="19"/>
      <c r="CR619" s="19"/>
      <c r="CS619" s="20"/>
      <c r="CT619" s="22"/>
      <c r="CU619" s="142"/>
      <c r="CV619" s="142"/>
      <c r="CW619" s="22"/>
      <c r="CX619" s="22"/>
      <c r="CZ619" s="22"/>
      <c r="DA619" s="16"/>
      <c r="DB619" s="129" t="s">
        <v>441</v>
      </c>
      <c r="DC619" s="130"/>
      <c r="DD619" s="131" t="s">
        <v>1546</v>
      </c>
      <c r="DI619" s="1" t="s">
        <v>434</v>
      </c>
      <c r="DJ619" s="209" t="s">
        <v>483</v>
      </c>
      <c r="DK619" s="4">
        <v>2</v>
      </c>
      <c r="DN619" s="16">
        <v>0</v>
      </c>
      <c r="DR619" s="1" t="s">
        <v>431</v>
      </c>
      <c r="DS619" s="1" t="s">
        <v>431</v>
      </c>
      <c r="DT619" s="1">
        <v>586</v>
      </c>
      <c r="DU619" s="1">
        <v>33.299999999999997</v>
      </c>
      <c r="DV619" s="1">
        <v>66.7</v>
      </c>
      <c r="DW619" s="1" t="s">
        <v>431</v>
      </c>
      <c r="DX619" s="1" t="s">
        <v>431</v>
      </c>
      <c r="DY619" s="1" t="s">
        <v>431</v>
      </c>
      <c r="DZ619" s="1" t="s">
        <v>431</v>
      </c>
      <c r="EA619" s="1">
        <v>0</v>
      </c>
      <c r="EC619" s="36"/>
      <c r="ED619" s="36"/>
      <c r="EE619" s="4">
        <v>20</v>
      </c>
      <c r="EF619" s="4"/>
      <c r="EG619" s="4"/>
      <c r="EH619" s="4"/>
      <c r="EI619" s="4"/>
      <c r="EJ619" s="4"/>
      <c r="EK619" s="4"/>
      <c r="EL619" s="6" t="e">
        <f>EK619/(EJ619*EJ619*0.01*0.01)</f>
        <v>#DIV/0!</v>
      </c>
      <c r="EM619" s="4">
        <v>1</v>
      </c>
      <c r="EN619" s="1">
        <v>1</v>
      </c>
      <c r="EO619" s="4">
        <v>1</v>
      </c>
      <c r="EP619" s="4"/>
      <c r="EQ619" s="31"/>
      <c r="ER619" s="14"/>
      <c r="ES619" s="132">
        <v>13738</v>
      </c>
      <c r="ET619" s="133">
        <v>75</v>
      </c>
      <c r="EU619" s="133">
        <v>6897</v>
      </c>
      <c r="EV619" s="133">
        <v>4000</v>
      </c>
      <c r="EW619" s="133">
        <v>39780</v>
      </c>
      <c r="EX619" s="133">
        <v>2190</v>
      </c>
      <c r="EY619" s="134">
        <f>EX619/EV619*EW619/ET619</f>
        <v>290.39400000000001</v>
      </c>
      <c r="EZ619" s="39">
        <f>L619*EY619</f>
        <v>5807.88</v>
      </c>
      <c r="FA619" s="9"/>
      <c r="FE619" s="135"/>
      <c r="FF619" s="135"/>
      <c r="FH619" s="136"/>
      <c r="FK619" s="138"/>
      <c r="FL619" s="139"/>
      <c r="FM619" s="9"/>
      <c r="FN619" s="1"/>
      <c r="FO619" s="41">
        <f>AC619/1000</f>
        <v>0.32400000000000001</v>
      </c>
      <c r="FQ619" s="121">
        <f>EX619*100/EU619</f>
        <v>31.752936059156156</v>
      </c>
      <c r="FR619" s="140">
        <f>EY619/1000</f>
        <v>0.29039399999999999</v>
      </c>
      <c r="FS619" s="143"/>
      <c r="FV619" s="212"/>
      <c r="FX619" s="212"/>
      <c r="GI619" s="8"/>
      <c r="GO619" s="10">
        <v>44144</v>
      </c>
      <c r="GP619" s="10"/>
      <c r="GQ619" s="20"/>
      <c r="GR619" s="141" t="s">
        <v>1108</v>
      </c>
      <c r="GT619" s="19">
        <v>7.3621995530000026E-2</v>
      </c>
      <c r="GV619" s="148">
        <v>0.40421754880000005</v>
      </c>
      <c r="HA619" s="32">
        <v>2.85</v>
      </c>
      <c r="HB619" s="32">
        <v>11.44</v>
      </c>
      <c r="HC619" s="33">
        <v>10249.52</v>
      </c>
      <c r="HD619" s="32">
        <v>7.33</v>
      </c>
      <c r="HE619" s="32">
        <v>10.07</v>
      </c>
      <c r="HF619" s="32">
        <v>12.51</v>
      </c>
      <c r="HG619" s="33">
        <v>12585.07</v>
      </c>
      <c r="HH619" s="32">
        <v>86.15</v>
      </c>
      <c r="HI619" s="33">
        <v>2622.34</v>
      </c>
      <c r="HJ619" s="32">
        <v>454</v>
      </c>
      <c r="HK619" s="32">
        <v>13.23</v>
      </c>
      <c r="HL619" s="32">
        <v>23.5</v>
      </c>
      <c r="HM619" s="32">
        <v>931.28</v>
      </c>
      <c r="HN619" s="32">
        <v>0</v>
      </c>
      <c r="HO619" s="32">
        <v>413.26</v>
      </c>
      <c r="HP619" s="33">
        <v>2480.1</v>
      </c>
      <c r="HQ619" s="32">
        <v>38.700000000000003</v>
      </c>
      <c r="HR619" s="32">
        <v>8.4499999999999993</v>
      </c>
      <c r="HS619" s="32">
        <v>388.14</v>
      </c>
      <c r="HT619" s="32">
        <v>2256.61</v>
      </c>
      <c r="HU619" s="32">
        <v>1902.04</v>
      </c>
      <c r="HV619" s="32">
        <v>14.91</v>
      </c>
      <c r="HW619" s="32">
        <v>109.87</v>
      </c>
      <c r="HX619" s="32">
        <v>22.85</v>
      </c>
      <c r="HY619" s="32">
        <v>29.74</v>
      </c>
      <c r="HZ619" s="32">
        <v>575.02</v>
      </c>
      <c r="IA619" s="22">
        <f>HU619/HP619</f>
        <v>0.76692068868190799</v>
      </c>
      <c r="KE619" s="20">
        <f>FR619*AO619/100*1000</f>
        <v>94.378049999999988</v>
      </c>
      <c r="KF619" s="20">
        <f>FR619*AP619/100*1000</f>
        <v>163.49182199999998</v>
      </c>
      <c r="KG619" s="20">
        <f>FR619*AQ619/100*1000</f>
        <v>27.674548199999997</v>
      </c>
      <c r="KH619" s="20">
        <f>FR619*AX619/100*1000</f>
        <v>7.2308106000000008</v>
      </c>
      <c r="KI619" s="20">
        <f>FR619*BM619/100*1000</f>
        <v>0.60982740000000002</v>
      </c>
      <c r="KJ619" s="20">
        <f>FR619*BY619/100*1000</f>
        <v>31.553921645999996</v>
      </c>
      <c r="KK619" s="20">
        <f>FR619*CA619/100*1000</f>
        <v>53.298333971999995</v>
      </c>
      <c r="KL619" s="20">
        <f>FR619*CC619/100*1000</f>
        <v>78.639566381999984</v>
      </c>
      <c r="KS619" s="23">
        <v>44298</v>
      </c>
      <c r="KT619" s="1">
        <v>2</v>
      </c>
    </row>
    <row r="620" spans="1:313">
      <c r="A620" s="1">
        <v>135</v>
      </c>
      <c r="B620" s="1">
        <f>COUNTIFS($D$3:D620,D620,$F$3:F620,F620)</f>
        <v>2</v>
      </c>
      <c r="C620" s="34">
        <v>17534</v>
      </c>
      <c r="D620" s="75" t="s">
        <v>1543</v>
      </c>
      <c r="E620" s="76" t="s">
        <v>477</v>
      </c>
      <c r="F620" s="76">
        <v>6208221448</v>
      </c>
      <c r="G620" s="77">
        <v>60</v>
      </c>
      <c r="H620" s="248" t="s">
        <v>2514</v>
      </c>
      <c r="I620" s="29" t="s">
        <v>2519</v>
      </c>
      <c r="J620" s="24" t="s">
        <v>487</v>
      </c>
      <c r="K620" s="2" t="s">
        <v>430</v>
      </c>
      <c r="L620" s="2">
        <v>17</v>
      </c>
      <c r="M620" s="2" t="s">
        <v>542</v>
      </c>
      <c r="N620" s="2" t="s">
        <v>647</v>
      </c>
      <c r="O620" s="11"/>
      <c r="P620" s="2" t="s">
        <v>2485</v>
      </c>
      <c r="Q620" s="11"/>
      <c r="R620" s="11"/>
      <c r="S620" s="11"/>
      <c r="T620" s="42"/>
      <c r="U620" s="42"/>
      <c r="V620" s="64" t="s">
        <v>2426</v>
      </c>
      <c r="W620" s="42"/>
      <c r="X620" s="42"/>
      <c r="Y620" s="42"/>
      <c r="Z620" s="29"/>
      <c r="AA620" s="1" t="s">
        <v>812</v>
      </c>
      <c r="AC620" s="115">
        <v>9071</v>
      </c>
      <c r="AD620" s="115">
        <v>154000</v>
      </c>
      <c r="AE620" s="11"/>
      <c r="AF620" s="11"/>
      <c r="AG620" s="11" t="s">
        <v>483</v>
      </c>
      <c r="AH620" s="115">
        <v>10000</v>
      </c>
      <c r="AJ620" s="11"/>
      <c r="AM620" s="11"/>
      <c r="AO620" s="116">
        <v>46.8</v>
      </c>
      <c r="AP620" s="117">
        <v>14.5</v>
      </c>
      <c r="AQ620" s="118">
        <v>37.6</v>
      </c>
      <c r="AR620" s="119">
        <f>AO620+AP620+AQ620</f>
        <v>98.9</v>
      </c>
      <c r="AS620" s="120">
        <f>AO620/AP620</f>
        <v>3.2275862068965515</v>
      </c>
      <c r="AT620" s="121">
        <f>AO620/AP620*AQ620</f>
        <v>121.35724137931034</v>
      </c>
      <c r="AU620" s="122">
        <f>AO620/(AP620+AQ620)</f>
        <v>0.89827255278310936</v>
      </c>
      <c r="AV620" s="19">
        <f>AW620*AO620/100</f>
        <v>45.143999999999998</v>
      </c>
      <c r="AW620" s="19">
        <f>98-AY620</f>
        <v>96.461538461538467</v>
      </c>
      <c r="AX620" s="123">
        <v>0.72</v>
      </c>
      <c r="AY620" s="19">
        <f>AX620*100/AO620</f>
        <v>1.5384615384615385</v>
      </c>
      <c r="AZ620" s="1" t="s">
        <v>432</v>
      </c>
      <c r="BA620" s="58">
        <v>24.8</v>
      </c>
      <c r="BB620" s="1" t="s">
        <v>432</v>
      </c>
      <c r="BC620" s="6">
        <v>2.16</v>
      </c>
      <c r="BD620" s="6"/>
      <c r="BE620" s="19"/>
      <c r="BF620" s="19"/>
      <c r="BG620" s="67">
        <v>9271.538461538461</v>
      </c>
      <c r="BH620" s="67">
        <v>725</v>
      </c>
      <c r="BI620" s="19">
        <v>4.3</v>
      </c>
      <c r="BJ620" s="19">
        <v>94.7</v>
      </c>
      <c r="BK620" s="19">
        <f>100-BJ620</f>
        <v>5.2999999999999972</v>
      </c>
      <c r="BL620" s="124">
        <f>BJ620/BK620</f>
        <v>17.867924528301899</v>
      </c>
      <c r="BM620" s="125">
        <v>1.67</v>
      </c>
      <c r="BN620" s="6">
        <f>BM620*100/AO620</f>
        <v>3.5683760683760686</v>
      </c>
      <c r="BO620" s="1" t="s">
        <v>432</v>
      </c>
      <c r="BP620" s="19">
        <v>59.067796610169495</v>
      </c>
      <c r="BQ620" s="19">
        <v>39.799999999999997</v>
      </c>
      <c r="BR620" s="43">
        <v>27665.920000000002</v>
      </c>
      <c r="BS620" s="6">
        <f>BX620+BZ620</f>
        <v>46.900000000000006</v>
      </c>
      <c r="BT620" s="4">
        <v>79.8</v>
      </c>
      <c r="BU620" s="43">
        <v>15060.317460317459</v>
      </c>
      <c r="BV620" s="6">
        <f>100-BT620</f>
        <v>20.200000000000003</v>
      </c>
      <c r="BW620" s="6">
        <f>BY620+CA620+CC620</f>
        <v>14.326000000000001</v>
      </c>
      <c r="BX620" s="22">
        <v>16.8</v>
      </c>
      <c r="BY620" s="22">
        <f>BX620*AP620/100</f>
        <v>2.4360000000000004</v>
      </c>
      <c r="BZ620" s="6">
        <v>30.1</v>
      </c>
      <c r="CA620" s="22">
        <f>BZ620*AP620/100</f>
        <v>4.3645000000000005</v>
      </c>
      <c r="CB620" s="6">
        <v>51.9</v>
      </c>
      <c r="CC620" s="22">
        <f>CB620*AP620/100</f>
        <v>7.5254999999999992</v>
      </c>
      <c r="CD620" s="22" t="s">
        <v>432</v>
      </c>
      <c r="CE620" s="126">
        <v>100</v>
      </c>
      <c r="CF620" s="127">
        <v>15855</v>
      </c>
      <c r="CG620" s="126">
        <v>99.4</v>
      </c>
      <c r="CH620" s="127">
        <v>11550</v>
      </c>
      <c r="CI620" s="126">
        <v>71.400000000000006</v>
      </c>
      <c r="CJ620" s="126">
        <v>84.6</v>
      </c>
      <c r="CK620" s="127">
        <v>9418</v>
      </c>
      <c r="CL620" s="19">
        <f>BX620/BZ620</f>
        <v>0.55813953488372092</v>
      </c>
      <c r="CM620" s="19"/>
      <c r="CN620" s="19"/>
      <c r="CO620" s="19"/>
      <c r="CP620" s="6"/>
      <c r="CQ620" s="19"/>
      <c r="CR620" s="19"/>
      <c r="CS620" s="20"/>
      <c r="CZ620" s="22"/>
      <c r="DA620" s="16"/>
      <c r="DC620" s="130"/>
      <c r="DD620" s="131"/>
      <c r="DI620" s="108" t="s">
        <v>434</v>
      </c>
      <c r="DJ620" s="209" t="s">
        <v>483</v>
      </c>
      <c r="DK620" s="4">
        <v>2</v>
      </c>
      <c r="DN620" s="16"/>
      <c r="DR620" s="58" t="s">
        <v>1692</v>
      </c>
      <c r="DS620" s="22" t="s">
        <v>431</v>
      </c>
      <c r="DT620" s="22">
        <v>11664</v>
      </c>
      <c r="DU620" s="22">
        <v>73.3</v>
      </c>
      <c r="DV620" s="22">
        <v>26.7</v>
      </c>
      <c r="DW620" s="22" t="s">
        <v>431</v>
      </c>
      <c r="DX620" s="22" t="s">
        <v>431</v>
      </c>
      <c r="DY620" s="22" t="s">
        <v>431</v>
      </c>
      <c r="DZ620" s="22" t="s">
        <v>431</v>
      </c>
      <c r="EA620" s="2">
        <v>0</v>
      </c>
      <c r="EB620" s="2"/>
      <c r="EC620" s="36"/>
      <c r="ED620" s="36"/>
      <c r="EE620" s="4">
        <f>L620</f>
        <v>17</v>
      </c>
      <c r="EF620" s="4"/>
      <c r="EG620" s="4"/>
      <c r="EH620" s="4"/>
      <c r="EI620" s="4"/>
      <c r="EJ620" s="4"/>
      <c r="EK620" s="4"/>
      <c r="EL620" s="6" t="e">
        <f>EK620/(EJ620*EJ620*0.01*0.01)</f>
        <v>#DIV/0!</v>
      </c>
      <c r="EM620" s="4"/>
      <c r="EN620" s="4"/>
      <c r="EO620" s="4"/>
      <c r="EP620" s="4"/>
      <c r="EQ620" s="31"/>
      <c r="ER620" s="14"/>
      <c r="ES620" s="132">
        <f>C620</f>
        <v>17534</v>
      </c>
      <c r="ET620" s="133">
        <v>75</v>
      </c>
      <c r="EU620" s="133">
        <v>79111</v>
      </c>
      <c r="EV620" s="133">
        <v>4000</v>
      </c>
      <c r="EW620" s="133">
        <v>40560</v>
      </c>
      <c r="EX620" s="133">
        <v>69414</v>
      </c>
      <c r="EY620" s="134">
        <f>EX620/EV620*EW620/ET620</f>
        <v>9384.7727999999988</v>
      </c>
      <c r="EZ620" s="39">
        <f>L620*EY620</f>
        <v>159541.13759999999</v>
      </c>
      <c r="FA620" s="9"/>
      <c r="FE620" s="135"/>
      <c r="FF620" s="135"/>
      <c r="FH620" s="136"/>
      <c r="FK620" s="138"/>
      <c r="FL620" s="139"/>
      <c r="FM620" s="9"/>
      <c r="FN620" s="1"/>
      <c r="FO620" s="41">
        <f>AC620/1000</f>
        <v>9.0709999999999997</v>
      </c>
      <c r="FQ620" s="121">
        <f>EX620*100/EU620</f>
        <v>87.742538964240111</v>
      </c>
      <c r="FR620" s="140">
        <f>EY620/1000</f>
        <v>9.3847727999999986</v>
      </c>
      <c r="FS620" s="9"/>
      <c r="FV620" s="212"/>
      <c r="FX620" s="212"/>
      <c r="GI620" s="8"/>
      <c r="GO620" s="10">
        <v>44720</v>
      </c>
      <c r="GP620" s="10"/>
      <c r="GQ620" s="20"/>
      <c r="KB620" s="22"/>
      <c r="KC620" s="22"/>
      <c r="KD620" s="22"/>
      <c r="KE620" s="20">
        <f>FR620*AO620/100*1000</f>
        <v>4392.0736703999983</v>
      </c>
      <c r="KF620" s="20">
        <f>FR620*AP620/100*1000</f>
        <v>1360.7920559999998</v>
      </c>
      <c r="KG620" s="20">
        <f>FR620*AQ620/100*1000</f>
        <v>3528.6745727999996</v>
      </c>
      <c r="KH620" s="20">
        <f>FR620*AX620/100*1000</f>
        <v>67.570364159999997</v>
      </c>
      <c r="KI620" s="20">
        <f>FR620*BM620/100*1000</f>
        <v>156.72570575999998</v>
      </c>
      <c r="KJ620" s="20">
        <f>FR620*BY620/100*1000</f>
        <v>228.61306540800001</v>
      </c>
      <c r="KK620" s="20">
        <f>FR620*CA620/100*1000</f>
        <v>409.59840885599993</v>
      </c>
      <c r="KL620" s="20">
        <f>FR620*CC620/100*1000</f>
        <v>706.2510770639999</v>
      </c>
      <c r="KM620" s="1" t="s">
        <v>432</v>
      </c>
      <c r="KN620" s="1" t="s">
        <v>432</v>
      </c>
      <c r="KP620" s="22"/>
      <c r="KQ620" s="22"/>
      <c r="KR620" s="22"/>
      <c r="KS620" s="22"/>
      <c r="KY620" s="11"/>
      <c r="KZ620" s="11"/>
      <c r="LA620" s="11"/>
    </row>
    <row r="621" spans="1:313">
      <c r="A621" s="1">
        <v>138</v>
      </c>
      <c r="B621" s="1">
        <f>COUNTIFS($D$3:D621,D621,$F$3:F621,F621)</f>
        <v>3</v>
      </c>
      <c r="C621" s="34">
        <v>17553</v>
      </c>
      <c r="D621" s="75" t="s">
        <v>1543</v>
      </c>
      <c r="E621" s="76" t="s">
        <v>477</v>
      </c>
      <c r="F621" s="76">
        <v>6208221448</v>
      </c>
      <c r="G621" s="77">
        <v>60</v>
      </c>
      <c r="H621" s="248" t="s">
        <v>2522</v>
      </c>
      <c r="I621" s="29" t="s">
        <v>2519</v>
      </c>
      <c r="J621" s="24" t="s">
        <v>487</v>
      </c>
      <c r="K621" s="2" t="s">
        <v>430</v>
      </c>
      <c r="L621" s="2">
        <v>10</v>
      </c>
      <c r="M621" s="2" t="s">
        <v>542</v>
      </c>
      <c r="N621" s="2" t="s">
        <v>647</v>
      </c>
      <c r="O621" s="11"/>
      <c r="P621" s="2" t="s">
        <v>2485</v>
      </c>
      <c r="Q621" s="11"/>
      <c r="R621" s="11"/>
      <c r="S621" s="11"/>
      <c r="T621" s="42"/>
      <c r="U621" s="42" t="s">
        <v>2489</v>
      </c>
      <c r="V621" s="64" t="s">
        <v>2426</v>
      </c>
      <c r="W621" s="42"/>
      <c r="X621" s="42"/>
      <c r="Y621" s="42" t="s">
        <v>2490</v>
      </c>
      <c r="Z621" s="29"/>
      <c r="AA621" s="1" t="s">
        <v>2166</v>
      </c>
      <c r="AC621" s="115">
        <v>4049</v>
      </c>
      <c r="AD621" s="115">
        <v>40000</v>
      </c>
      <c r="AE621" s="11"/>
      <c r="AF621" s="11"/>
      <c r="AG621" s="11" t="s">
        <v>483</v>
      </c>
      <c r="AH621" s="115">
        <v>4000</v>
      </c>
      <c r="AJ621" s="11"/>
      <c r="AM621" s="11"/>
      <c r="AO621" s="116">
        <v>74.900000000000006</v>
      </c>
      <c r="AP621" s="117">
        <v>18.5</v>
      </c>
      <c r="AQ621" s="118">
        <v>5.82</v>
      </c>
      <c r="AR621" s="119">
        <f>AO621+AP621+AQ621</f>
        <v>99.22</v>
      </c>
      <c r="AS621" s="120">
        <f>AO621/AP621</f>
        <v>4.0486486486486486</v>
      </c>
      <c r="AT621" s="121">
        <f>AO621/AP621*AQ621</f>
        <v>23.563135135135138</v>
      </c>
      <c r="AU621" s="122">
        <f>AO621/(AP621+AQ621)</f>
        <v>3.0797697368421053</v>
      </c>
      <c r="AV621" s="19">
        <f>AW621*AO621/100</f>
        <v>72.882000000000005</v>
      </c>
      <c r="AW621" s="19">
        <f>98-AY621</f>
        <v>97.305740987983981</v>
      </c>
      <c r="AX621" s="123">
        <v>0.52</v>
      </c>
      <c r="AY621" s="19">
        <f>AX621*100/AO621</f>
        <v>0.69425901201602136</v>
      </c>
      <c r="AZ621" s="1" t="s">
        <v>432</v>
      </c>
      <c r="BA621" s="58">
        <v>57</v>
      </c>
      <c r="BB621" s="1" t="s">
        <v>432</v>
      </c>
      <c r="BC621" s="6">
        <v>9.7000000000000003E-2</v>
      </c>
      <c r="BD621" s="6"/>
      <c r="BE621" s="19"/>
      <c r="BF621" s="19"/>
      <c r="BG621" s="67">
        <v>7536.9230769230762</v>
      </c>
      <c r="BH621" s="67">
        <v>690</v>
      </c>
      <c r="BI621" s="19">
        <v>3.01</v>
      </c>
      <c r="BJ621" s="19">
        <v>96.6</v>
      </c>
      <c r="BK621" s="19">
        <f>100-BJ621</f>
        <v>3.4000000000000057</v>
      </c>
      <c r="BL621" s="124">
        <f>BJ621/BK621</f>
        <v>28.411764705882305</v>
      </c>
      <c r="BM621" s="125">
        <v>0.33</v>
      </c>
      <c r="BN621" s="6">
        <f>BM621*100/AO621</f>
        <v>0.44058744993324428</v>
      </c>
      <c r="BO621" s="1" t="s">
        <v>432</v>
      </c>
      <c r="BP621" s="19">
        <v>55.50847457627119</v>
      </c>
      <c r="BQ621" s="19">
        <v>35.299999999999997</v>
      </c>
      <c r="BR621" s="43">
        <v>66915.839999999997</v>
      </c>
      <c r="BS621" s="6">
        <f>BX621+BZ621</f>
        <v>39.6</v>
      </c>
      <c r="BT621" s="4">
        <v>80.900000000000006</v>
      </c>
      <c r="BU621" s="43">
        <v>13011.904761904761</v>
      </c>
      <c r="BV621" s="6">
        <f>100-BT621</f>
        <v>19.099999999999994</v>
      </c>
      <c r="BW621" s="6">
        <f>BY621+CA621+CC621</f>
        <v>18.259500000000003</v>
      </c>
      <c r="BX621" s="22">
        <v>18.100000000000001</v>
      </c>
      <c r="BY621" s="22">
        <f>BX621*AP621/100</f>
        <v>3.3485</v>
      </c>
      <c r="BZ621" s="6">
        <v>21.5</v>
      </c>
      <c r="CA621" s="22">
        <f>BZ621*AP621/100</f>
        <v>3.9775</v>
      </c>
      <c r="CB621" s="6">
        <v>59.1</v>
      </c>
      <c r="CC621" s="22">
        <f>CB621*AP621/100</f>
        <v>10.933500000000002</v>
      </c>
      <c r="CD621" s="22" t="s">
        <v>432</v>
      </c>
      <c r="CE621" s="126">
        <v>99.1</v>
      </c>
      <c r="CF621" s="127">
        <v>10769</v>
      </c>
      <c r="CG621" s="126">
        <v>96.3</v>
      </c>
      <c r="CH621" s="127">
        <v>7941</v>
      </c>
      <c r="CI621" s="126">
        <v>69</v>
      </c>
      <c r="CJ621" s="126">
        <v>80.400000000000006</v>
      </c>
      <c r="CK621" s="127">
        <v>6455</v>
      </c>
      <c r="CL621" s="19">
        <f>BX621/BZ621</f>
        <v>0.8418604651162791</v>
      </c>
      <c r="CM621" s="19"/>
      <c r="CN621" s="19"/>
      <c r="CO621" s="19"/>
      <c r="CP621" s="6"/>
      <c r="CQ621" s="19"/>
      <c r="CR621" s="19"/>
      <c r="CS621" s="20"/>
      <c r="CZ621" s="22"/>
      <c r="DA621" s="16"/>
      <c r="DC621" s="130"/>
      <c r="DD621" s="131"/>
      <c r="DI621" s="108" t="s">
        <v>434</v>
      </c>
      <c r="DJ621" s="209" t="s">
        <v>483</v>
      </c>
      <c r="DK621" s="4">
        <v>2</v>
      </c>
      <c r="DN621" s="16"/>
      <c r="DR621" s="58" t="s">
        <v>1692</v>
      </c>
      <c r="DS621" s="22" t="s">
        <v>431</v>
      </c>
      <c r="DT621" s="22">
        <v>3931</v>
      </c>
      <c r="DU621" s="22">
        <v>15.6</v>
      </c>
      <c r="DV621" s="22">
        <v>84.4</v>
      </c>
      <c r="DW621" s="22" t="s">
        <v>1692</v>
      </c>
      <c r="DX621" s="22">
        <v>577.9</v>
      </c>
      <c r="DY621" s="22" t="s">
        <v>431</v>
      </c>
      <c r="DZ621" s="22">
        <v>2.97</v>
      </c>
      <c r="EA621" s="2">
        <v>0</v>
      </c>
      <c r="EB621" s="2"/>
      <c r="EC621" s="36"/>
      <c r="ED621" s="36"/>
      <c r="EE621" s="4">
        <f>L621</f>
        <v>10</v>
      </c>
      <c r="EF621" s="4"/>
      <c r="EG621" s="4"/>
      <c r="EH621" s="4"/>
      <c r="EI621" s="4"/>
      <c r="EJ621" s="4"/>
      <c r="EK621" s="4"/>
      <c r="EL621" s="6" t="e">
        <f>EK621/(EJ621*EJ621*0.01*0.01)</f>
        <v>#DIV/0!</v>
      </c>
      <c r="EM621" s="4"/>
      <c r="EN621" s="4"/>
      <c r="EO621" s="4"/>
      <c r="EP621" s="4"/>
      <c r="EQ621" s="31"/>
      <c r="ER621" s="14"/>
      <c r="ES621" s="132">
        <f>C621</f>
        <v>17553</v>
      </c>
      <c r="ET621" s="133">
        <v>75</v>
      </c>
      <c r="EU621" s="133">
        <v>48853</v>
      </c>
      <c r="EV621" s="133">
        <v>4000</v>
      </c>
      <c r="EW621" s="133">
        <v>40560</v>
      </c>
      <c r="EX621" s="133">
        <v>34155</v>
      </c>
      <c r="EY621" s="134">
        <f>EX621/EV621*EW621/ET621</f>
        <v>4617.7560000000003</v>
      </c>
      <c r="EZ621" s="39">
        <f>L621*EY621</f>
        <v>46177.560000000005</v>
      </c>
      <c r="FA621" s="9"/>
      <c r="FE621" s="135"/>
      <c r="FF621" s="135"/>
      <c r="FH621" s="136"/>
      <c r="FK621" s="138"/>
      <c r="FL621" s="139"/>
      <c r="FM621" s="9"/>
      <c r="FN621" s="1"/>
      <c r="FO621" s="41">
        <f>AC621/1000</f>
        <v>4.0490000000000004</v>
      </c>
      <c r="FQ621" s="121">
        <f>EX621*100/EU621</f>
        <v>69.91382310195894</v>
      </c>
      <c r="FR621" s="140">
        <f>EY621/1000</f>
        <v>4.617756</v>
      </c>
      <c r="FS621" s="9"/>
      <c r="FV621" s="212"/>
      <c r="FX621" s="212"/>
      <c r="GI621" s="8"/>
      <c r="GO621" s="10">
        <v>44726</v>
      </c>
      <c r="GP621" s="10"/>
      <c r="GQ621" s="20"/>
      <c r="KB621" s="22"/>
      <c r="KC621" s="22"/>
      <c r="KD621" s="22"/>
      <c r="KE621" s="20">
        <f>FR621*AO621/100*1000</f>
        <v>3458.6992439999999</v>
      </c>
      <c r="KF621" s="20">
        <f>FR621*AP621/100*1000</f>
        <v>854.28485999999998</v>
      </c>
      <c r="KG621" s="20">
        <f>FR621*AQ621/100*1000</f>
        <v>268.75339920000005</v>
      </c>
      <c r="KH621" s="20">
        <f>FR621*AX621/100*1000</f>
        <v>24.012331200000002</v>
      </c>
      <c r="KI621" s="20">
        <f>FR621*BM621/100*1000</f>
        <v>15.2385948</v>
      </c>
      <c r="KJ621" s="20">
        <f>FR621*BY621/100*1000</f>
        <v>154.62555965999999</v>
      </c>
      <c r="KK621" s="20">
        <f>FR621*CA621/100*1000</f>
        <v>183.67124489999998</v>
      </c>
      <c r="KL621" s="20">
        <f>FR621*CC621/100*1000</f>
        <v>504.88235226000012</v>
      </c>
      <c r="KM621" s="1">
        <v>87.5</v>
      </c>
      <c r="KN621" s="1">
        <v>90.6</v>
      </c>
      <c r="KP621" s="22"/>
      <c r="KQ621" s="22"/>
      <c r="KR621" s="22"/>
      <c r="KS621" s="19"/>
      <c r="KY621" s="11"/>
      <c r="KZ621" s="11"/>
      <c r="LA621" s="11"/>
    </row>
    <row r="622" spans="1:313">
      <c r="A622" s="1">
        <v>120</v>
      </c>
      <c r="B622" s="1">
        <f>COUNTIFS($D$3:D622,D622,$F$3:F622,F622)</f>
        <v>1</v>
      </c>
      <c r="C622" s="34">
        <v>17459</v>
      </c>
      <c r="D622" s="21" t="s">
        <v>2493</v>
      </c>
      <c r="E622" s="2" t="s">
        <v>496</v>
      </c>
      <c r="F622" s="2">
        <v>6612111495</v>
      </c>
      <c r="G622" s="1">
        <v>56</v>
      </c>
      <c r="H622" s="247" t="s">
        <v>2494</v>
      </c>
      <c r="I622" s="29" t="s">
        <v>657</v>
      </c>
      <c r="J622" s="24" t="s">
        <v>487</v>
      </c>
      <c r="K622" s="2" t="s">
        <v>430</v>
      </c>
      <c r="L622" s="2">
        <v>12</v>
      </c>
      <c r="M622" s="2">
        <v>1</v>
      </c>
      <c r="N622" s="2" t="s">
        <v>431</v>
      </c>
      <c r="O622" s="11"/>
      <c r="P622" s="2" t="s">
        <v>2485</v>
      </c>
      <c r="Q622" s="11"/>
      <c r="R622" s="11"/>
      <c r="S622" s="11"/>
      <c r="T622" s="42"/>
      <c r="U622" s="42"/>
      <c r="V622" s="64" t="s">
        <v>2426</v>
      </c>
      <c r="W622" s="42"/>
      <c r="X622" s="42"/>
      <c r="Y622" s="42" t="s">
        <v>2490</v>
      </c>
      <c r="Z622" s="29"/>
      <c r="AA622" s="1" t="s">
        <v>791</v>
      </c>
      <c r="AC622" s="115">
        <v>124</v>
      </c>
      <c r="AD622" s="115">
        <v>1500</v>
      </c>
      <c r="AE622" s="11"/>
      <c r="AF622" s="11"/>
      <c r="AG622" s="11" t="s">
        <v>491</v>
      </c>
      <c r="AH622" s="115">
        <v>150</v>
      </c>
      <c r="AJ622" s="11"/>
      <c r="AM622" s="11"/>
      <c r="AO622" s="116">
        <v>45.9</v>
      </c>
      <c r="AP622" s="117">
        <v>52.3</v>
      </c>
      <c r="AQ622" s="118">
        <v>0.67</v>
      </c>
      <c r="AR622" s="119">
        <f>AO622+AP622+AQ622</f>
        <v>98.86999999999999</v>
      </c>
      <c r="AS622" s="120">
        <f>AO622/AP622</f>
        <v>0.87762906309751432</v>
      </c>
      <c r="AT622" s="121">
        <f>AO622/AP622*AQ622</f>
        <v>0.58801147227533468</v>
      </c>
      <c r="AU622" s="122">
        <f>AO622/(AP622+AQ622)</f>
        <v>0.86652822352274872</v>
      </c>
      <c r="AV622" s="19">
        <f>AW622*AO622/100</f>
        <v>42.872</v>
      </c>
      <c r="AW622" s="19">
        <f>98-AY622</f>
        <v>93.403050108932462</v>
      </c>
      <c r="AX622" s="123">
        <v>2.11</v>
      </c>
      <c r="AY622" s="19">
        <f>AX622*100/AO622</f>
        <v>4.5969498910675384</v>
      </c>
      <c r="AZ622" s="1" t="s">
        <v>432</v>
      </c>
      <c r="BA622" s="58">
        <v>34.9</v>
      </c>
      <c r="BB622" s="1" t="s">
        <v>432</v>
      </c>
      <c r="BC622" s="6">
        <v>0</v>
      </c>
      <c r="BD622" s="6"/>
      <c r="BE622" s="19"/>
      <c r="BF622" s="19"/>
      <c r="BG622" s="67">
        <v>5277.6923076923076</v>
      </c>
      <c r="BH622" s="67">
        <v>211</v>
      </c>
      <c r="BI622" s="19">
        <v>4.3499999999999996</v>
      </c>
      <c r="BJ622" s="19">
        <v>39.6</v>
      </c>
      <c r="BK622" s="19">
        <f>100-BJ622</f>
        <v>60.4</v>
      </c>
      <c r="BL622" s="124">
        <f>BJ622/BK622</f>
        <v>0.6556291390728477</v>
      </c>
      <c r="BM622" s="125">
        <v>0.13</v>
      </c>
      <c r="BN622" s="6">
        <f>BM622*100/AO622</f>
        <v>0.28322440087145972</v>
      </c>
      <c r="BO622" s="1" t="s">
        <v>432</v>
      </c>
      <c r="BP622" s="19">
        <v>35.254237288135599</v>
      </c>
      <c r="BQ622" s="19">
        <v>63.3</v>
      </c>
      <c r="BR622" s="43">
        <v>35421.440000000002</v>
      </c>
      <c r="BS622" s="6">
        <f>BX622+BZ622</f>
        <v>49.900000000000006</v>
      </c>
      <c r="BT622" s="4">
        <v>92.4</v>
      </c>
      <c r="BU622" s="43">
        <v>5528.5714285714284</v>
      </c>
      <c r="BV622" s="6">
        <f>100-BT622</f>
        <v>7.5999999999999943</v>
      </c>
      <c r="BW622" s="6">
        <f>BY622+CA622+CC622</f>
        <v>52.3</v>
      </c>
      <c r="BX622" s="22">
        <v>22.8</v>
      </c>
      <c r="BY622" s="22">
        <f>BX622*AP622/100</f>
        <v>11.9244</v>
      </c>
      <c r="BZ622" s="6">
        <v>27.1</v>
      </c>
      <c r="CA622" s="22">
        <f>BZ622*AP622/100</f>
        <v>14.173299999999999</v>
      </c>
      <c r="CB622" s="6">
        <v>50.1</v>
      </c>
      <c r="CC622" s="22">
        <f>CB622*AP622/100</f>
        <v>26.202300000000001</v>
      </c>
      <c r="CD622" s="22" t="s">
        <v>432</v>
      </c>
      <c r="CE622" s="126">
        <v>89</v>
      </c>
      <c r="CF622" s="127">
        <v>6111</v>
      </c>
      <c r="CG622" s="126">
        <v>73.8</v>
      </c>
      <c r="CH622" s="127">
        <v>4863</v>
      </c>
      <c r="CI622" s="126">
        <v>20.3</v>
      </c>
      <c r="CJ622" s="126">
        <v>50.4</v>
      </c>
      <c r="CK622" s="127">
        <v>4892</v>
      </c>
      <c r="CL622" s="19">
        <f>BX622/BZ622</f>
        <v>0.84132841328413277</v>
      </c>
      <c r="CM622" s="19"/>
      <c r="CN622" s="19"/>
      <c r="CO622" s="19"/>
      <c r="CP622" s="6"/>
      <c r="CQ622" s="19"/>
      <c r="CR622" s="19"/>
      <c r="CS622" s="20"/>
      <c r="CZ622" s="22"/>
      <c r="DA622" s="16"/>
      <c r="DC622" s="130"/>
      <c r="DD622" s="131"/>
      <c r="DI622" s="1" t="s">
        <v>434</v>
      </c>
      <c r="DJ622" s="210" t="s">
        <v>491</v>
      </c>
      <c r="DK622" s="4">
        <v>2</v>
      </c>
      <c r="DN622" s="16">
        <v>0</v>
      </c>
      <c r="DR622" s="58" t="s">
        <v>431</v>
      </c>
      <c r="DS622" s="22" t="s">
        <v>431</v>
      </c>
      <c r="DT622" s="22">
        <v>108</v>
      </c>
      <c r="DU622" s="22">
        <v>27.7</v>
      </c>
      <c r="DV622" s="22">
        <v>72.3</v>
      </c>
      <c r="DW622" s="22" t="s">
        <v>431</v>
      </c>
      <c r="DX622" s="22" t="s">
        <v>431</v>
      </c>
      <c r="DY622" s="22" t="s">
        <v>431</v>
      </c>
      <c r="DZ622" s="22" t="s">
        <v>431</v>
      </c>
      <c r="EA622" s="2">
        <v>0</v>
      </c>
      <c r="EB622" s="2"/>
      <c r="EC622" s="36"/>
      <c r="ED622" s="36"/>
      <c r="EE622" s="4">
        <f>L622</f>
        <v>12</v>
      </c>
      <c r="EF622" s="4"/>
      <c r="EG622" s="4"/>
      <c r="EH622" s="4"/>
      <c r="EI622" s="4"/>
      <c r="EJ622" s="4"/>
      <c r="EK622" s="4"/>
      <c r="EL622" s="6" t="e">
        <f>EK622/(EJ622*EJ622*0.01*0.01)</f>
        <v>#DIV/0!</v>
      </c>
      <c r="EM622" s="4"/>
      <c r="EN622" s="4"/>
      <c r="EO622" s="4"/>
      <c r="EP622" s="4"/>
      <c r="EQ622" s="31"/>
      <c r="ER622" s="14"/>
      <c r="ES622" s="132">
        <f>C622</f>
        <v>17459</v>
      </c>
      <c r="ET622" s="133">
        <v>75</v>
      </c>
      <c r="EU622" s="133">
        <v>41057</v>
      </c>
      <c r="EV622" s="133">
        <v>10021</v>
      </c>
      <c r="EW622" s="133">
        <v>40560</v>
      </c>
      <c r="EX622" s="133">
        <v>2438</v>
      </c>
      <c r="EY622" s="134">
        <f>EX622/EV622*EW622/ET622</f>
        <v>131.57074144296976</v>
      </c>
      <c r="EZ622" s="39">
        <f>L622*EY622</f>
        <v>1578.8488973156373</v>
      </c>
      <c r="FA622" s="9"/>
      <c r="FE622" s="135"/>
      <c r="FF622" s="135"/>
      <c r="FH622" s="136"/>
      <c r="FK622" s="138"/>
      <c r="FL622" s="139"/>
      <c r="FM622" s="9"/>
      <c r="FN622" s="1"/>
      <c r="FO622" s="41">
        <f>AC622/1000</f>
        <v>0.124</v>
      </c>
      <c r="FQ622" s="121">
        <f>EX622*100/EU622</f>
        <v>5.9380860754560736</v>
      </c>
      <c r="FR622" s="140">
        <f>EY622/1000</f>
        <v>0.13157074144296976</v>
      </c>
      <c r="FS622" s="9"/>
      <c r="FU622" s="214"/>
      <c r="FW622" s="214"/>
      <c r="GI622" s="8"/>
      <c r="GO622" s="10">
        <v>44711</v>
      </c>
      <c r="GP622" s="10"/>
      <c r="GQ622" s="20"/>
      <c r="KB622" s="22"/>
      <c r="KC622" s="22"/>
      <c r="KD622" s="22"/>
      <c r="KE622" s="20">
        <f>FR622*AO622/100*1000</f>
        <v>60.39097032232312</v>
      </c>
      <c r="KF622" s="20">
        <f>FR622*AP622/100*1000</f>
        <v>68.811497774673171</v>
      </c>
      <c r="KG622" s="20">
        <f>FR622*AQ622/100*1000</f>
        <v>0.88152396766789742</v>
      </c>
      <c r="KH622" s="20">
        <f>FR622*AX622/100*1000</f>
        <v>2.7761426444466619</v>
      </c>
      <c r="KI622" s="20">
        <f>FR622*BM622/100*1000</f>
        <v>0.17104196387586071</v>
      </c>
      <c r="KJ622" s="20">
        <f>FR622*BY622/100*1000</f>
        <v>15.689021492625486</v>
      </c>
      <c r="KK622" s="20">
        <f>FR622*CA622/100*1000</f>
        <v>18.647915896936432</v>
      </c>
      <c r="KL622" s="20">
        <f>FR622*CC622/100*1000</f>
        <v>34.474560385111261</v>
      </c>
      <c r="KM622" s="1">
        <v>80.900000000000006</v>
      </c>
      <c r="KN622" s="1">
        <v>80.900000000000006</v>
      </c>
      <c r="KP622" s="22"/>
      <c r="KQ622" s="22"/>
      <c r="KR622" s="22"/>
      <c r="KS622" s="19"/>
      <c r="KY622" s="11"/>
      <c r="KZ622" s="11"/>
      <c r="LA622" s="11"/>
    </row>
    <row r="623" spans="1:313">
      <c r="A623" s="1">
        <v>173</v>
      </c>
      <c r="B623" s="1">
        <f>COUNTIFS($D$3:D623,D623,$F$3:F623,F623)</f>
        <v>1</v>
      </c>
      <c r="C623" s="34">
        <v>13020</v>
      </c>
      <c r="D623" s="21" t="s">
        <v>1395</v>
      </c>
      <c r="E623" s="2" t="s">
        <v>512</v>
      </c>
      <c r="F623" s="12">
        <v>6159080642</v>
      </c>
      <c r="G623" s="1">
        <f>LEFT(H623,4)-CONCATENATE(IF(LEFT(F623, 2)&lt;MID(H623, 3, 4), 20, 19),LEFT(F623,2))</f>
        <v>59</v>
      </c>
      <c r="H623" s="247" t="s">
        <v>1387</v>
      </c>
      <c r="I623" s="29" t="s">
        <v>437</v>
      </c>
      <c r="J623" s="24" t="s">
        <v>487</v>
      </c>
      <c r="K623" s="2" t="s">
        <v>430</v>
      </c>
      <c r="L623" s="1">
        <v>8</v>
      </c>
      <c r="M623" s="2" t="s">
        <v>631</v>
      </c>
      <c r="N623" s="2" t="s">
        <v>647</v>
      </c>
      <c r="P623" s="1" t="s">
        <v>1377</v>
      </c>
      <c r="S623" s="2"/>
      <c r="T623" s="52" t="s">
        <v>1103</v>
      </c>
      <c r="U623" s="52"/>
      <c r="V623" s="57" t="s">
        <v>1245</v>
      </c>
      <c r="X623" s="59"/>
      <c r="Y623" s="59"/>
      <c r="Z623" s="29"/>
      <c r="AA623" s="1" t="s">
        <v>812</v>
      </c>
      <c r="AC623" s="115">
        <v>607</v>
      </c>
      <c r="AD623" s="115">
        <v>4800</v>
      </c>
      <c r="AE623" s="11"/>
      <c r="AF623" s="11"/>
      <c r="AG623" s="11" t="s">
        <v>483</v>
      </c>
      <c r="AH623" s="115">
        <v>350</v>
      </c>
      <c r="AI623" s="11"/>
      <c r="AJ623" s="11"/>
      <c r="AM623" s="11"/>
      <c r="AO623" s="116">
        <v>11.2</v>
      </c>
      <c r="AP623" s="117">
        <v>69.8</v>
      </c>
      <c r="AQ623" s="118">
        <v>14.6</v>
      </c>
      <c r="AR623" s="119">
        <f>AO623+AP623+AQ623</f>
        <v>95.6</v>
      </c>
      <c r="AS623" s="120">
        <f>AO623/AP623</f>
        <v>0.16045845272206302</v>
      </c>
      <c r="AT623" s="121">
        <f>AO623/AP623*AQ623</f>
        <v>2.3426934097421199</v>
      </c>
      <c r="AU623" s="122">
        <f>AO623/(AP623+AQ623)</f>
        <v>0.13270142180094788</v>
      </c>
      <c r="AV623" s="19">
        <f>AW623*AO623/100</f>
        <v>0.89599999999999913</v>
      </c>
      <c r="AW623" s="19">
        <f>98-AY623-(CD623*100/AO623)</f>
        <v>7.9999999999999929</v>
      </c>
      <c r="AX623" s="123">
        <v>3.75</v>
      </c>
      <c r="AY623" s="19">
        <f>AX623*100/AO623</f>
        <v>33.482142857142861</v>
      </c>
      <c r="AZ623" s="1" t="s">
        <v>432</v>
      </c>
      <c r="BA623" s="58">
        <v>8.18</v>
      </c>
      <c r="BB623" s="1" t="s">
        <v>432</v>
      </c>
      <c r="BC623" s="6">
        <v>0.92</v>
      </c>
      <c r="BD623" s="6"/>
      <c r="BE623" s="19"/>
      <c r="BF623" s="19"/>
      <c r="BG623" s="2">
        <v>6778</v>
      </c>
      <c r="BH623" s="67">
        <v>828.4</v>
      </c>
      <c r="BI623" s="19">
        <v>4.2</v>
      </c>
      <c r="BJ623" s="19">
        <v>45.5</v>
      </c>
      <c r="BK623" s="19">
        <f>100-BJ623</f>
        <v>54.5</v>
      </c>
      <c r="BL623" s="124">
        <f>BJ623/BK623</f>
        <v>0.83486238532110091</v>
      </c>
      <c r="BM623" s="125">
        <v>0.12</v>
      </c>
      <c r="BN623" s="6">
        <f>BM623*100/AO623</f>
        <v>1.0714285714285714</v>
      </c>
      <c r="BO623" s="1" t="s">
        <v>432</v>
      </c>
      <c r="BP623" s="19">
        <v>23.3</v>
      </c>
      <c r="BQ623" s="19">
        <v>39.099999999999994</v>
      </c>
      <c r="BR623" s="4">
        <v>17737</v>
      </c>
      <c r="BS623" s="6">
        <f>BX623+BZ623</f>
        <v>69.900000000000006</v>
      </c>
      <c r="BT623" s="4">
        <v>84.9</v>
      </c>
      <c r="BU623" s="43">
        <v>7116.5517241379312</v>
      </c>
      <c r="BV623" s="6">
        <f>100-BT623</f>
        <v>15.099999999999994</v>
      </c>
      <c r="BW623" s="6">
        <f>BY623+CA623+CC623</f>
        <v>69.241600000000005</v>
      </c>
      <c r="BX623" s="2">
        <v>37.299999999999997</v>
      </c>
      <c r="BY623" s="22">
        <f>BX623*AP623/100</f>
        <v>26.035399999999996</v>
      </c>
      <c r="BZ623" s="4">
        <v>32.6</v>
      </c>
      <c r="CA623" s="22">
        <f>BZ623*AP623/100</f>
        <v>22.754799999999999</v>
      </c>
      <c r="CB623" s="4">
        <v>29.3</v>
      </c>
      <c r="CC623" s="22">
        <f>CB623*AP623/100</f>
        <v>20.4514</v>
      </c>
      <c r="CD623" s="144">
        <v>6.33</v>
      </c>
      <c r="CE623" s="126">
        <v>100</v>
      </c>
      <c r="CF623" s="126">
        <v>8915</v>
      </c>
      <c r="CG623" s="126">
        <v>99.7</v>
      </c>
      <c r="CH623" s="126">
        <v>6924</v>
      </c>
      <c r="CI623" s="126">
        <v>85.2</v>
      </c>
      <c r="CJ623" s="126">
        <v>95.2</v>
      </c>
      <c r="CK623" s="126">
        <v>6798</v>
      </c>
      <c r="CL623" s="19">
        <f>BX623/BZ623</f>
        <v>1.1441717791411041</v>
      </c>
      <c r="CM623" s="22"/>
      <c r="CN623" s="22"/>
      <c r="CO623" s="22"/>
      <c r="CP623" s="6">
        <v>0.19</v>
      </c>
      <c r="CQ623" s="19"/>
      <c r="CR623" s="19"/>
      <c r="CS623" s="19"/>
      <c r="CT623" s="22"/>
      <c r="CU623" s="142"/>
      <c r="CV623" s="142"/>
      <c r="CW623" s="22"/>
      <c r="CX623" s="22"/>
      <c r="CZ623" s="22"/>
      <c r="DA623" s="16"/>
      <c r="DB623" s="129" t="s">
        <v>257</v>
      </c>
      <c r="DC623" s="130"/>
      <c r="DD623" s="131" t="s">
        <v>1172</v>
      </c>
      <c r="DI623" s="1" t="s">
        <v>436</v>
      </c>
      <c r="DJ623" s="209" t="s">
        <v>483</v>
      </c>
      <c r="DK623" s="4">
        <v>2</v>
      </c>
      <c r="DL623" s="4" t="s">
        <v>442</v>
      </c>
      <c r="DM623" s="4" t="s">
        <v>437</v>
      </c>
      <c r="DN623" s="16">
        <v>0</v>
      </c>
      <c r="DR623" s="22" t="s">
        <v>431</v>
      </c>
      <c r="DS623" s="22" t="s">
        <v>431</v>
      </c>
      <c r="DT623" s="22">
        <v>1027</v>
      </c>
      <c r="DU623" s="22">
        <v>100</v>
      </c>
      <c r="DV623" s="22">
        <v>0</v>
      </c>
      <c r="DW623" s="22" t="s">
        <v>431</v>
      </c>
      <c r="DX623" s="22" t="s">
        <v>431</v>
      </c>
      <c r="DY623" s="22" t="s">
        <v>431</v>
      </c>
      <c r="DZ623" s="22" t="s">
        <v>431</v>
      </c>
      <c r="EA623" s="2">
        <v>0</v>
      </c>
      <c r="EB623" s="2"/>
      <c r="EC623" s="36"/>
      <c r="ED623" s="36"/>
      <c r="EE623" s="4">
        <v>8</v>
      </c>
      <c r="EF623" s="4">
        <v>15</v>
      </c>
      <c r="EG623" s="4">
        <v>2</v>
      </c>
      <c r="EH623" s="4"/>
      <c r="EI623" s="4"/>
      <c r="EJ623" s="4" t="s">
        <v>431</v>
      </c>
      <c r="EK623" s="4" t="s">
        <v>431</v>
      </c>
      <c r="EL623" s="4" t="s">
        <v>431</v>
      </c>
      <c r="EM623" s="4">
        <v>2</v>
      </c>
      <c r="EN623" s="1">
        <v>1</v>
      </c>
      <c r="EO623" s="4">
        <v>2</v>
      </c>
      <c r="EP623" s="4">
        <v>1</v>
      </c>
      <c r="EQ623" s="31" t="s">
        <v>1122</v>
      </c>
      <c r="ER623" s="14">
        <v>43970</v>
      </c>
      <c r="ES623" s="132">
        <v>13020</v>
      </c>
      <c r="ET623" s="133">
        <v>75</v>
      </c>
      <c r="EU623" s="133">
        <v>13255</v>
      </c>
      <c r="EV623" s="133">
        <v>4000</v>
      </c>
      <c r="EW623" s="133">
        <v>40560</v>
      </c>
      <c r="EX623" s="133">
        <v>4404</v>
      </c>
      <c r="EY623" s="134">
        <f>EX623/EV623*EW623/ET623</f>
        <v>595.42079999999999</v>
      </c>
      <c r="EZ623" s="39">
        <f>L623*EY623</f>
        <v>4763.3663999999999</v>
      </c>
      <c r="FA623" s="9"/>
      <c r="FE623" s="135"/>
      <c r="FF623" s="135"/>
      <c r="FH623" s="136"/>
      <c r="FI623" s="11"/>
      <c r="FK623" s="138"/>
      <c r="FL623" s="139"/>
      <c r="FM623" s="9"/>
      <c r="FN623" s="1"/>
      <c r="FO623" s="41">
        <f>AC623/1000</f>
        <v>0.60699999999999998</v>
      </c>
      <c r="FQ623" s="121">
        <f>EX623*100/EU623</f>
        <v>33.225198038476044</v>
      </c>
      <c r="FR623" s="140">
        <f>EY623/1000</f>
        <v>0.59542079999999997</v>
      </c>
      <c r="FS623" s="143">
        <f>DT623/EY623</f>
        <v>1.7248305736044156</v>
      </c>
      <c r="FT623" s="43">
        <v>50</v>
      </c>
      <c r="FU623" s="16" t="s">
        <v>493</v>
      </c>
      <c r="FV623" s="213" t="s">
        <v>431</v>
      </c>
      <c r="FW623" s="2"/>
      <c r="FX623" s="213" t="s">
        <v>431</v>
      </c>
      <c r="FY623" s="11" t="s">
        <v>1156</v>
      </c>
      <c r="FZ623" s="1">
        <v>0</v>
      </c>
      <c r="GA623" s="2" t="s">
        <v>560</v>
      </c>
      <c r="GB623" s="11" t="s">
        <v>501</v>
      </c>
      <c r="GC623" s="11"/>
      <c r="GG623" s="1">
        <v>1</v>
      </c>
      <c r="GH623" s="29" t="s">
        <v>1396</v>
      </c>
      <c r="GI623" s="1"/>
      <c r="GJ623" s="29" t="s">
        <v>1157</v>
      </c>
      <c r="GK623" s="1">
        <v>0</v>
      </c>
      <c r="GL623" s="8">
        <v>0</v>
      </c>
      <c r="GM623" s="11" t="s">
        <v>800</v>
      </c>
      <c r="GO623" s="10">
        <v>44006</v>
      </c>
      <c r="GP623" s="14" t="s">
        <v>523</v>
      </c>
      <c r="GQ623" s="20">
        <f>DATEDIF(ER623,GO623,"m")</f>
        <v>1</v>
      </c>
      <c r="GR623" s="141" t="s">
        <v>1108</v>
      </c>
      <c r="GT623" s="19"/>
      <c r="GV623" s="11"/>
      <c r="GY623" s="11"/>
      <c r="GZ623" s="11">
        <v>1</v>
      </c>
      <c r="HA623" s="54">
        <v>0</v>
      </c>
      <c r="HB623" s="54">
        <v>0</v>
      </c>
      <c r="HC623" s="55">
        <v>3240.26</v>
      </c>
      <c r="HD623" s="54">
        <v>0</v>
      </c>
      <c r="HE623" s="54">
        <v>0</v>
      </c>
      <c r="HF623" s="54">
        <v>0</v>
      </c>
      <c r="HG623" s="55">
        <v>0</v>
      </c>
      <c r="HH623" s="54">
        <v>0</v>
      </c>
      <c r="HI623" s="55">
        <v>0</v>
      </c>
      <c r="HJ623" s="54">
        <v>110.32</v>
      </c>
      <c r="HK623" s="54">
        <v>0</v>
      </c>
      <c r="HL623" s="54">
        <v>0</v>
      </c>
      <c r="HM623" s="54">
        <v>178.62</v>
      </c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20"/>
      <c r="IC623" s="20"/>
      <c r="ID623" s="11"/>
      <c r="IE623" s="11"/>
      <c r="IF623" s="20"/>
      <c r="KE623" s="20">
        <f>FR623*AO623/100*1000</f>
        <v>66.687129599999992</v>
      </c>
      <c r="KF623" s="20">
        <f>FR623*AP623/100*1000</f>
        <v>415.60371839999993</v>
      </c>
      <c r="KG623" s="20">
        <f>FR623*AQ623/100*1000</f>
        <v>86.931436799999986</v>
      </c>
      <c r="KH623" s="20">
        <f>FR623*AX623/100*1000</f>
        <v>22.328279999999999</v>
      </c>
      <c r="KI623" s="20">
        <f>FR623*BM623/100*1000</f>
        <v>0.71450495999999986</v>
      </c>
      <c r="KJ623" s="20">
        <f>FR623*BY623/100*1000</f>
        <v>155.02018696319996</v>
      </c>
      <c r="KK623" s="20">
        <f>FR623*CA623/100*1000</f>
        <v>135.48681219839997</v>
      </c>
      <c r="KL623" s="20">
        <f>FR623*CC623/100*1000</f>
        <v>121.77188949119999</v>
      </c>
      <c r="KS623" s="23">
        <v>44027</v>
      </c>
      <c r="KT623" s="1">
        <v>1</v>
      </c>
      <c r="KV623" s="11" t="s">
        <v>800</v>
      </c>
    </row>
    <row r="624" spans="1:313">
      <c r="A624" s="1">
        <v>85</v>
      </c>
      <c r="B624" s="219">
        <f>COUNTIFS($D$3:D624,D624,$F$3:F624,F624)</f>
        <v>1</v>
      </c>
      <c r="C624" s="21">
        <v>14894</v>
      </c>
      <c r="D624" s="21" t="s">
        <v>2935</v>
      </c>
      <c r="E624" s="1" t="s">
        <v>502</v>
      </c>
      <c r="F624" s="12">
        <v>5606292373</v>
      </c>
      <c r="G624" s="1">
        <v>65</v>
      </c>
      <c r="H624" s="247" t="s">
        <v>1853</v>
      </c>
      <c r="DJ624" s="210" t="s">
        <v>491</v>
      </c>
      <c r="EL624" s="6" t="e">
        <f>EK624/(EJ624*EJ624*0.01*0.01)</f>
        <v>#DIV/0!</v>
      </c>
      <c r="FU624" s="214" t="s">
        <v>785</v>
      </c>
      <c r="FW624" s="214" t="s">
        <v>785</v>
      </c>
      <c r="GI624" s="8"/>
    </row>
    <row r="625" spans="1:313">
      <c r="A625" s="1">
        <v>157</v>
      </c>
      <c r="B625" s="219">
        <f>COUNTIFS($D$3:D625,D625,$F$3:F625,F625)</f>
        <v>1</v>
      </c>
      <c r="C625" s="21">
        <v>8910</v>
      </c>
      <c r="D625" s="21" t="s">
        <v>2809</v>
      </c>
      <c r="E625" s="1" t="s">
        <v>509</v>
      </c>
      <c r="F625" s="12">
        <v>6407210733</v>
      </c>
      <c r="G625" s="1">
        <v>54</v>
      </c>
      <c r="H625" s="247" t="s">
        <v>2810</v>
      </c>
      <c r="DJ625" s="209" t="s">
        <v>483</v>
      </c>
      <c r="EL625" s="6" t="e">
        <f>EK625/((EJ625/100)*(EJ625/100))</f>
        <v>#DIV/0!</v>
      </c>
      <c r="FV625" s="212" t="s">
        <v>785</v>
      </c>
      <c r="FX625" s="212" t="s">
        <v>785</v>
      </c>
      <c r="GI625" s="8"/>
    </row>
    <row r="626" spans="1:313">
      <c r="A626" s="1">
        <v>342</v>
      </c>
      <c r="B626" s="219">
        <f>COUNTIFS($D$3:D626,D626,$F$3:F626,F626)</f>
        <v>1</v>
      </c>
      <c r="C626" s="21">
        <v>16671</v>
      </c>
      <c r="D626" s="21" t="s">
        <v>2945</v>
      </c>
      <c r="E626" s="1" t="s">
        <v>2885</v>
      </c>
      <c r="F626" s="12">
        <v>9610036062</v>
      </c>
      <c r="G626" s="1">
        <v>25</v>
      </c>
      <c r="H626" s="247" t="s">
        <v>2313</v>
      </c>
      <c r="DJ626" s="209" t="s">
        <v>483</v>
      </c>
      <c r="EL626" s="6" t="e">
        <f>EK626/(EJ626*EJ626*0.01*0.01)</f>
        <v>#DIV/0!</v>
      </c>
      <c r="FV626" s="212" t="s">
        <v>785</v>
      </c>
      <c r="FX626" s="212" t="s">
        <v>785</v>
      </c>
      <c r="GI626" s="8"/>
    </row>
    <row r="627" spans="1:313">
      <c r="A627" s="1">
        <v>63</v>
      </c>
      <c r="B627" s="1">
        <f>COUNTIFS($D$3:D627,D627,$F$3:F627,F627)</f>
        <v>1</v>
      </c>
      <c r="C627" s="34">
        <v>17111</v>
      </c>
      <c r="D627" s="21" t="s">
        <v>2418</v>
      </c>
      <c r="E627" s="2" t="s">
        <v>512</v>
      </c>
      <c r="F627" s="2">
        <v>515607166</v>
      </c>
      <c r="G627" s="1">
        <v>71</v>
      </c>
      <c r="H627" s="247" t="s">
        <v>2413</v>
      </c>
      <c r="I627" s="29" t="s">
        <v>2419</v>
      </c>
      <c r="J627" s="24" t="s">
        <v>487</v>
      </c>
      <c r="K627" s="2" t="s">
        <v>430</v>
      </c>
      <c r="L627" s="2">
        <v>6</v>
      </c>
      <c r="M627" s="2" t="s">
        <v>739</v>
      </c>
      <c r="N627" s="2" t="s">
        <v>431</v>
      </c>
      <c r="O627" s="11"/>
      <c r="P627" s="2" t="s">
        <v>2415</v>
      </c>
      <c r="Q627" s="11"/>
      <c r="R627" s="11"/>
      <c r="S627" s="11"/>
      <c r="T627" s="42"/>
      <c r="U627" s="42"/>
      <c r="V627" s="64" t="s">
        <v>1609</v>
      </c>
      <c r="W627" s="42"/>
      <c r="X627" s="42"/>
      <c r="Y627" s="66"/>
      <c r="Z627" s="11"/>
      <c r="AA627" s="1" t="s">
        <v>2166</v>
      </c>
      <c r="AC627" s="115">
        <v>100</v>
      </c>
      <c r="AD627" s="115">
        <v>500</v>
      </c>
      <c r="AE627" s="11"/>
      <c r="AF627" s="11"/>
      <c r="AG627" s="11" t="s">
        <v>491</v>
      </c>
      <c r="AH627" s="115">
        <v>50</v>
      </c>
      <c r="AI627" s="11"/>
      <c r="AJ627" s="11"/>
      <c r="AM627" s="11"/>
      <c r="AO627" s="116">
        <v>23.6</v>
      </c>
      <c r="AP627" s="117">
        <v>23.2</v>
      </c>
      <c r="AQ627" s="118">
        <v>51.6</v>
      </c>
      <c r="AR627" s="119">
        <f>AO627+AP627+AQ627</f>
        <v>98.4</v>
      </c>
      <c r="AS627" s="120">
        <f>AO627/AP627</f>
        <v>1.017241379310345</v>
      </c>
      <c r="AT627" s="121">
        <f>AO627/AP627*AQ627</f>
        <v>52.489655172413805</v>
      </c>
      <c r="AU627" s="122">
        <f>AO627/(AP627+AQ627)</f>
        <v>0.31550802139037437</v>
      </c>
      <c r="AV627" s="19">
        <f>AW627*AO627/100</f>
        <v>20.108000000000001</v>
      </c>
      <c r="AW627" s="19">
        <f>98-AY627-(CD627*100/AO627)</f>
        <v>85.20338983050847</v>
      </c>
      <c r="AX627" s="123">
        <v>2.92</v>
      </c>
      <c r="AY627" s="19">
        <f>AX627*100/AO627</f>
        <v>12.372881355932202</v>
      </c>
      <c r="AZ627" s="1" t="s">
        <v>432</v>
      </c>
      <c r="BA627" s="58">
        <v>7.32</v>
      </c>
      <c r="BB627" s="1" t="s">
        <v>432</v>
      </c>
      <c r="BC627" s="6">
        <v>0.37</v>
      </c>
      <c r="BD627" s="6"/>
      <c r="BE627" s="19"/>
      <c r="BF627" s="19"/>
      <c r="BG627" s="67">
        <v>7404</v>
      </c>
      <c r="BH627" s="67">
        <v>324</v>
      </c>
      <c r="BI627" s="19">
        <v>0.28999999999999998</v>
      </c>
      <c r="BJ627" s="19">
        <v>48.5</v>
      </c>
      <c r="BK627" s="19">
        <f>100-BJ627</f>
        <v>51.5</v>
      </c>
      <c r="BL627" s="124">
        <f>BJ627/BK627</f>
        <v>0.94174757281553401</v>
      </c>
      <c r="BM627" s="125">
        <v>0.33</v>
      </c>
      <c r="BN627" s="6">
        <f>BM627*100/AO627</f>
        <v>1.3983050847457625</v>
      </c>
      <c r="BO627" s="1" t="s">
        <v>432</v>
      </c>
      <c r="BP627" s="19">
        <v>54.28</v>
      </c>
      <c r="BQ627" s="19">
        <v>69.900000000000006</v>
      </c>
      <c r="BR627" s="43">
        <v>51772</v>
      </c>
      <c r="BS627" s="6">
        <f>BX627+BZ627</f>
        <v>56.6</v>
      </c>
      <c r="BT627" s="4">
        <v>93.2</v>
      </c>
      <c r="BU627" s="43">
        <v>11272</v>
      </c>
      <c r="BV627" s="6">
        <f>100-BT627</f>
        <v>6.7999999999999972</v>
      </c>
      <c r="BW627" s="6">
        <f>BY627+CA627+CC627</f>
        <v>22.828800000000001</v>
      </c>
      <c r="BX627" s="22">
        <v>13.6</v>
      </c>
      <c r="BY627" s="22">
        <f>BX627*AP627/100</f>
        <v>3.1551999999999998</v>
      </c>
      <c r="BZ627" s="6">
        <v>43</v>
      </c>
      <c r="CA627" s="22">
        <f>BZ627*AP627/100</f>
        <v>9.9760000000000009</v>
      </c>
      <c r="CB627" s="6">
        <v>41.8</v>
      </c>
      <c r="CC627" s="22">
        <f>CB627*AP627/100</f>
        <v>9.6975999999999996</v>
      </c>
      <c r="CD627" s="22">
        <v>0.1</v>
      </c>
      <c r="CE627" s="126">
        <v>94.5</v>
      </c>
      <c r="CF627" s="127">
        <v>6554</v>
      </c>
      <c r="CG627" s="126">
        <v>81.7</v>
      </c>
      <c r="CH627" s="127">
        <v>5106</v>
      </c>
      <c r="CI627" s="126">
        <v>42.3</v>
      </c>
      <c r="CJ627" s="126">
        <v>66.5</v>
      </c>
      <c r="CK627" s="127">
        <v>5013</v>
      </c>
      <c r="CL627" s="19">
        <f>BX627/BZ627</f>
        <v>0.31627906976744186</v>
      </c>
      <c r="CM627" s="19"/>
      <c r="CN627" s="19"/>
      <c r="CO627" s="19"/>
      <c r="CP627" s="6"/>
      <c r="CQ627" s="19"/>
      <c r="CR627" s="19"/>
      <c r="CS627" s="20"/>
      <c r="CZ627" s="22"/>
      <c r="DA627" s="16"/>
      <c r="DB627" s="129" t="s">
        <v>458</v>
      </c>
      <c r="DC627" s="130"/>
      <c r="DD627" s="131" t="s">
        <v>2420</v>
      </c>
      <c r="DI627" s="1" t="s">
        <v>436</v>
      </c>
      <c r="DJ627" s="210" t="s">
        <v>491</v>
      </c>
      <c r="DK627" s="4">
        <v>2</v>
      </c>
      <c r="DN627" s="16">
        <v>0</v>
      </c>
      <c r="DR627" s="58"/>
      <c r="DS627" s="22"/>
      <c r="DT627" s="22"/>
      <c r="DU627" s="22"/>
      <c r="DV627" s="22"/>
      <c r="DW627" s="22"/>
      <c r="DX627" s="22"/>
      <c r="DY627" s="22"/>
      <c r="DZ627" s="22"/>
      <c r="EB627" s="2"/>
      <c r="EC627" s="36"/>
      <c r="ED627" s="36"/>
      <c r="EE627" s="4">
        <f>L627</f>
        <v>6</v>
      </c>
      <c r="EF627" s="4"/>
      <c r="EG627" s="4"/>
      <c r="EH627" s="4"/>
      <c r="EI627" s="4"/>
      <c r="EJ627" s="4"/>
      <c r="EK627" s="4"/>
      <c r="EL627" s="6" t="e">
        <f>EK627/(EJ627*EJ627*0.01*0.01)</f>
        <v>#DIV/0!</v>
      </c>
      <c r="EM627" s="4"/>
      <c r="EN627" s="4"/>
      <c r="EO627" s="4"/>
      <c r="EP627" s="4"/>
      <c r="EQ627" s="31"/>
      <c r="ER627" s="14"/>
      <c r="ES627" s="132">
        <f>C627</f>
        <v>17111</v>
      </c>
      <c r="ET627" s="133">
        <v>75</v>
      </c>
      <c r="EU627" s="133">
        <v>264506</v>
      </c>
      <c r="EV627" s="133">
        <v>11363</v>
      </c>
      <c r="EW627" s="133">
        <v>37440</v>
      </c>
      <c r="EX627" s="133">
        <v>1824</v>
      </c>
      <c r="EY627" s="134">
        <f>EX627/EV627*EW627/ET627</f>
        <v>80.132077796356597</v>
      </c>
      <c r="EZ627" s="39">
        <f>L627*EY627</f>
        <v>480.79246677813956</v>
      </c>
      <c r="FA627" s="9"/>
      <c r="FE627" s="135"/>
      <c r="FF627" s="135"/>
      <c r="FH627" s="136"/>
      <c r="FK627" s="138"/>
      <c r="FL627" s="139"/>
      <c r="FM627" s="9"/>
      <c r="FN627" s="1"/>
      <c r="FO627" s="41">
        <f>AC627/1000</f>
        <v>0.1</v>
      </c>
      <c r="FQ627" s="121">
        <f>EX627*100/EU627</f>
        <v>0.68958738176071621</v>
      </c>
      <c r="FR627" s="140">
        <f>EY627/1000</f>
        <v>8.0132077796356602E-2</v>
      </c>
      <c r="FS627" s="9"/>
      <c r="FU627" s="214"/>
      <c r="FW627" s="214"/>
      <c r="GI627" s="8"/>
      <c r="GO627" s="10"/>
      <c r="GP627" s="10"/>
      <c r="GQ627" s="20"/>
      <c r="KB627" s="22" t="s">
        <v>432</v>
      </c>
      <c r="KC627" s="22" t="s">
        <v>432</v>
      </c>
      <c r="KD627" s="22" t="s">
        <v>432</v>
      </c>
      <c r="KE627" s="20">
        <f>FR627*AO627/100*1000</f>
        <v>18.911170359940158</v>
      </c>
      <c r="KF627" s="20">
        <f>FR627*AP627/100*1000</f>
        <v>18.590642048754731</v>
      </c>
      <c r="KG627" s="20">
        <f>FR627*AQ627/100*1000</f>
        <v>41.348152142920007</v>
      </c>
      <c r="KH627" s="20">
        <f>FR627*AX627/100*1000</f>
        <v>2.3398566716536124</v>
      </c>
      <c r="KI627" s="20">
        <f>FR627*BM627/100*1000</f>
        <v>0.26443585672797681</v>
      </c>
      <c r="KJ627" s="20">
        <f>FR627*BY627/100*1000</f>
        <v>2.5283273186306432</v>
      </c>
      <c r="KK627" s="20">
        <f>FR627*CA627/100*1000</f>
        <v>7.9939760809645355</v>
      </c>
      <c r="KL627" s="20">
        <f>FR627*CC627/100*1000</f>
        <v>7.770888376379478</v>
      </c>
    </row>
    <row r="628" spans="1:313">
      <c r="A628" s="1">
        <v>270</v>
      </c>
      <c r="B628" s="1">
        <f>COUNTIFS($D$3:D628,D628,$F$3:F628,F628)</f>
        <v>1</v>
      </c>
      <c r="C628" s="34">
        <v>16141</v>
      </c>
      <c r="D628" s="21" t="s">
        <v>2193</v>
      </c>
      <c r="E628" s="2" t="s">
        <v>597</v>
      </c>
      <c r="F628" s="2">
        <v>6403272315</v>
      </c>
      <c r="G628" s="1">
        <f>LEFT(H628,4)-CONCATENATE(IF(LEFT(F628, 2)&lt;MID(H628, 3, 4), 20, 19),LEFT(F628,2))</f>
        <v>57</v>
      </c>
      <c r="H628" s="247" t="s">
        <v>2183</v>
      </c>
      <c r="I628" s="29" t="s">
        <v>2194</v>
      </c>
      <c r="J628" s="24" t="s">
        <v>487</v>
      </c>
      <c r="K628" s="2" t="s">
        <v>430</v>
      </c>
      <c r="L628" s="2">
        <v>9</v>
      </c>
      <c r="M628" s="2" t="s">
        <v>2195</v>
      </c>
      <c r="N628" s="2" t="s">
        <v>431</v>
      </c>
      <c r="O628" s="11"/>
      <c r="P628" s="2" t="s">
        <v>2143</v>
      </c>
      <c r="Q628" s="11"/>
      <c r="R628" s="11"/>
      <c r="S628" s="11"/>
      <c r="T628" s="42"/>
      <c r="U628" s="42"/>
      <c r="V628" s="64" t="s">
        <v>1609</v>
      </c>
      <c r="W628" s="42"/>
      <c r="X628" s="42"/>
      <c r="Y628" s="66"/>
      <c r="Z628" s="11"/>
      <c r="AA628" s="1" t="s">
        <v>2166</v>
      </c>
      <c r="AC628" s="115">
        <v>66</v>
      </c>
      <c r="AD628" s="115">
        <v>600</v>
      </c>
      <c r="AE628" s="11"/>
      <c r="AF628" s="11"/>
      <c r="AG628" s="11" t="s">
        <v>483</v>
      </c>
      <c r="AH628" s="115">
        <v>50</v>
      </c>
      <c r="AI628" s="11"/>
      <c r="AJ628" s="11"/>
      <c r="AM628" s="11"/>
      <c r="AO628" s="116">
        <v>28</v>
      </c>
      <c r="AP628" s="117">
        <v>51.3</v>
      </c>
      <c r="AQ628" s="118">
        <v>18.899999999999999</v>
      </c>
      <c r="AR628" s="119">
        <f>AO628+AP628+AQ628</f>
        <v>98.199999999999989</v>
      </c>
      <c r="AS628" s="120">
        <f>AO628/AP628</f>
        <v>0.54580896686159852</v>
      </c>
      <c r="AT628" s="121">
        <f>AO628/AP628*AQ628</f>
        <v>10.315789473684211</v>
      </c>
      <c r="AU628" s="122">
        <f>AO628/(AP628+AQ628)</f>
        <v>0.39886039886039892</v>
      </c>
      <c r="AV628" s="19">
        <f>AW628*AO628/100</f>
        <v>23.01</v>
      </c>
      <c r="AW628" s="19">
        <f>98-AY628-(CD628*100/AO628)</f>
        <v>82.178571428571431</v>
      </c>
      <c r="AX628" s="123">
        <v>3.4</v>
      </c>
      <c r="AY628" s="19">
        <f>AX628*100/AO628</f>
        <v>12.142857142857142</v>
      </c>
      <c r="AZ628" s="1" t="s">
        <v>432</v>
      </c>
      <c r="BA628" s="58">
        <v>24.44</v>
      </c>
      <c r="BB628" s="1" t="s">
        <v>432</v>
      </c>
      <c r="BC628" s="6">
        <v>1.4999999999999999E-2</v>
      </c>
      <c r="BD628" s="6"/>
      <c r="BE628" s="19"/>
      <c r="BF628" s="19"/>
      <c r="BG628" s="67">
        <v>8892.5</v>
      </c>
      <c r="BH628" s="67">
        <v>371.46999999999997</v>
      </c>
      <c r="BI628" s="19">
        <v>1.01</v>
      </c>
      <c r="BJ628" s="19">
        <v>34.6</v>
      </c>
      <c r="BK628" s="19">
        <f>100-BJ628</f>
        <v>65.400000000000006</v>
      </c>
      <c r="BL628" s="124">
        <f>BJ628/BK628</f>
        <v>0.52905198776758411</v>
      </c>
      <c r="BM628" s="125">
        <v>0.68</v>
      </c>
      <c r="BN628" s="6">
        <f>BM628*100/AO628</f>
        <v>2.4285714285714284</v>
      </c>
      <c r="BO628" s="1" t="s">
        <v>432</v>
      </c>
      <c r="BP628" s="19">
        <v>54.459999999999994</v>
      </c>
      <c r="BQ628" s="19">
        <v>51.87</v>
      </c>
      <c r="BR628" s="43">
        <v>55913.760000000002</v>
      </c>
      <c r="BS628" s="6">
        <f>BX628+BZ628</f>
        <v>40.299999999999997</v>
      </c>
      <c r="BT628" s="4">
        <v>86.9</v>
      </c>
      <c r="BU628" s="43">
        <v>7740.95</v>
      </c>
      <c r="BV628" s="6">
        <f>100-BT628</f>
        <v>13.099999999999994</v>
      </c>
      <c r="BW628" s="6">
        <f>BY628+CA628+CC628</f>
        <v>50.017499999999998</v>
      </c>
      <c r="BX628" s="22">
        <v>12.2</v>
      </c>
      <c r="BY628" s="22">
        <f>BX628*AP628/100</f>
        <v>6.2585999999999986</v>
      </c>
      <c r="BZ628" s="6">
        <v>28.1</v>
      </c>
      <c r="CA628" s="22">
        <f>BZ628*AP628/100</f>
        <v>14.4153</v>
      </c>
      <c r="CB628" s="6">
        <v>57.2</v>
      </c>
      <c r="CC628" s="22">
        <f>CB628*AP628/100</f>
        <v>29.343600000000002</v>
      </c>
      <c r="CD628" s="22">
        <v>1.03</v>
      </c>
      <c r="CE628" s="126">
        <v>95.1</v>
      </c>
      <c r="CF628" s="127">
        <v>8262</v>
      </c>
      <c r="CG628" s="126">
        <v>91.7</v>
      </c>
      <c r="CH628" s="127">
        <v>6574</v>
      </c>
      <c r="CI628" s="126">
        <v>67.3</v>
      </c>
      <c r="CJ628" s="126">
        <v>77.5</v>
      </c>
      <c r="CK628" s="127">
        <v>5013</v>
      </c>
      <c r="CL628" s="19">
        <f>BX628/BZ628</f>
        <v>0.43416370106761559</v>
      </c>
      <c r="CM628" s="19"/>
      <c r="CN628" s="19"/>
      <c r="CO628" s="19"/>
      <c r="CP628" s="6"/>
      <c r="CQ628" s="19"/>
      <c r="CR628" s="19"/>
      <c r="CS628" s="20"/>
      <c r="CZ628" s="22"/>
      <c r="DA628" s="16"/>
      <c r="DB628" s="129" t="s">
        <v>441</v>
      </c>
      <c r="DC628" s="130"/>
      <c r="DD628" s="131" t="s">
        <v>2196</v>
      </c>
      <c r="DI628" s="1" t="s">
        <v>434</v>
      </c>
      <c r="DJ628" s="209" t="s">
        <v>483</v>
      </c>
      <c r="DK628" s="4">
        <v>2</v>
      </c>
      <c r="DN628" s="16">
        <v>0</v>
      </c>
      <c r="DR628" s="22" t="s">
        <v>431</v>
      </c>
      <c r="DS628" s="22" t="s">
        <v>431</v>
      </c>
      <c r="DT628" s="22">
        <v>82</v>
      </c>
      <c r="DU628" s="22">
        <v>14.6</v>
      </c>
      <c r="DV628" s="22">
        <v>85.4</v>
      </c>
      <c r="DW628" s="40" t="s">
        <v>431</v>
      </c>
      <c r="DX628" s="40" t="s">
        <v>431</v>
      </c>
      <c r="DY628" s="40" t="s">
        <v>431</v>
      </c>
      <c r="DZ628" s="40" t="s">
        <v>431</v>
      </c>
      <c r="EA628" s="2">
        <v>0</v>
      </c>
      <c r="EB628" s="2"/>
      <c r="EC628" s="36"/>
      <c r="ED628" s="36"/>
      <c r="EE628" s="4">
        <f>L628</f>
        <v>9</v>
      </c>
      <c r="EF628" s="4"/>
      <c r="EG628" s="4"/>
      <c r="EH628" s="4"/>
      <c r="EI628" s="4"/>
      <c r="EJ628" s="4"/>
      <c r="EK628" s="4"/>
      <c r="EL628" s="6" t="e">
        <f>EK628/(EJ628*EJ628*0.01*0.01)</f>
        <v>#DIV/0!</v>
      </c>
      <c r="EM628" s="4"/>
      <c r="EN628" s="4"/>
      <c r="EO628" s="4"/>
      <c r="EP628" s="4"/>
      <c r="EQ628" s="31"/>
      <c r="ER628" s="14"/>
      <c r="ES628" s="132">
        <f>C628</f>
        <v>16141</v>
      </c>
      <c r="ET628" s="133">
        <v>75</v>
      </c>
      <c r="EU628" s="133">
        <v>93505</v>
      </c>
      <c r="EV628" s="133">
        <v>16000</v>
      </c>
      <c r="EW628" s="133">
        <v>37440</v>
      </c>
      <c r="EX628" s="133">
        <v>2070</v>
      </c>
      <c r="EY628" s="134">
        <f>EX628/EV628*EW628/ET628</f>
        <v>64.583999999999989</v>
      </c>
      <c r="EZ628" s="39">
        <f>L628*EY628</f>
        <v>581.25599999999986</v>
      </c>
      <c r="FA628" s="9"/>
      <c r="FE628" s="135"/>
      <c r="FF628" s="135"/>
      <c r="FH628" s="136"/>
      <c r="FK628" s="138"/>
      <c r="FL628" s="139"/>
      <c r="FM628" s="9"/>
      <c r="FN628" s="1"/>
      <c r="FO628" s="41">
        <f>AC628/1000</f>
        <v>6.6000000000000003E-2</v>
      </c>
      <c r="FQ628" s="121">
        <f>EX628*100/EU628</f>
        <v>2.2137853590717076</v>
      </c>
      <c r="FR628" s="140">
        <f>EY628/1000</f>
        <v>6.4583999999999989E-2</v>
      </c>
      <c r="FS628" s="9"/>
      <c r="FV628" s="212"/>
      <c r="FX628" s="212"/>
      <c r="GI628" s="8"/>
      <c r="GO628" s="10"/>
      <c r="GP628" s="10"/>
      <c r="GQ628" s="20"/>
      <c r="KB628" s="22">
        <v>73.8</v>
      </c>
      <c r="KC628" s="22">
        <v>23.5</v>
      </c>
      <c r="KD628" s="22">
        <v>48.9</v>
      </c>
      <c r="KE628" s="20">
        <f>FR628*AO628/100*1000</f>
        <v>18.08352</v>
      </c>
      <c r="KF628" s="20">
        <f>FR628*AP628/100*1000</f>
        <v>33.131591999999998</v>
      </c>
      <c r="KG628" s="20">
        <f>FR628*AQ628/100*1000</f>
        <v>12.206375999999997</v>
      </c>
      <c r="KH628" s="20">
        <f>FR628*AX628/100*1000</f>
        <v>2.1958559999999996</v>
      </c>
      <c r="KI628" s="20">
        <f>FR628*BM628/100*1000</f>
        <v>0.43917119999999998</v>
      </c>
      <c r="KJ628" s="20">
        <f>FR628*BY628/100*1000</f>
        <v>4.0420542239999993</v>
      </c>
      <c r="KK628" s="20">
        <f>FR628*CA628/100*1000</f>
        <v>9.3099773519999989</v>
      </c>
      <c r="KL628" s="20">
        <f>FR628*CC628/100*1000</f>
        <v>18.951270623999996</v>
      </c>
    </row>
    <row r="629" spans="1:313">
      <c r="A629" s="1">
        <v>83</v>
      </c>
      <c r="B629" s="1">
        <f>COUNTIFS($D$3:D629,D629,$F$3:F629,F629)</f>
        <v>1</v>
      </c>
      <c r="C629" s="34">
        <v>17248</v>
      </c>
      <c r="D629" s="21" t="s">
        <v>2438</v>
      </c>
      <c r="E629" s="2" t="s">
        <v>2439</v>
      </c>
      <c r="F629" s="2">
        <v>426107956</v>
      </c>
      <c r="G629" s="1">
        <v>80</v>
      </c>
      <c r="H629" s="247" t="s">
        <v>2436</v>
      </c>
      <c r="I629" s="29" t="s">
        <v>442</v>
      </c>
      <c r="J629" s="24" t="s">
        <v>487</v>
      </c>
      <c r="K629" s="2" t="s">
        <v>430</v>
      </c>
      <c r="L629" s="2">
        <v>12</v>
      </c>
      <c r="M629" s="2">
        <v>2</v>
      </c>
      <c r="N629" s="2" t="s">
        <v>431</v>
      </c>
      <c r="O629" s="11"/>
      <c r="P629" s="2" t="s">
        <v>2415</v>
      </c>
      <c r="Q629" s="11"/>
      <c r="R629" s="11"/>
      <c r="S629" s="11"/>
      <c r="T629" s="42"/>
      <c r="U629" s="42"/>
      <c r="V629" s="64" t="s">
        <v>2426</v>
      </c>
      <c r="W629" s="42"/>
      <c r="X629" s="42"/>
      <c r="Y629" s="42"/>
      <c r="Z629" s="29"/>
      <c r="AA629" s="1" t="s">
        <v>2166</v>
      </c>
      <c r="AC629" s="115">
        <v>211</v>
      </c>
      <c r="AD629" s="115">
        <v>2500</v>
      </c>
      <c r="AE629" s="11"/>
      <c r="AF629" s="11"/>
      <c r="AG629" s="11" t="s">
        <v>491</v>
      </c>
      <c r="AH629" s="115">
        <v>150</v>
      </c>
      <c r="AI629" s="11"/>
      <c r="AJ629" s="11"/>
      <c r="AM629" s="11"/>
      <c r="AO629" s="116">
        <v>11.5</v>
      </c>
      <c r="AP629" s="117">
        <v>73.400000000000006</v>
      </c>
      <c r="AQ629" s="118">
        <v>14.3</v>
      </c>
      <c r="AR629" s="119">
        <f>AO629+AP629+AQ629</f>
        <v>99.2</v>
      </c>
      <c r="AS629" s="120">
        <f>AO629/AP629</f>
        <v>0.15667574931880107</v>
      </c>
      <c r="AT629" s="121">
        <f>AO629/AP629*AQ629</f>
        <v>2.2404632152588553</v>
      </c>
      <c r="AU629" s="122">
        <f>AO629/(AP629+AQ629)</f>
        <v>0.13112884834663627</v>
      </c>
      <c r="AV629" s="19">
        <f>AW629*AO629/100</f>
        <v>9.57</v>
      </c>
      <c r="AW629" s="19">
        <f>98-AY629</f>
        <v>83.217391304347828</v>
      </c>
      <c r="AX629" s="123">
        <v>1.7</v>
      </c>
      <c r="AY629" s="19">
        <f>AX629*100/AO629</f>
        <v>14.782608695652174</v>
      </c>
      <c r="AZ629" s="1" t="s">
        <v>432</v>
      </c>
      <c r="BA629" s="58">
        <v>20.083333333333336</v>
      </c>
      <c r="BB629" s="1" t="s">
        <v>432</v>
      </c>
      <c r="BC629" s="6">
        <v>1.4999999999999999E-2</v>
      </c>
      <c r="BD629" s="6"/>
      <c r="BE629" s="19"/>
      <c r="BF629" s="19"/>
      <c r="BG629" s="67">
        <v>5785</v>
      </c>
      <c r="BH629" s="67">
        <v>317.2</v>
      </c>
      <c r="BI629" s="19">
        <v>1.1200000000000001</v>
      </c>
      <c r="BJ629" s="19">
        <v>57.9</v>
      </c>
      <c r="BK629" s="19">
        <f>100-BJ629</f>
        <v>42.1</v>
      </c>
      <c r="BL629" s="124">
        <f>BJ629/BK629</f>
        <v>1.3752969121140142</v>
      </c>
      <c r="BM629" s="125">
        <v>0.24</v>
      </c>
      <c r="BN629" s="6">
        <f>BM629*100/AO629</f>
        <v>2.0869565217391304</v>
      </c>
      <c r="BO629" s="1" t="s">
        <v>432</v>
      </c>
      <c r="BP629" s="19">
        <v>20.8</v>
      </c>
      <c r="BQ629" s="19">
        <v>31.349999999999998</v>
      </c>
      <c r="BR629" s="43">
        <v>17567.5</v>
      </c>
      <c r="BS629" s="6">
        <f>BX629+BZ629</f>
        <v>76.400000000000006</v>
      </c>
      <c r="BT629" s="4">
        <v>94.9</v>
      </c>
      <c r="BU629" s="43">
        <v>10071</v>
      </c>
      <c r="BV629" s="6">
        <f>100-BT629</f>
        <v>5.0999999999999943</v>
      </c>
      <c r="BW629" s="6">
        <f>BY629+CA629+CC629</f>
        <v>73.1798</v>
      </c>
      <c r="BX629" s="22">
        <v>41.6</v>
      </c>
      <c r="BY629" s="22">
        <f>BX629*AP629/100</f>
        <v>30.534400000000005</v>
      </c>
      <c r="BZ629" s="6">
        <v>34.799999999999997</v>
      </c>
      <c r="CA629" s="22">
        <f>BZ629*AP629/100</f>
        <v>25.543200000000002</v>
      </c>
      <c r="CB629" s="6">
        <v>23.3</v>
      </c>
      <c r="CC629" s="22">
        <f>CB629*AP629/100</f>
        <v>17.102200000000003</v>
      </c>
      <c r="CD629" s="22" t="s">
        <v>432</v>
      </c>
      <c r="CE629" s="126">
        <v>86.2</v>
      </c>
      <c r="CF629" s="127">
        <v>5802</v>
      </c>
      <c r="CG629" s="126">
        <v>60.5</v>
      </c>
      <c r="CH629" s="127">
        <v>4305</v>
      </c>
      <c r="CI629" s="126">
        <v>24.8</v>
      </c>
      <c r="CJ629" s="126">
        <v>62.7</v>
      </c>
      <c r="CK629" s="127">
        <v>4998</v>
      </c>
      <c r="CL629" s="19">
        <f>BX629/BZ629</f>
        <v>1.1954022988505748</v>
      </c>
      <c r="CM629" s="19"/>
      <c r="CN629" s="19"/>
      <c r="CO629" s="19"/>
      <c r="CP629" s="6"/>
      <c r="CQ629" s="19"/>
      <c r="CR629" s="19"/>
      <c r="CS629" s="20"/>
      <c r="CZ629" s="22"/>
      <c r="DA629" s="16"/>
      <c r="DC629" s="130"/>
      <c r="DD629" s="131"/>
      <c r="DI629" s="1" t="s">
        <v>436</v>
      </c>
      <c r="DJ629" s="210" t="s">
        <v>491</v>
      </c>
      <c r="DK629" s="4">
        <v>2</v>
      </c>
      <c r="DN629" s="16">
        <v>0</v>
      </c>
      <c r="DR629" s="58" t="s">
        <v>431</v>
      </c>
      <c r="DS629" s="22" t="s">
        <v>431</v>
      </c>
      <c r="DT629" s="22">
        <v>924</v>
      </c>
      <c r="DU629" s="22">
        <v>13.7</v>
      </c>
      <c r="DV629" s="22">
        <v>86.3</v>
      </c>
      <c r="DW629" s="22" t="s">
        <v>431</v>
      </c>
      <c r="DX629" s="22" t="s">
        <v>431</v>
      </c>
      <c r="DY629" s="22" t="s">
        <v>431</v>
      </c>
      <c r="DZ629" s="22" t="s">
        <v>431</v>
      </c>
      <c r="EA629" s="2">
        <v>0</v>
      </c>
      <c r="EB629" s="2"/>
      <c r="EC629" s="36"/>
      <c r="ED629" s="36"/>
      <c r="EE629" s="4">
        <f>L629</f>
        <v>12</v>
      </c>
      <c r="EF629" s="4"/>
      <c r="EG629" s="4"/>
      <c r="EH629" s="4"/>
      <c r="EI629" s="4"/>
      <c r="EJ629" s="4"/>
      <c r="EK629" s="4"/>
      <c r="EL629" s="6" t="e">
        <f>EK629/(EJ629*EJ629*0.01*0.01)</f>
        <v>#DIV/0!</v>
      </c>
      <c r="EM629" s="4"/>
      <c r="EN629" s="4"/>
      <c r="EO629" s="4"/>
      <c r="EP629" s="4"/>
      <c r="EQ629" s="31"/>
      <c r="ER629" s="14"/>
      <c r="ES629" s="132">
        <f>C629</f>
        <v>17248</v>
      </c>
      <c r="ET629" s="133">
        <v>75</v>
      </c>
      <c r="EU629" s="133">
        <v>9096</v>
      </c>
      <c r="EV629" s="133">
        <v>2564</v>
      </c>
      <c r="EW629" s="133">
        <v>37440</v>
      </c>
      <c r="EX629" s="133">
        <v>2854</v>
      </c>
      <c r="EY629" s="134">
        <f>EX629/EV629*EW629/ET629</f>
        <v>555.66177847113875</v>
      </c>
      <c r="EZ629" s="39">
        <f>L629*EY629</f>
        <v>6667.9413416536645</v>
      </c>
      <c r="FA629" s="9"/>
      <c r="FE629" s="135"/>
      <c r="FF629" s="135"/>
      <c r="FH629" s="136"/>
      <c r="FK629" s="138"/>
      <c r="FL629" s="139"/>
      <c r="FM629" s="9"/>
      <c r="FN629" s="1"/>
      <c r="FO629" s="41">
        <f>AC629/1000</f>
        <v>0.21099999999999999</v>
      </c>
      <c r="FQ629" s="121">
        <f>EX629*100/EU629</f>
        <v>31.376429199648197</v>
      </c>
      <c r="FR629" s="140">
        <f>EY629/1000</f>
        <v>0.55566177847113873</v>
      </c>
      <c r="FS629" s="9"/>
      <c r="FU629" s="214"/>
      <c r="FW629" s="214"/>
      <c r="GI629" s="8"/>
      <c r="GO629" s="10">
        <v>44662</v>
      </c>
      <c r="GP629" s="10"/>
      <c r="GQ629" s="20"/>
      <c r="KB629" s="22"/>
      <c r="KC629" s="22"/>
      <c r="KD629" s="22"/>
      <c r="KE629" s="20">
        <f>FR629*AO629/100*1000</f>
        <v>63.901104524180965</v>
      </c>
      <c r="KF629" s="20">
        <f>FR629*AP629/100*1000</f>
        <v>407.85574539781584</v>
      </c>
      <c r="KG629" s="20">
        <f>FR629*AQ629/100*1000</f>
        <v>79.459634321372846</v>
      </c>
      <c r="KH629" s="20">
        <f>FR629*AX629/100*1000</f>
        <v>9.4462502340093586</v>
      </c>
      <c r="KI629" s="20">
        <f>FR629*BM629/100*1000</f>
        <v>1.333588268330733</v>
      </c>
      <c r="KJ629" s="20">
        <f>FR629*BY629/100*1000</f>
        <v>169.6679900854914</v>
      </c>
      <c r="KK629" s="20">
        <f>FR629*CA629/100*1000</f>
        <v>141.93379939843993</v>
      </c>
      <c r="KL629" s="20">
        <f>FR629*CC629/100*1000</f>
        <v>95.030388677691107</v>
      </c>
      <c r="KM629" s="1">
        <v>84.8</v>
      </c>
      <c r="KN629" s="1">
        <v>92</v>
      </c>
      <c r="KO629" s="11">
        <v>1</v>
      </c>
      <c r="KP629" s="2"/>
      <c r="KQ629" s="2"/>
      <c r="KR629" s="2"/>
      <c r="KY629" s="11"/>
      <c r="KZ629" s="11"/>
      <c r="LA629" s="11"/>
    </row>
    <row r="630" spans="1:313">
      <c r="A630" s="1">
        <v>104</v>
      </c>
      <c r="B630" s="219">
        <f>COUNTIFS($D$3:D630,D630,$F$3:F630,F630)</f>
        <v>1</v>
      </c>
      <c r="C630" s="21">
        <v>8601</v>
      </c>
      <c r="D630" s="21" t="s">
        <v>2791</v>
      </c>
      <c r="E630" s="1" t="s">
        <v>2792</v>
      </c>
      <c r="F630" s="12">
        <v>515620251</v>
      </c>
      <c r="G630" s="1">
        <v>67</v>
      </c>
      <c r="H630" s="247" t="s">
        <v>2793</v>
      </c>
      <c r="DJ630" s="209" t="s">
        <v>483</v>
      </c>
      <c r="EL630" s="6" t="e">
        <f>EK630/((EJ630/100)*(EJ630/100))</f>
        <v>#DIV/0!</v>
      </c>
      <c r="FV630" s="212" t="s">
        <v>785</v>
      </c>
      <c r="FX630" s="212" t="s">
        <v>785</v>
      </c>
      <c r="GI630" s="8"/>
    </row>
    <row r="631" spans="1:313">
      <c r="A631" s="1">
        <v>243</v>
      </c>
      <c r="B631" s="219">
        <f>COUNTIFS($D$3:D631,D631,$F$3:F631,F631)</f>
        <v>1</v>
      </c>
      <c r="C631" s="21">
        <v>11413</v>
      </c>
      <c r="D631" s="21" t="s">
        <v>2903</v>
      </c>
      <c r="E631" s="1" t="s">
        <v>518</v>
      </c>
      <c r="F631" s="12">
        <v>6005041251</v>
      </c>
      <c r="G631" s="1">
        <v>59</v>
      </c>
      <c r="H631" s="247" t="s">
        <v>2904</v>
      </c>
      <c r="DJ631" s="210" t="s">
        <v>491</v>
      </c>
      <c r="EL631" s="6" t="e">
        <f>EK631/((EJ631/100)*(EJ631/100))</f>
        <v>#DIV/0!</v>
      </c>
      <c r="FU631" s="214" t="s">
        <v>785</v>
      </c>
      <c r="FW631" s="214" t="s">
        <v>785</v>
      </c>
      <c r="GI631" s="8"/>
    </row>
    <row r="632" spans="1:313">
      <c r="A632" s="1">
        <v>270</v>
      </c>
      <c r="B632" s="1">
        <f>COUNTIFS($D$3:D632,D632,$F$3:F632,F632)</f>
        <v>1</v>
      </c>
      <c r="C632" s="34">
        <v>14085</v>
      </c>
      <c r="D632" s="21" t="s">
        <v>1619</v>
      </c>
      <c r="E632" s="2" t="s">
        <v>563</v>
      </c>
      <c r="F632" s="12">
        <v>461021459</v>
      </c>
      <c r="G632" s="1">
        <f>LEFT(H632,4)-CONCATENATE(IF(LEFT(F632, 2)&lt;MID(H632, 3, 4), 20, 19),LEFT(F632,2))</f>
        <v>74</v>
      </c>
      <c r="H632" s="247" t="s">
        <v>1620</v>
      </c>
      <c r="I632" s="29" t="s">
        <v>1621</v>
      </c>
      <c r="J632" s="24" t="s">
        <v>487</v>
      </c>
      <c r="K632" s="2" t="s">
        <v>430</v>
      </c>
      <c r="L632" s="2">
        <v>4</v>
      </c>
      <c r="M632" s="2">
        <v>2</v>
      </c>
      <c r="N632" s="2" t="s">
        <v>431</v>
      </c>
      <c r="O632" s="11"/>
      <c r="P632" s="2" t="s">
        <v>1556</v>
      </c>
      <c r="Q632" s="11"/>
      <c r="R632" s="11"/>
      <c r="S632" s="11"/>
      <c r="T632" s="52" t="s">
        <v>1103</v>
      </c>
      <c r="U632" s="52"/>
      <c r="V632" s="64" t="s">
        <v>1609</v>
      </c>
      <c r="W632" s="62" t="s">
        <v>1530</v>
      </c>
      <c r="X632" s="63"/>
      <c r="Y632" s="63"/>
      <c r="Z632" s="11"/>
      <c r="AA632" s="1" t="s">
        <v>812</v>
      </c>
      <c r="AC632" s="115">
        <v>1324</v>
      </c>
      <c r="AD632" s="115">
        <v>5200</v>
      </c>
      <c r="AE632" s="11"/>
      <c r="AF632" s="11"/>
      <c r="AG632" s="11" t="s">
        <v>491</v>
      </c>
      <c r="AH632" s="115">
        <v>350</v>
      </c>
      <c r="AI632" s="11"/>
      <c r="AJ632" s="11"/>
      <c r="AM632" s="11"/>
      <c r="AO632" s="116">
        <v>31.3</v>
      </c>
      <c r="AP632" s="117">
        <v>42.6</v>
      </c>
      <c r="AQ632" s="118">
        <v>23.6</v>
      </c>
      <c r="AR632" s="119">
        <f>AO632+AP632+AQ632</f>
        <v>97.5</v>
      </c>
      <c r="AS632" s="120">
        <f>AO632/AP632</f>
        <v>0.73474178403755863</v>
      </c>
      <c r="AT632" s="121">
        <f>AO632/AP632*AQ632</f>
        <v>17.339906103286385</v>
      </c>
      <c r="AU632" s="122">
        <f>AO632/(AP632+AQ632)</f>
        <v>0.47280966767371602</v>
      </c>
      <c r="AV632" s="19">
        <f>AW632*AO632/100</f>
        <v>27.656999999999996</v>
      </c>
      <c r="AW632" s="19">
        <f>98-AY632-(CD632*100/AO632)</f>
        <v>88.361022364217249</v>
      </c>
      <c r="AX632" s="123">
        <v>2.92</v>
      </c>
      <c r="AY632" s="19">
        <f>AX632*100/AO632</f>
        <v>9.3290734824281145</v>
      </c>
      <c r="AZ632" s="1" t="s">
        <v>432</v>
      </c>
      <c r="BA632" s="58">
        <v>23</v>
      </c>
      <c r="BB632" s="1" t="s">
        <v>432</v>
      </c>
      <c r="BC632" s="6">
        <v>0.17</v>
      </c>
      <c r="BD632" s="6"/>
      <c r="BE632" s="19"/>
      <c r="BF632" s="19"/>
      <c r="BG632" s="67">
        <v>4870.7142857142862</v>
      </c>
      <c r="BH632" s="67">
        <v>485.25714285714287</v>
      </c>
      <c r="BI632" s="19">
        <v>0.47</v>
      </c>
      <c r="BJ632" s="19">
        <v>26.4</v>
      </c>
      <c r="BK632" s="1">
        <v>73.599999999999994</v>
      </c>
      <c r="BL632" s="124">
        <f>BJ632/BK632</f>
        <v>0.35869565217391303</v>
      </c>
      <c r="BM632" s="125">
        <v>0.19</v>
      </c>
      <c r="BN632" s="6">
        <f>BM632*100/AO632</f>
        <v>0.60702875399361023</v>
      </c>
      <c r="BO632" s="1" t="s">
        <v>432</v>
      </c>
      <c r="BP632" s="19">
        <v>13.6</v>
      </c>
      <c r="BQ632" s="19">
        <v>43.434999999999995</v>
      </c>
      <c r="BR632" s="43">
        <v>11400.400000000001</v>
      </c>
      <c r="BS632" s="6">
        <f>BX632+BZ632</f>
        <v>71.19</v>
      </c>
      <c r="BT632" s="4">
        <v>88.4</v>
      </c>
      <c r="BU632" s="43">
        <v>10131.428571428571</v>
      </c>
      <c r="BV632" s="6">
        <f>100-BT632</f>
        <v>11.599999999999994</v>
      </c>
      <c r="BW632" s="6">
        <f>BY632+CA632+CC632</f>
        <v>42.595739999999999</v>
      </c>
      <c r="BX632" s="22">
        <v>0.19</v>
      </c>
      <c r="BY632" s="22">
        <f>BX632*AP632/100</f>
        <v>8.0940000000000012E-2</v>
      </c>
      <c r="BZ632" s="4">
        <v>71</v>
      </c>
      <c r="CA632" s="22">
        <f>BZ632*AP632/100</f>
        <v>30.245999999999999</v>
      </c>
      <c r="CB632" s="4">
        <v>28.8</v>
      </c>
      <c r="CC632" s="22">
        <f>CB632*AP632/100</f>
        <v>12.268800000000001</v>
      </c>
      <c r="CD632" s="22">
        <v>9.7000000000000003E-2</v>
      </c>
      <c r="CE632" s="126">
        <v>76.599999999999994</v>
      </c>
      <c r="CF632" s="126">
        <v>8888</v>
      </c>
      <c r="CG632" s="126">
        <v>95.9</v>
      </c>
      <c r="CH632" s="126">
        <v>4063</v>
      </c>
      <c r="CI632" s="126">
        <v>73.2</v>
      </c>
      <c r="CJ632" s="126">
        <v>89.3</v>
      </c>
      <c r="CK632" s="126">
        <v>3652</v>
      </c>
      <c r="CL632" s="19">
        <f>BX632/BZ632</f>
        <v>2.6760563380281688E-3</v>
      </c>
      <c r="CM632" s="22">
        <v>3.31</v>
      </c>
      <c r="CN632" s="22">
        <v>3.05</v>
      </c>
      <c r="CO632" s="22">
        <v>5.9</v>
      </c>
      <c r="CP632" s="6"/>
      <c r="CQ632" s="19"/>
      <c r="CR632" s="19"/>
      <c r="CS632" s="20"/>
      <c r="CT632" s="22"/>
      <c r="CU632" s="142"/>
      <c r="CV632" s="142"/>
      <c r="CW632" s="22"/>
      <c r="CX632" s="22"/>
      <c r="CZ632" s="22"/>
      <c r="DA632" s="16"/>
      <c r="DB632" s="129" t="s">
        <v>441</v>
      </c>
      <c r="DC632" s="130"/>
      <c r="DD632" s="131" t="s">
        <v>1622</v>
      </c>
      <c r="DI632" s="108" t="s">
        <v>434</v>
      </c>
      <c r="DJ632" s="210" t="s">
        <v>491</v>
      </c>
      <c r="DK632" s="4">
        <v>2</v>
      </c>
      <c r="DL632" s="4" t="s">
        <v>442</v>
      </c>
      <c r="DM632" s="4" t="s">
        <v>1623</v>
      </c>
      <c r="DN632" s="16" t="s">
        <v>443</v>
      </c>
      <c r="DO632" s="4">
        <v>0</v>
      </c>
      <c r="DP632" s="4">
        <v>0</v>
      </c>
      <c r="DQ632" s="4" t="s">
        <v>431</v>
      </c>
      <c r="DR632" s="1" t="s">
        <v>431</v>
      </c>
      <c r="DS632" s="1" t="s">
        <v>431</v>
      </c>
      <c r="DT632" s="1">
        <v>859</v>
      </c>
      <c r="DU632" s="1">
        <v>27</v>
      </c>
      <c r="DV632" s="1">
        <v>73</v>
      </c>
      <c r="DW632" s="1" t="s">
        <v>431</v>
      </c>
      <c r="DX632" s="1" t="s">
        <v>431</v>
      </c>
      <c r="DY632" s="1" t="s">
        <v>431</v>
      </c>
      <c r="DZ632" s="1" t="s">
        <v>431</v>
      </c>
      <c r="EA632" s="1">
        <v>0</v>
      </c>
      <c r="EC632" s="36"/>
      <c r="ED632" s="36"/>
      <c r="EE632" s="4">
        <v>4</v>
      </c>
      <c r="EF632" s="4" t="s">
        <v>431</v>
      </c>
      <c r="EG632" s="4"/>
      <c r="EH632" s="4"/>
      <c r="EI632" s="4"/>
      <c r="EJ632" s="4" t="s">
        <v>431</v>
      </c>
      <c r="EK632" s="4" t="s">
        <v>431</v>
      </c>
      <c r="EL632" s="43" t="s">
        <v>431</v>
      </c>
      <c r="EM632" s="4">
        <v>2</v>
      </c>
      <c r="EN632" s="1">
        <v>1</v>
      </c>
      <c r="EO632" s="4">
        <v>2</v>
      </c>
      <c r="EP632" s="4" t="s">
        <v>1550</v>
      </c>
      <c r="EQ632" s="31" t="s">
        <v>431</v>
      </c>
      <c r="ER632" s="14" t="s">
        <v>431</v>
      </c>
      <c r="ES632" s="132">
        <v>14085</v>
      </c>
      <c r="ET632" s="133">
        <v>75</v>
      </c>
      <c r="EU632" s="133">
        <v>76701</v>
      </c>
      <c r="EV632" s="133">
        <v>4000</v>
      </c>
      <c r="EW632" s="133">
        <v>39780</v>
      </c>
      <c r="EX632" s="133">
        <v>10215</v>
      </c>
      <c r="EY632" s="134">
        <f>EX632/EV632*EW632/ET632</f>
        <v>1354.509</v>
      </c>
      <c r="EZ632" s="39">
        <f>L632*EY632</f>
        <v>5418.0360000000001</v>
      </c>
      <c r="FA632" s="9"/>
      <c r="FE632" s="135"/>
      <c r="FF632" s="135"/>
      <c r="FH632" s="136"/>
      <c r="FK632" s="138"/>
      <c r="FL632" s="139"/>
      <c r="FM632" s="9"/>
      <c r="FN632" s="1"/>
      <c r="FO632" s="41">
        <f>AC632/1000</f>
        <v>1.3240000000000001</v>
      </c>
      <c r="FQ632" s="121">
        <f>EX632*100/EU632</f>
        <v>13.31794891852779</v>
      </c>
      <c r="FR632" s="140">
        <f>EY632/1000</f>
        <v>1.354509</v>
      </c>
      <c r="FS632" s="143"/>
      <c r="FT632" s="20">
        <v>1</v>
      </c>
      <c r="FU632" s="215" t="s">
        <v>431</v>
      </c>
      <c r="FV632" s="16" t="s">
        <v>1624</v>
      </c>
      <c r="FW632" s="215" t="s">
        <v>431</v>
      </c>
      <c r="FX632" s="2" t="s">
        <v>1624</v>
      </c>
      <c r="FY632" s="11" t="s">
        <v>1589</v>
      </c>
      <c r="FZ632" s="1">
        <v>0</v>
      </c>
      <c r="GA632" s="2">
        <v>2</v>
      </c>
      <c r="GB632" s="11" t="s">
        <v>501</v>
      </c>
      <c r="GC632" s="11"/>
      <c r="GD632" s="1">
        <v>0</v>
      </c>
      <c r="GE632" s="1" t="s">
        <v>431</v>
      </c>
      <c r="GF632" s="1" t="s">
        <v>431</v>
      </c>
      <c r="GG632" s="2">
        <v>1</v>
      </c>
      <c r="GH632" s="226" t="s">
        <v>431</v>
      </c>
      <c r="GI632" s="226"/>
      <c r="GJ632" s="29" t="s">
        <v>431</v>
      </c>
      <c r="GK632" s="1">
        <v>0</v>
      </c>
      <c r="GL632" s="29">
        <v>0</v>
      </c>
      <c r="GM632" s="11" t="s">
        <v>1554</v>
      </c>
      <c r="GO632" s="10">
        <v>44175</v>
      </c>
      <c r="GP632" s="10"/>
      <c r="GQ632" s="20"/>
      <c r="GR632" s="141" t="s">
        <v>1108</v>
      </c>
      <c r="GT632" s="19"/>
      <c r="GV632" s="11"/>
      <c r="GY632" s="154"/>
      <c r="GZ632" s="11">
        <v>1</v>
      </c>
      <c r="HA632" s="54">
        <v>0</v>
      </c>
      <c r="HB632" s="54">
        <v>0</v>
      </c>
      <c r="HC632" s="55">
        <v>837.09</v>
      </c>
      <c r="HD632" s="54">
        <v>0</v>
      </c>
      <c r="HE632" s="54">
        <v>0</v>
      </c>
      <c r="HF632" s="54">
        <v>0</v>
      </c>
      <c r="HG632" s="55">
        <v>52710.400000000001</v>
      </c>
      <c r="HH632" s="54">
        <v>0</v>
      </c>
      <c r="HI632" s="55">
        <v>378.4</v>
      </c>
      <c r="HJ632" s="54">
        <v>0</v>
      </c>
      <c r="HK632" s="54">
        <v>0</v>
      </c>
      <c r="HL632" s="54">
        <v>0</v>
      </c>
      <c r="HM632" s="54">
        <v>236.48</v>
      </c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20"/>
      <c r="IC632" s="20"/>
      <c r="ID632" s="20"/>
      <c r="IE632" s="20"/>
      <c r="IF632" s="20"/>
      <c r="KE632" s="20">
        <f>FR632*AO632/100*1000</f>
        <v>423.96131700000001</v>
      </c>
      <c r="KF632" s="20">
        <f>FR632*AP632/100*1000</f>
        <v>577.02083400000004</v>
      </c>
      <c r="KG632" s="20">
        <f>FR632*AQ632/100*1000</f>
        <v>319.66412400000002</v>
      </c>
      <c r="KH632" s="20">
        <f>FR632*AX632/100*1000</f>
        <v>39.551662799999995</v>
      </c>
      <c r="KI632" s="20">
        <f>FR632*BM632/100*1000</f>
        <v>2.5735670999999996</v>
      </c>
      <c r="KJ632" s="20">
        <f>FR632*BY632/100*1000</f>
        <v>1.0963395846000001</v>
      </c>
      <c r="KK632" s="20">
        <f>FR632*CA632/100*1000</f>
        <v>409.68479213999996</v>
      </c>
      <c r="KL632" s="20">
        <f>FR632*CC632/100*1000</f>
        <v>166.182000192</v>
      </c>
      <c r="KS632" s="1" t="s">
        <v>431</v>
      </c>
      <c r="KT632" s="1" t="s">
        <v>431</v>
      </c>
      <c r="KV632" s="11" t="s">
        <v>1554</v>
      </c>
    </row>
    <row r="633" spans="1:313">
      <c r="A633" s="1">
        <v>157</v>
      </c>
      <c r="B633" s="1">
        <f>COUNTIFS($D$3:D633,D633,$F$3:F633,F633)</f>
        <v>1</v>
      </c>
      <c r="C633" s="34">
        <v>15434</v>
      </c>
      <c r="D633" s="21" t="s">
        <v>1984</v>
      </c>
      <c r="E633" s="2" t="s">
        <v>499</v>
      </c>
      <c r="F633" s="12">
        <v>475910403</v>
      </c>
      <c r="G633" s="1">
        <f>LEFT(H633,4)-CONCATENATE(IF(LEFT(F633, 2)&lt;MID(H633, 3, 4), 20, 19),LEFT(F633,2))</f>
        <v>74</v>
      </c>
      <c r="H633" s="247" t="s">
        <v>1980</v>
      </c>
      <c r="I633" s="29" t="s">
        <v>687</v>
      </c>
      <c r="J633" s="24" t="s">
        <v>487</v>
      </c>
      <c r="K633" s="2" t="s">
        <v>430</v>
      </c>
      <c r="L633" s="2">
        <v>18</v>
      </c>
      <c r="M633" s="2" t="s">
        <v>600</v>
      </c>
      <c r="N633" s="2" t="s">
        <v>647</v>
      </c>
      <c r="O633" s="11"/>
      <c r="P633" s="2" t="s">
        <v>1955</v>
      </c>
      <c r="Q633" s="11"/>
      <c r="R633" s="11"/>
      <c r="S633" s="11"/>
      <c r="T633" s="42"/>
      <c r="U633" s="42"/>
      <c r="V633" s="64" t="s">
        <v>1609</v>
      </c>
      <c r="W633" s="42"/>
      <c r="X633" s="42"/>
      <c r="Y633" s="66"/>
      <c r="Z633" s="11"/>
      <c r="AA633" s="1" t="s">
        <v>812</v>
      </c>
      <c r="AC633" s="115">
        <v>127</v>
      </c>
      <c r="AD633" s="115">
        <v>2200</v>
      </c>
      <c r="AE633" s="11"/>
      <c r="AF633" s="11"/>
      <c r="AG633" s="11" t="s">
        <v>483</v>
      </c>
      <c r="AH633" s="115">
        <v>150</v>
      </c>
      <c r="AI633" s="11"/>
      <c r="AJ633" s="11"/>
      <c r="AM633" s="11"/>
      <c r="AO633" s="116">
        <v>24.5</v>
      </c>
      <c r="AP633" s="117">
        <v>46.2</v>
      </c>
      <c r="AQ633" s="118">
        <v>27.7</v>
      </c>
      <c r="AR633" s="119">
        <f>AO633+AP633+AQ633</f>
        <v>98.4</v>
      </c>
      <c r="AS633" s="120">
        <f>AO633/AP633</f>
        <v>0.53030303030303028</v>
      </c>
      <c r="AT633" s="121">
        <f>AO633/AP633*AQ633</f>
        <v>14.689393939393938</v>
      </c>
      <c r="AU633" s="122">
        <f>AO633/(AP633+AQ633)</f>
        <v>0.3315290933694181</v>
      </c>
      <c r="AV633" s="19">
        <f>AW633*AO633/100</f>
        <v>23.1</v>
      </c>
      <c r="AW633" s="19">
        <f>98-AY633-(CD633*100/AO633)</f>
        <v>94.285714285714278</v>
      </c>
      <c r="AX633" s="123">
        <v>0.64</v>
      </c>
      <c r="AY633" s="19">
        <f>AX633*100/AO633</f>
        <v>2.6122448979591835</v>
      </c>
      <c r="AZ633" s="1" t="s">
        <v>432</v>
      </c>
      <c r="BA633" s="58">
        <v>25</v>
      </c>
      <c r="BB633" s="1" t="s">
        <v>432</v>
      </c>
      <c r="BC633" s="6">
        <v>7.0999999999999994E-2</v>
      </c>
      <c r="BD633" s="6"/>
      <c r="BE633" s="19"/>
      <c r="BF633" s="19"/>
      <c r="BG633" s="67">
        <v>5692.9884275017021</v>
      </c>
      <c r="BH633" s="67" t="s">
        <v>432</v>
      </c>
      <c r="BI633" s="19">
        <v>36.4</v>
      </c>
      <c r="BJ633" s="19">
        <v>46.2</v>
      </c>
      <c r="BK633" s="19">
        <f>100-BJ633</f>
        <v>53.8</v>
      </c>
      <c r="BL633" s="124">
        <f>BJ633/BK633</f>
        <v>0.858736059479554</v>
      </c>
      <c r="BM633" s="125">
        <v>0.23</v>
      </c>
      <c r="BN633" s="6">
        <f>BM633*100/AO633</f>
        <v>0.93877551020408168</v>
      </c>
      <c r="BO633" s="1" t="s">
        <v>432</v>
      </c>
      <c r="BP633" s="19">
        <v>36.701000000000001</v>
      </c>
      <c r="BQ633" s="19">
        <v>20.3</v>
      </c>
      <c r="BR633" s="43">
        <v>12934</v>
      </c>
      <c r="BS633" s="6">
        <f>BX633+BZ633</f>
        <v>22.93</v>
      </c>
      <c r="BT633" s="4">
        <v>85.6</v>
      </c>
      <c r="BU633" s="43">
        <v>12627.056</v>
      </c>
      <c r="BV633" s="6">
        <f>100-BT633</f>
        <v>14.400000000000006</v>
      </c>
      <c r="BW633" s="6">
        <f>BY633+CA633+CC633</f>
        <v>46.167659999999998</v>
      </c>
      <c r="BX633" s="22">
        <v>0.63</v>
      </c>
      <c r="BY633" s="22">
        <f>BX633*AP633/100</f>
        <v>0.29106000000000004</v>
      </c>
      <c r="BZ633" s="6">
        <v>22.3</v>
      </c>
      <c r="CA633" s="22">
        <f>BZ633*AP633/100</f>
        <v>10.3026</v>
      </c>
      <c r="CB633" s="6">
        <v>77</v>
      </c>
      <c r="CC633" s="22">
        <f>CB633*AP633/100</f>
        <v>35.573999999999998</v>
      </c>
      <c r="CD633" s="22">
        <v>0.27</v>
      </c>
      <c r="CE633" s="126">
        <v>100</v>
      </c>
      <c r="CF633" s="127">
        <v>7160</v>
      </c>
      <c r="CG633" s="126">
        <v>73.2</v>
      </c>
      <c r="CH633" s="127">
        <v>4717</v>
      </c>
      <c r="CI633" s="126">
        <v>49.8</v>
      </c>
      <c r="CJ633" s="126">
        <v>55.4</v>
      </c>
      <c r="CK633" s="127">
        <v>4674</v>
      </c>
      <c r="CL633" s="19">
        <f>BX633/BZ633</f>
        <v>2.8251121076233184E-2</v>
      </c>
      <c r="CM633" s="19" t="s">
        <v>432</v>
      </c>
      <c r="CN633" s="19">
        <v>8.6999999999999993</v>
      </c>
      <c r="CO633" s="19" t="s">
        <v>432</v>
      </c>
      <c r="CP633" s="6"/>
      <c r="CQ633" s="19"/>
      <c r="CR633" s="19"/>
      <c r="CS633" s="20"/>
      <c r="CZ633" s="22"/>
      <c r="DA633" s="16"/>
      <c r="DB633" s="129" t="s">
        <v>257</v>
      </c>
      <c r="DC633" s="130"/>
      <c r="DD633" s="131" t="s">
        <v>1985</v>
      </c>
      <c r="DI633" s="1" t="s">
        <v>436</v>
      </c>
      <c r="DJ633" s="209" t="s">
        <v>483</v>
      </c>
      <c r="DK633" s="4">
        <v>2</v>
      </c>
      <c r="DN633" s="16">
        <v>0</v>
      </c>
      <c r="DR633" s="22" t="s">
        <v>431</v>
      </c>
      <c r="DS633" s="22" t="s">
        <v>431</v>
      </c>
      <c r="DT633" s="67">
        <v>1391</v>
      </c>
      <c r="DU633" s="22">
        <v>58</v>
      </c>
      <c r="DV633" s="22">
        <v>42</v>
      </c>
      <c r="DW633" s="22" t="s">
        <v>431</v>
      </c>
      <c r="DX633" s="22" t="s">
        <v>431</v>
      </c>
      <c r="DY633" s="22" t="s">
        <v>431</v>
      </c>
      <c r="DZ633" s="22" t="s">
        <v>431</v>
      </c>
      <c r="EA633" s="2">
        <v>0</v>
      </c>
      <c r="EB633" s="68"/>
      <c r="EC633" s="36"/>
      <c r="ED633" s="36"/>
      <c r="EE633" s="4">
        <f>L633</f>
        <v>18</v>
      </c>
      <c r="EF633" s="4"/>
      <c r="EG633" s="4"/>
      <c r="EH633" s="4"/>
      <c r="EI633" s="4"/>
      <c r="EJ633" s="4"/>
      <c r="EK633" s="4"/>
      <c r="EL633" s="6" t="e">
        <f>EK633/(EJ633*EJ633*0.01*0.01)</f>
        <v>#DIV/0!</v>
      </c>
      <c r="EM633" s="4"/>
      <c r="EN633" s="4"/>
      <c r="EO633" s="4"/>
      <c r="EP633" s="4"/>
      <c r="EQ633" s="31"/>
      <c r="ER633" s="14"/>
      <c r="ES633" s="132">
        <f>C633</f>
        <v>15434</v>
      </c>
      <c r="ET633" s="133">
        <v>75</v>
      </c>
      <c r="EU633" s="133">
        <v>58947</v>
      </c>
      <c r="EV633" s="133">
        <v>12000</v>
      </c>
      <c r="EW633" s="133">
        <v>39780</v>
      </c>
      <c r="EX633" s="133">
        <v>3936</v>
      </c>
      <c r="EY633" s="134">
        <f>EX633/EV633*EW633/ET633</f>
        <v>173.97120000000001</v>
      </c>
      <c r="EZ633" s="39">
        <f>L633*EY633</f>
        <v>3131.4816000000001</v>
      </c>
      <c r="FA633" s="9"/>
      <c r="FE633" s="135"/>
      <c r="FF633" s="135"/>
      <c r="FH633" s="136"/>
      <c r="FK633" s="138"/>
      <c r="FL633" s="139"/>
      <c r="FM633" s="9"/>
      <c r="FN633" s="1"/>
      <c r="FO633" s="41">
        <f>AC633/1000</f>
        <v>0.127</v>
      </c>
      <c r="FQ633" s="121">
        <f>EX633*100/EU633</f>
        <v>6.6771845895465418</v>
      </c>
      <c r="FR633" s="140">
        <f>EY633/1000</f>
        <v>0.17397120000000002</v>
      </c>
      <c r="FS633" s="9"/>
      <c r="FV633" s="212"/>
      <c r="FX633" s="212"/>
      <c r="GI633" s="8"/>
      <c r="GO633" s="10"/>
      <c r="GP633" s="10"/>
      <c r="GQ633" s="20"/>
      <c r="KE633" s="20">
        <f>FR633*AO633/100*1000</f>
        <v>42.622944000000011</v>
      </c>
      <c r="KF633" s="20">
        <f>FR633*AP633/100*1000</f>
        <v>80.374694399999996</v>
      </c>
      <c r="KG633" s="20">
        <f>FR633*AQ633/100*1000</f>
        <v>48.190022400000004</v>
      </c>
      <c r="KH633" s="20">
        <f>FR633*AX633/100*1000</f>
        <v>1.1134156800000001</v>
      </c>
      <c r="KI633" s="20">
        <f>FR633*BM633/100*1000</f>
        <v>0.40013376000000006</v>
      </c>
      <c r="KJ633" s="20">
        <f>FR633*BY633/100*1000</f>
        <v>0.50636057472000018</v>
      </c>
      <c r="KK633" s="20">
        <f>FR633*CA633/100*1000</f>
        <v>17.923556851200004</v>
      </c>
      <c r="KL633" s="20">
        <f>FR633*CC633/100*1000</f>
        <v>61.888514688000001</v>
      </c>
    </row>
    <row r="634" spans="1:313">
      <c r="A634" s="1">
        <v>250</v>
      </c>
      <c r="B634" s="219">
        <f>COUNTIFS($D$3:D634,D634,$F$3:F634,F634)</f>
        <v>1</v>
      </c>
      <c r="C634" s="34">
        <v>16048</v>
      </c>
      <c r="D634" s="21" t="s">
        <v>2152</v>
      </c>
      <c r="E634" s="2" t="s">
        <v>504</v>
      </c>
      <c r="F634" s="2">
        <v>6510211114</v>
      </c>
      <c r="G634" s="1">
        <f>LEFT(H634,4)-CONCATENATE(IF(LEFT(F634, 2)&lt;MID(H634, 3, 4), 20, 19),LEFT(F634,2))</f>
        <v>56</v>
      </c>
      <c r="H634" s="247" t="s">
        <v>2148</v>
      </c>
      <c r="I634" s="29" t="s">
        <v>442</v>
      </c>
      <c r="J634" s="24" t="s">
        <v>487</v>
      </c>
      <c r="K634" s="2" t="s">
        <v>430</v>
      </c>
      <c r="L634" s="2">
        <v>10</v>
      </c>
      <c r="M634" s="2" t="s">
        <v>664</v>
      </c>
      <c r="N634" s="2" t="s">
        <v>431</v>
      </c>
      <c r="O634" s="11"/>
      <c r="P634" s="2" t="s">
        <v>2143</v>
      </c>
      <c r="Q634" s="11"/>
      <c r="R634" s="11"/>
      <c r="S634" s="11"/>
      <c r="T634" s="42"/>
      <c r="U634" s="42"/>
      <c r="V634" s="64" t="s">
        <v>1609</v>
      </c>
      <c r="W634" s="42"/>
      <c r="X634" s="42"/>
      <c r="Y634" s="66"/>
      <c r="Z634" s="11"/>
      <c r="AA634" s="1" t="s">
        <v>812</v>
      </c>
      <c r="AC634" s="115">
        <v>286</v>
      </c>
      <c r="AD634" s="115">
        <v>2800</v>
      </c>
      <c r="AE634" s="11"/>
      <c r="AF634" s="11"/>
      <c r="AG634" s="11" t="s">
        <v>483</v>
      </c>
      <c r="AH634" s="115">
        <v>250</v>
      </c>
      <c r="AI634" s="11"/>
      <c r="AJ634" s="11"/>
      <c r="AM634" s="11"/>
      <c r="AO634" s="116">
        <v>15.9</v>
      </c>
      <c r="AP634" s="117">
        <v>65.900000000000006</v>
      </c>
      <c r="AQ634" s="118">
        <v>17.8</v>
      </c>
      <c r="AR634" s="119">
        <f>AO634+AP634+AQ634</f>
        <v>99.600000000000009</v>
      </c>
      <c r="AS634" s="120">
        <f>AO634/AP634</f>
        <v>0.24127465857359634</v>
      </c>
      <c r="AT634" s="121">
        <f>AO634/AP634*AQ634</f>
        <v>4.2946889226100149</v>
      </c>
      <c r="AU634" s="122">
        <f>AO634/(AP634+AQ634)</f>
        <v>0.18996415770609318</v>
      </c>
      <c r="AV634" s="19">
        <f>AW634*AO634/100</f>
        <v>13.692</v>
      </c>
      <c r="AW634" s="19">
        <f>98-AY634-(CD634*100/AO634)</f>
        <v>86.113207547169807</v>
      </c>
      <c r="AX634" s="123">
        <v>1.89</v>
      </c>
      <c r="AY634" s="19">
        <f>AX634*100/AO634</f>
        <v>11.886792452830189</v>
      </c>
      <c r="AZ634" s="1" t="s">
        <v>432</v>
      </c>
      <c r="BA634" s="58">
        <v>9.9970000000000017</v>
      </c>
      <c r="BB634" s="1" t="s">
        <v>432</v>
      </c>
      <c r="BC634" s="6" t="s">
        <v>432</v>
      </c>
      <c r="BD634" s="6"/>
      <c r="BE634" s="19"/>
      <c r="BF634" s="19"/>
      <c r="BG634" s="67" t="s">
        <v>432</v>
      </c>
      <c r="BH634" s="67">
        <v>936.54</v>
      </c>
      <c r="BI634" s="19" t="s">
        <v>432</v>
      </c>
      <c r="BJ634" s="19">
        <v>57.9</v>
      </c>
      <c r="BK634" s="19">
        <f>100-BJ634</f>
        <v>42.1</v>
      </c>
      <c r="BL634" s="124">
        <f>BJ634/BK634</f>
        <v>1.3752969121140142</v>
      </c>
      <c r="BM634" s="125">
        <v>0.15</v>
      </c>
      <c r="BN634" s="6">
        <f>BM634*100/AO634</f>
        <v>0.94339622641509435</v>
      </c>
      <c r="BO634" s="1" t="s">
        <v>432</v>
      </c>
      <c r="BP634" s="19" t="s">
        <v>432</v>
      </c>
      <c r="BQ634" s="19" t="s">
        <v>432</v>
      </c>
      <c r="BR634" s="43" t="s">
        <v>432</v>
      </c>
      <c r="BS634" s="6">
        <f>BX634+BZ634</f>
        <v>74.599999999999994</v>
      </c>
      <c r="BT634" s="4">
        <v>94</v>
      </c>
      <c r="BU634" s="43" t="s">
        <v>432</v>
      </c>
      <c r="BV634" s="6">
        <f>100-BT634</f>
        <v>6</v>
      </c>
      <c r="BW634" s="6">
        <f>BY634+CA634+CC634</f>
        <v>63.461700000000015</v>
      </c>
      <c r="BX634" s="22">
        <v>49.2</v>
      </c>
      <c r="BY634" s="22">
        <f>BX634*AP634/100</f>
        <v>32.422800000000009</v>
      </c>
      <c r="BZ634" s="6">
        <v>25.4</v>
      </c>
      <c r="CA634" s="22">
        <f>BZ634*AP634/100</f>
        <v>16.738600000000002</v>
      </c>
      <c r="CB634" s="6">
        <v>21.7</v>
      </c>
      <c r="CC634" s="22">
        <f>CB634*AP634/100</f>
        <v>14.3003</v>
      </c>
      <c r="CD634" s="22">
        <v>0</v>
      </c>
      <c r="CE634" s="126">
        <v>93.9</v>
      </c>
      <c r="CF634" s="127">
        <v>9709</v>
      </c>
      <c r="CG634" s="126">
        <v>85.4</v>
      </c>
      <c r="CH634" s="127">
        <v>5767</v>
      </c>
      <c r="CI634" s="126">
        <v>46.3</v>
      </c>
      <c r="CJ634" s="126">
        <v>81.5</v>
      </c>
      <c r="CK634" s="127">
        <v>7773</v>
      </c>
      <c r="CL634" s="19">
        <f>BX634/BZ634</f>
        <v>1.9370078740157481</v>
      </c>
      <c r="CM634" s="19"/>
      <c r="CN634" s="19"/>
      <c r="CO634" s="19"/>
      <c r="CP634" s="6"/>
      <c r="CQ634" s="19"/>
      <c r="CR634" s="19"/>
      <c r="CS634" s="20"/>
      <c r="CZ634" s="22"/>
      <c r="DA634" s="16"/>
      <c r="DB634" s="129" t="s">
        <v>441</v>
      </c>
      <c r="DC634" s="130"/>
      <c r="DD634" s="131" t="s">
        <v>2153</v>
      </c>
      <c r="DI634" s="1" t="s">
        <v>434</v>
      </c>
      <c r="DJ634" s="209" t="s">
        <v>483</v>
      </c>
      <c r="DK634" s="4">
        <v>2</v>
      </c>
      <c r="DN634" s="16">
        <v>0</v>
      </c>
      <c r="DR634" s="22" t="s">
        <v>431</v>
      </c>
      <c r="DS634" s="22" t="s">
        <v>431</v>
      </c>
      <c r="DT634" s="22">
        <v>175</v>
      </c>
      <c r="DU634" s="22">
        <v>25.1</v>
      </c>
      <c r="DV634" s="22">
        <v>74.900000000000006</v>
      </c>
      <c r="DW634" s="40" t="s">
        <v>431</v>
      </c>
      <c r="DX634" s="40" t="s">
        <v>431</v>
      </c>
      <c r="DY634" s="40" t="s">
        <v>431</v>
      </c>
      <c r="DZ634" s="40" t="s">
        <v>431</v>
      </c>
      <c r="EA634" s="2">
        <v>0</v>
      </c>
      <c r="EB634" s="2"/>
      <c r="EC634" s="36"/>
      <c r="ED634" s="36"/>
      <c r="EE634" s="4">
        <f>L634</f>
        <v>10</v>
      </c>
      <c r="EF634" s="4"/>
      <c r="EG634" s="4"/>
      <c r="EH634" s="4"/>
      <c r="EI634" s="4"/>
      <c r="EJ634" s="4"/>
      <c r="EK634" s="4"/>
      <c r="EL634" s="6" t="e">
        <f>EK634/(EJ634*EJ634*0.01*0.01)</f>
        <v>#DIV/0!</v>
      </c>
      <c r="EM634" s="4"/>
      <c r="EN634" s="4"/>
      <c r="EO634" s="4"/>
      <c r="EP634" s="4"/>
      <c r="EQ634" s="31"/>
      <c r="ER634" s="14"/>
      <c r="ES634" s="132">
        <f>C634</f>
        <v>16048</v>
      </c>
      <c r="ET634" s="133">
        <v>75</v>
      </c>
      <c r="EU634" s="133">
        <v>5846</v>
      </c>
      <c r="EV634" s="133">
        <v>5803</v>
      </c>
      <c r="EW634" s="133">
        <v>37440</v>
      </c>
      <c r="EX634" s="133">
        <v>2339</v>
      </c>
      <c r="EY634" s="134">
        <f>EX634/EV634*EW634/ET634</f>
        <v>201.21123556780972</v>
      </c>
      <c r="EZ634" s="39">
        <f>L634*EY634</f>
        <v>2012.1123556780972</v>
      </c>
      <c r="FA634" s="9"/>
      <c r="FE634" s="135"/>
      <c r="FF634" s="135"/>
      <c r="FH634" s="136"/>
      <c r="FK634" s="138"/>
      <c r="FL634" s="139"/>
      <c r="FM634" s="9"/>
      <c r="FN634" s="1"/>
      <c r="FO634" s="41">
        <f>AC634/1000</f>
        <v>0.28599999999999998</v>
      </c>
      <c r="FQ634" s="121">
        <f>EX634*100/EU634</f>
        <v>40.010263427984945</v>
      </c>
      <c r="FR634" s="140">
        <f>EY634/1000</f>
        <v>0.20121123556780973</v>
      </c>
      <c r="FS634" s="9"/>
      <c r="FV634" s="212"/>
      <c r="FX634" s="212"/>
      <c r="GI634" s="8"/>
      <c r="GO634" s="10"/>
      <c r="GP634" s="10"/>
      <c r="GQ634" s="20"/>
      <c r="KE634" s="20">
        <f>FR634*AO634/100*1000</f>
        <v>31.992586455281746</v>
      </c>
      <c r="KF634" s="20">
        <f>FR634*AP634/100*1000</f>
        <v>132.59820423918663</v>
      </c>
      <c r="KG634" s="20">
        <f>FR634*AQ634/100*1000</f>
        <v>35.815599931070132</v>
      </c>
      <c r="KH634" s="20">
        <f>FR634*AX634/100*1000</f>
        <v>3.8028923522316038</v>
      </c>
      <c r="KI634" s="20">
        <f>FR634*BM634/100*1000</f>
        <v>0.3018168533517146</v>
      </c>
      <c r="KJ634" s="20">
        <f>FR634*BY634/100*1000</f>
        <v>65.238316485679832</v>
      </c>
      <c r="KK634" s="20">
        <f>FR634*CA634/100*1000</f>
        <v>33.679943876753406</v>
      </c>
      <c r="KL634" s="20">
        <f>FR634*CC634/100*1000</f>
        <v>28.773810319903497</v>
      </c>
    </row>
    <row r="635" spans="1:313">
      <c r="A635" s="1">
        <v>283</v>
      </c>
      <c r="B635" s="219">
        <f>COUNTIFS($D$3:D635,D635,$F$3:F635,F635)</f>
        <v>1</v>
      </c>
      <c r="C635" s="21">
        <v>9649</v>
      </c>
      <c r="D635" s="21" t="s">
        <v>2831</v>
      </c>
      <c r="E635" s="1" t="s">
        <v>2832</v>
      </c>
      <c r="F635" s="12">
        <v>9653044841</v>
      </c>
      <c r="G635" s="1">
        <v>22</v>
      </c>
      <c r="H635" s="247" t="s">
        <v>2833</v>
      </c>
      <c r="DJ635" s="209" t="s">
        <v>483</v>
      </c>
      <c r="EL635" s="6" t="e">
        <f>EK635/((EJ635/100)*(EJ635/100))</f>
        <v>#DIV/0!</v>
      </c>
      <c r="FV635" s="212" t="s">
        <v>785</v>
      </c>
      <c r="FX635" s="212" t="s">
        <v>785</v>
      </c>
      <c r="GI635" s="8"/>
    </row>
    <row r="636" spans="1:313">
      <c r="A636" s="1">
        <v>230</v>
      </c>
      <c r="B636" s="219">
        <f>COUNTIFS($D$3:D636,D636,$F$3:F636,F636)</f>
        <v>1</v>
      </c>
      <c r="C636" s="21">
        <v>15972</v>
      </c>
      <c r="D636" s="21" t="s">
        <v>2942</v>
      </c>
      <c r="E636" s="1" t="s">
        <v>567</v>
      </c>
      <c r="F636" s="12">
        <v>8706024558</v>
      </c>
      <c r="G636" s="1">
        <v>34</v>
      </c>
      <c r="H636" s="247" t="s">
        <v>2112</v>
      </c>
      <c r="DJ636" s="209" t="s">
        <v>483</v>
      </c>
      <c r="EL636" s="6" t="e">
        <f>EK636/(EJ636*EJ636*0.01*0.01)</f>
        <v>#DIV/0!</v>
      </c>
      <c r="FV636" s="212" t="s">
        <v>785</v>
      </c>
      <c r="FX636" s="212" t="s">
        <v>785</v>
      </c>
      <c r="GI636" s="8"/>
    </row>
    <row r="637" spans="1:313">
      <c r="A637" s="1">
        <v>135</v>
      </c>
      <c r="B637" s="219">
        <f>COUNTIFS($D$3:D637,D637,$F$3:F637,F637)</f>
        <v>1</v>
      </c>
      <c r="C637" s="21">
        <v>8785</v>
      </c>
      <c r="D637" s="21" t="s">
        <v>2802</v>
      </c>
      <c r="E637" s="1" t="s">
        <v>531</v>
      </c>
      <c r="F637" s="12">
        <v>536207267</v>
      </c>
      <c r="G637" s="1">
        <v>65</v>
      </c>
      <c r="H637" s="247" t="s">
        <v>2803</v>
      </c>
      <c r="DJ637" s="209" t="s">
        <v>483</v>
      </c>
      <c r="EL637" s="6" t="e">
        <f>EK637/((EJ637/100)*(EJ637/100))</f>
        <v>#DIV/0!</v>
      </c>
      <c r="FV637" s="212" t="s">
        <v>785</v>
      </c>
      <c r="FX637" s="212" t="s">
        <v>785</v>
      </c>
      <c r="GI637" s="8"/>
    </row>
    <row r="638" spans="1:313">
      <c r="A638" s="1">
        <v>254</v>
      </c>
      <c r="B638" s="1">
        <f>COUNTIFS($D$3:D638,D638,$F$3:F638,F638)</f>
        <v>1</v>
      </c>
      <c r="C638" s="34">
        <v>13780</v>
      </c>
      <c r="D638" s="21" t="s">
        <v>1571</v>
      </c>
      <c r="E638" s="2" t="s">
        <v>540</v>
      </c>
      <c r="F638" s="12">
        <v>385718443</v>
      </c>
      <c r="G638" s="1">
        <f>LEFT(H638,4)-CONCATENATE(IF(LEFT(F638, 2)&lt;MID(H638, 3, 4), 20, 19),LEFT(F638,2))</f>
        <v>82</v>
      </c>
      <c r="H638" s="247" t="s">
        <v>1568</v>
      </c>
      <c r="I638" s="29" t="s">
        <v>442</v>
      </c>
      <c r="J638" s="24" t="s">
        <v>487</v>
      </c>
      <c r="K638" s="2" t="s">
        <v>430</v>
      </c>
      <c r="L638" s="1">
        <v>12</v>
      </c>
      <c r="M638" s="2">
        <v>1</v>
      </c>
      <c r="N638" s="2" t="s">
        <v>431</v>
      </c>
      <c r="P638" s="1" t="s">
        <v>1556</v>
      </c>
      <c r="S638" s="2"/>
      <c r="T638" s="42"/>
      <c r="U638" s="42"/>
      <c r="V638" s="60" t="s">
        <v>1482</v>
      </c>
      <c r="X638" s="59"/>
      <c r="Y638" s="59"/>
      <c r="Z638" s="29"/>
      <c r="AA638" s="1" t="s">
        <v>773</v>
      </c>
      <c r="AC638" s="115">
        <v>385</v>
      </c>
      <c r="AD638" s="115">
        <v>4600</v>
      </c>
      <c r="AE638" s="11"/>
      <c r="AF638" s="11"/>
      <c r="AG638" s="11" t="s">
        <v>483</v>
      </c>
      <c r="AH638" s="115">
        <v>350</v>
      </c>
      <c r="AI638" s="11"/>
      <c r="AJ638" s="11"/>
      <c r="AM638" s="11"/>
      <c r="AO638" s="116">
        <v>25.9</v>
      </c>
      <c r="AP638" s="117">
        <v>65.2</v>
      </c>
      <c r="AQ638" s="118">
        <v>7.51</v>
      </c>
      <c r="AR638" s="119">
        <f>AO638+AP638+AQ638</f>
        <v>98.61</v>
      </c>
      <c r="AS638" s="120">
        <f>AO638/AP638</f>
        <v>0.39723926380368096</v>
      </c>
      <c r="AT638" s="121">
        <f>AO638/AP638*AQ638</f>
        <v>2.983266871165644</v>
      </c>
      <c r="AU638" s="122">
        <f>AO638/(AP638+AQ638)</f>
        <v>0.35620959977994771</v>
      </c>
      <c r="AV638" s="19">
        <f>AW638*AO638/100</f>
        <v>22.861999999999998</v>
      </c>
      <c r="AW638" s="19">
        <f>98-AY638-(CD638*100/AO638)</f>
        <v>88.270270270270274</v>
      </c>
      <c r="AX638" s="123">
        <v>0.93</v>
      </c>
      <c r="AY638" s="19">
        <f>AX638*100/AO638</f>
        <v>3.5907335907335911</v>
      </c>
      <c r="AZ638" s="1" t="s">
        <v>432</v>
      </c>
      <c r="BA638" s="58">
        <v>31.2</v>
      </c>
      <c r="BB638" s="1" t="s">
        <v>432</v>
      </c>
      <c r="BC638" s="6">
        <v>0.21</v>
      </c>
      <c r="BD638" s="6"/>
      <c r="BE638" s="19"/>
      <c r="BF638" s="19"/>
      <c r="BG638" s="67">
        <v>5238.5714285714284</v>
      </c>
      <c r="BH638" s="67">
        <v>520.95238095238096</v>
      </c>
      <c r="BI638" s="19">
        <v>0.56999999999999995</v>
      </c>
      <c r="BJ638" s="19">
        <v>48.1</v>
      </c>
      <c r="BK638" s="1">
        <v>51.9</v>
      </c>
      <c r="BL638" s="124">
        <f>BJ638/BK638</f>
        <v>0.92678227360308285</v>
      </c>
      <c r="BM638" s="125">
        <v>0.55000000000000004</v>
      </c>
      <c r="BN638" s="6">
        <f>BM638*100/AO638</f>
        <v>2.1235521235521237</v>
      </c>
      <c r="BO638" s="1" t="s">
        <v>432</v>
      </c>
      <c r="BP638" s="19">
        <v>33.799999999999997</v>
      </c>
      <c r="BQ638" s="19">
        <v>48.075999999999993</v>
      </c>
      <c r="BR638" s="43">
        <v>27216.2</v>
      </c>
      <c r="BS638" s="6">
        <f>BX638+BZ638</f>
        <v>52.7</v>
      </c>
      <c r="BT638" s="4">
        <v>71.3</v>
      </c>
      <c r="BU638" s="43">
        <v>5726.2711864406783</v>
      </c>
      <c r="BV638" s="6">
        <f>100-BT638</f>
        <v>28.700000000000003</v>
      </c>
      <c r="BW638" s="6">
        <f>BY638+CA638+CC638</f>
        <v>65.2</v>
      </c>
      <c r="BX638" s="2">
        <v>10.3</v>
      </c>
      <c r="BY638" s="22">
        <f>BX638*AP638/100</f>
        <v>6.7156000000000002</v>
      </c>
      <c r="BZ638" s="4">
        <v>42.4</v>
      </c>
      <c r="CA638" s="22">
        <f>BZ638*AP638/100</f>
        <v>27.6448</v>
      </c>
      <c r="CB638" s="4">
        <v>47.3</v>
      </c>
      <c r="CC638" s="22">
        <f>CB638*AP638/100</f>
        <v>30.839600000000001</v>
      </c>
      <c r="CD638" s="22">
        <v>1.59</v>
      </c>
      <c r="CE638" s="126">
        <v>98.2</v>
      </c>
      <c r="CF638" s="126">
        <v>14339</v>
      </c>
      <c r="CG638" s="126">
        <v>97</v>
      </c>
      <c r="CH638" s="126">
        <v>7494</v>
      </c>
      <c r="CI638" s="126">
        <v>79.3</v>
      </c>
      <c r="CJ638" s="126">
        <v>88.8</v>
      </c>
      <c r="CK638" s="126">
        <v>5106</v>
      </c>
      <c r="CL638" s="19">
        <f>BX638/BZ638</f>
        <v>0.24292452830188682</v>
      </c>
      <c r="CM638" s="22"/>
      <c r="CN638" s="22"/>
      <c r="CO638" s="22"/>
      <c r="CP638" s="6"/>
      <c r="CQ638" s="19"/>
      <c r="CR638" s="19"/>
      <c r="CS638" s="20"/>
      <c r="CT638" s="22"/>
      <c r="CU638" s="142"/>
      <c r="CV638" s="142"/>
      <c r="CW638" s="22"/>
      <c r="CX638" s="22"/>
      <c r="CZ638" s="22"/>
      <c r="DA638" s="16"/>
      <c r="DB638" s="129" t="s">
        <v>257</v>
      </c>
      <c r="DC638" s="130"/>
      <c r="DD638" s="131" t="s">
        <v>1572</v>
      </c>
      <c r="DI638" s="1" t="s">
        <v>436</v>
      </c>
      <c r="DJ638" s="209" t="s">
        <v>483</v>
      </c>
      <c r="DK638" s="4">
        <v>2</v>
      </c>
      <c r="DN638" s="16">
        <v>0</v>
      </c>
      <c r="DR638" s="1" t="s">
        <v>431</v>
      </c>
      <c r="DS638" s="1" t="s">
        <v>431</v>
      </c>
      <c r="DT638" s="1">
        <v>250</v>
      </c>
      <c r="DU638" s="1">
        <v>14.4</v>
      </c>
      <c r="DV638" s="1">
        <v>85.6</v>
      </c>
      <c r="DW638" s="1" t="s">
        <v>431</v>
      </c>
      <c r="DX638" s="1" t="s">
        <v>431</v>
      </c>
      <c r="DY638" s="1" t="s">
        <v>431</v>
      </c>
      <c r="DZ638" s="1" t="s">
        <v>431</v>
      </c>
      <c r="EA638" s="1">
        <v>0</v>
      </c>
      <c r="EC638" s="36"/>
      <c r="ED638" s="36"/>
      <c r="EE638" s="4">
        <v>12</v>
      </c>
      <c r="EF638" s="4"/>
      <c r="EG638" s="4"/>
      <c r="EH638" s="4"/>
      <c r="EI638" s="4"/>
      <c r="EJ638" s="4"/>
      <c r="EK638" s="4"/>
      <c r="EL638" s="6" t="e">
        <f>EK638/(EJ638*EJ638*0.01*0.01)</f>
        <v>#DIV/0!</v>
      </c>
      <c r="EM638" s="4"/>
      <c r="EN638" s="4"/>
      <c r="EO638" s="4"/>
      <c r="EP638" s="4"/>
      <c r="EQ638" s="31"/>
      <c r="ER638" s="14"/>
      <c r="ES638" s="132">
        <v>13780</v>
      </c>
      <c r="ET638" s="133">
        <v>75</v>
      </c>
      <c r="EU638" s="133">
        <v>4381</v>
      </c>
      <c r="EV638" s="133">
        <v>4000</v>
      </c>
      <c r="EW638" s="133">
        <v>39780</v>
      </c>
      <c r="EX638" s="133">
        <v>2745</v>
      </c>
      <c r="EY638" s="134">
        <f>EX638/EV638*EW638/ET638</f>
        <v>363.98700000000002</v>
      </c>
      <c r="EZ638" s="39">
        <f>L638*EY638</f>
        <v>4367.8440000000001</v>
      </c>
      <c r="FA638" s="9"/>
      <c r="FE638" s="135"/>
      <c r="FF638" s="135"/>
      <c r="FH638" s="136"/>
      <c r="FK638" s="138"/>
      <c r="FL638" s="139"/>
      <c r="FM638" s="9"/>
      <c r="FN638" s="1"/>
      <c r="FO638" s="41">
        <f>AC638/1000</f>
        <v>0.38500000000000001</v>
      </c>
      <c r="FQ638" s="121">
        <f>EX638*100/EU638</f>
        <v>62.656927642090849</v>
      </c>
      <c r="FR638" s="140">
        <f>EY638/1000</f>
        <v>0.363987</v>
      </c>
      <c r="FS638" s="143"/>
      <c r="FV638" s="212"/>
      <c r="FX638" s="212"/>
      <c r="GI638" s="8"/>
      <c r="GO638" s="10">
        <v>44147</v>
      </c>
      <c r="GP638" s="10"/>
      <c r="GQ638" s="20"/>
      <c r="KE638" s="20">
        <f>FR638*AO638/100*1000</f>
        <v>94.272632999999999</v>
      </c>
      <c r="KF638" s="20">
        <f>FR638*AP638/100*1000</f>
        <v>237.319524</v>
      </c>
      <c r="KG638" s="20">
        <f>FR638*AQ638/100*1000</f>
        <v>27.3354237</v>
      </c>
      <c r="KH638" s="20">
        <f>FR638*AX638/100*1000</f>
        <v>3.3850791</v>
      </c>
      <c r="KI638" s="20">
        <f>FR638*BM638/100*1000</f>
        <v>2.0019285</v>
      </c>
      <c r="KJ638" s="20">
        <f>FR638*BY638/100*1000</f>
        <v>24.443910972000001</v>
      </c>
      <c r="KK638" s="20">
        <f>FR638*CA638/100*1000</f>
        <v>100.62347817600001</v>
      </c>
      <c r="KL638" s="20">
        <f>FR638*CC638/100*1000</f>
        <v>112.25213485200001</v>
      </c>
    </row>
    <row r="639" spans="1:313">
      <c r="A639" s="1">
        <v>309</v>
      </c>
      <c r="B639" s="219">
        <f>COUNTIFS($D$3:D639,D639,$F$3:F639,F639)</f>
        <v>1</v>
      </c>
      <c r="C639" s="21">
        <v>11803</v>
      </c>
      <c r="D639" s="21" t="s">
        <v>2909</v>
      </c>
      <c r="E639" s="1" t="s">
        <v>559</v>
      </c>
      <c r="F639" s="12">
        <v>9612216152</v>
      </c>
      <c r="G639" s="1">
        <v>23</v>
      </c>
      <c r="H639" s="247" t="s">
        <v>2954</v>
      </c>
      <c r="DJ639" s="210" t="s">
        <v>491</v>
      </c>
      <c r="EL639" s="6" t="e">
        <f>EK639/(EJ639*EJ639*0.01*0.01)</f>
        <v>#DIV/0!</v>
      </c>
      <c r="FU639" s="214" t="s">
        <v>785</v>
      </c>
      <c r="FW639" s="214" t="s">
        <v>785</v>
      </c>
      <c r="GI639" s="8"/>
    </row>
    <row r="640" spans="1:313">
      <c r="A640" s="1">
        <v>278</v>
      </c>
      <c r="B640" s="219">
        <f>COUNTIFS($D$3:D640,D640,$F$3:F640,F640)</f>
        <v>1</v>
      </c>
      <c r="C640" s="34">
        <v>11681</v>
      </c>
      <c r="D640" s="21" t="s">
        <v>835</v>
      </c>
      <c r="E640" s="2" t="s">
        <v>612</v>
      </c>
      <c r="F640" s="2">
        <v>5754141822</v>
      </c>
      <c r="G640" s="1">
        <f>LEFT(H640,4)-CONCATENATE(IF(LEFT(F640, 2)&lt;MID(H640, 3, 4), 20, 19),LEFT(F640,2))</f>
        <v>62</v>
      </c>
      <c r="H640" s="247" t="s">
        <v>830</v>
      </c>
      <c r="I640" s="29" t="s">
        <v>442</v>
      </c>
      <c r="J640" s="24" t="s">
        <v>487</v>
      </c>
      <c r="K640" s="2" t="s">
        <v>430</v>
      </c>
      <c r="L640" s="1">
        <v>17</v>
      </c>
      <c r="M640" s="2">
        <v>2</v>
      </c>
      <c r="N640" s="2" t="s">
        <v>431</v>
      </c>
      <c r="P640" s="1" t="s">
        <v>836</v>
      </c>
      <c r="S640" s="2"/>
      <c r="T640" s="46" t="s">
        <v>797</v>
      </c>
      <c r="U640" s="46"/>
      <c r="V640" s="47" t="s">
        <v>824</v>
      </c>
      <c r="X640" s="59"/>
      <c r="Y640" s="59"/>
      <c r="Z640" s="29" t="s">
        <v>488</v>
      </c>
      <c r="AA640" s="1" t="s">
        <v>817</v>
      </c>
      <c r="AC640" s="115">
        <v>151</v>
      </c>
      <c r="AD640" s="115">
        <v>2500</v>
      </c>
      <c r="AE640" s="11"/>
      <c r="AF640" s="11"/>
      <c r="AG640" s="11" t="s">
        <v>491</v>
      </c>
      <c r="AH640" s="115">
        <v>250</v>
      </c>
      <c r="AI640" s="11"/>
      <c r="AO640" s="116">
        <v>59.3</v>
      </c>
      <c r="AP640" s="117">
        <v>28.6</v>
      </c>
      <c r="AQ640" s="118">
        <v>11.7</v>
      </c>
      <c r="AR640" s="119">
        <f>AO640+AP640+AQ640</f>
        <v>99.600000000000009</v>
      </c>
      <c r="AS640" s="120">
        <f>AO640/AP640</f>
        <v>2.0734265734265733</v>
      </c>
      <c r="AT640" s="121">
        <f>AO640/AP640*AQ640</f>
        <v>24.259090909090908</v>
      </c>
      <c r="AU640" s="122">
        <f>AO640/(AP640+AQ640)</f>
        <v>1.4714640198511166</v>
      </c>
      <c r="AV640" s="19">
        <v>51.235200000000006</v>
      </c>
      <c r="AW640" s="19">
        <f>95-AY640</f>
        <v>86.4</v>
      </c>
      <c r="AX640" s="123">
        <v>5.0997999999999992</v>
      </c>
      <c r="AY640" s="19">
        <v>8.6</v>
      </c>
      <c r="AZ640" s="1" t="s">
        <v>432</v>
      </c>
      <c r="BA640" s="145">
        <v>25.5</v>
      </c>
      <c r="BB640" s="1" t="s">
        <v>432</v>
      </c>
      <c r="BC640" s="6">
        <v>0.6</v>
      </c>
      <c r="BD640" s="6"/>
      <c r="BE640" s="19">
        <v>46.8</v>
      </c>
      <c r="BF640" s="19">
        <v>35.799999999999997</v>
      </c>
      <c r="BG640" s="67">
        <v>6348.5714285714294</v>
      </c>
      <c r="BH640" s="20">
        <v>296</v>
      </c>
      <c r="BI640" s="19">
        <v>0.21</v>
      </c>
      <c r="BJ640" s="19">
        <v>53.1</v>
      </c>
      <c r="BK640" s="1">
        <v>46.9</v>
      </c>
      <c r="BL640" s="124">
        <f>BJ640/BK640</f>
        <v>1.1321961620469083</v>
      </c>
      <c r="BM640" s="125">
        <v>0.3</v>
      </c>
      <c r="BN640" s="6">
        <f>BM640*100/AO640</f>
        <v>0.50590219224283306</v>
      </c>
      <c r="BO640" s="1" t="s">
        <v>432</v>
      </c>
      <c r="BP640" s="1">
        <v>48.7</v>
      </c>
      <c r="BQ640" s="1">
        <v>46.4</v>
      </c>
      <c r="BR640" s="4">
        <v>33116</v>
      </c>
      <c r="BS640" s="6">
        <f>BX640+BZ640</f>
        <v>45.6</v>
      </c>
      <c r="BT640" s="4">
        <v>85.9</v>
      </c>
      <c r="BU640" s="43">
        <v>6419.8400000000011</v>
      </c>
      <c r="BV640" s="6">
        <f>100-BT640</f>
        <v>14.099999999999994</v>
      </c>
      <c r="BW640" s="6">
        <f>BY640+CA640+CC640</f>
        <v>28.170999999999999</v>
      </c>
      <c r="BX640" s="4">
        <v>17.100000000000001</v>
      </c>
      <c r="BY640" s="22">
        <f>BX640*AP640/100</f>
        <v>4.8906000000000009</v>
      </c>
      <c r="BZ640" s="4">
        <v>28.5</v>
      </c>
      <c r="CA640" s="22">
        <f>BZ640*AP640/100</f>
        <v>8.1509999999999998</v>
      </c>
      <c r="CB640" s="4">
        <v>52.9</v>
      </c>
      <c r="CC640" s="22">
        <f>CB640*AP640/100</f>
        <v>15.1294</v>
      </c>
      <c r="CD640" s="144">
        <v>5.7</v>
      </c>
      <c r="CE640" s="126">
        <v>99</v>
      </c>
      <c r="CF640" s="127">
        <v>8539.9</v>
      </c>
      <c r="CG640" s="126">
        <v>94.2</v>
      </c>
      <c r="CH640" s="126">
        <v>4937</v>
      </c>
      <c r="CI640" s="126">
        <v>68.5</v>
      </c>
      <c r="CJ640" s="126">
        <v>81.3</v>
      </c>
      <c r="CK640" s="127">
        <v>5026.8</v>
      </c>
      <c r="CL640" s="19">
        <f>BX640/BZ640</f>
        <v>0.60000000000000009</v>
      </c>
      <c r="CM640" s="22"/>
      <c r="CN640" s="22"/>
      <c r="CO640" s="22"/>
      <c r="CP640" s="6"/>
      <c r="CQ640" s="19"/>
      <c r="CR640" s="19"/>
      <c r="CS640" s="19"/>
      <c r="CT640" s="6">
        <v>36.299999999999997</v>
      </c>
      <c r="CU640" s="6">
        <v>9.1199999999999992</v>
      </c>
      <c r="CV640" s="6">
        <v>70.7</v>
      </c>
      <c r="CW640" s="22">
        <v>65.5</v>
      </c>
      <c r="CX640" s="22">
        <v>76.5</v>
      </c>
      <c r="CY640" s="2">
        <v>54.5</v>
      </c>
      <c r="CZ640" s="22">
        <v>0.54</v>
      </c>
      <c r="DA640" s="16">
        <v>3</v>
      </c>
      <c r="DB640" s="129" t="s">
        <v>258</v>
      </c>
      <c r="DC640" s="130"/>
      <c r="DD640" s="131" t="s">
        <v>732</v>
      </c>
      <c r="DI640" s="1" t="s">
        <v>436</v>
      </c>
      <c r="DJ640" s="210" t="s">
        <v>491</v>
      </c>
      <c r="DK640" s="4">
        <v>2</v>
      </c>
      <c r="DM640" s="4" t="s">
        <v>442</v>
      </c>
      <c r="DN640" s="16">
        <v>0</v>
      </c>
      <c r="DR640" s="1" t="s">
        <v>431</v>
      </c>
      <c r="DS640" s="1" t="s">
        <v>431</v>
      </c>
      <c r="DT640" s="1">
        <v>407</v>
      </c>
      <c r="DU640" s="1">
        <v>16.7</v>
      </c>
      <c r="DV640" s="1">
        <v>83.3</v>
      </c>
      <c r="DW640" s="1" t="s">
        <v>431</v>
      </c>
      <c r="DX640" s="1" t="s">
        <v>431</v>
      </c>
      <c r="DY640" s="1" t="s">
        <v>431</v>
      </c>
      <c r="DZ640" s="1" t="s">
        <v>431</v>
      </c>
      <c r="EA640" s="1">
        <v>0</v>
      </c>
      <c r="EC640" s="4">
        <v>0</v>
      </c>
      <c r="ED640" s="4"/>
      <c r="EE640" s="4">
        <v>17</v>
      </c>
      <c r="EF640" s="4">
        <v>35</v>
      </c>
      <c r="EG640" s="4">
        <v>3</v>
      </c>
      <c r="EH640" s="4">
        <v>0</v>
      </c>
      <c r="EI640" s="4"/>
      <c r="EJ640" s="4" t="s">
        <v>431</v>
      </c>
      <c r="EK640" s="4">
        <v>65</v>
      </c>
      <c r="EL640" s="4" t="s">
        <v>431</v>
      </c>
      <c r="EM640" s="4">
        <v>2</v>
      </c>
      <c r="EN640" s="4">
        <v>0</v>
      </c>
      <c r="EO640" s="4">
        <v>1</v>
      </c>
      <c r="EP640" s="4">
        <v>1</v>
      </c>
      <c r="EQ640" s="31"/>
      <c r="ER640" s="14"/>
      <c r="ES640" s="132">
        <v>11681</v>
      </c>
      <c r="ET640" s="133">
        <v>75</v>
      </c>
      <c r="EU640" s="133">
        <v>5416</v>
      </c>
      <c r="EV640" s="133">
        <v>4000</v>
      </c>
      <c r="EW640" s="133">
        <v>42120</v>
      </c>
      <c r="EX640" s="133">
        <v>1132</v>
      </c>
      <c r="EY640" s="134">
        <f>EX640/EV640*EW640/ET640</f>
        <v>158.93279999999999</v>
      </c>
      <c r="EZ640" s="39">
        <f>L640*EY640</f>
        <v>2701.8575999999998</v>
      </c>
      <c r="FA640" s="9"/>
      <c r="FE640" s="135"/>
      <c r="FF640" s="135"/>
      <c r="FH640" s="136"/>
      <c r="FK640" s="138"/>
      <c r="FL640" s="139"/>
      <c r="FM640" s="9"/>
      <c r="FN640" s="1"/>
      <c r="FO640" s="41">
        <f>AC640/1000</f>
        <v>0.151</v>
      </c>
      <c r="FQ640" s="121">
        <f>EX640*100/EU640</f>
        <v>20.901033973412112</v>
      </c>
      <c r="FR640" s="140">
        <f>EY640/1000</f>
        <v>0.15893279999999999</v>
      </c>
      <c r="FS640" s="9"/>
      <c r="FU640" s="214"/>
      <c r="FW640" s="214"/>
      <c r="FZ640" s="4">
        <v>0</v>
      </c>
      <c r="GA640" s="4"/>
      <c r="GB640" s="36"/>
      <c r="GC640" s="36"/>
      <c r="GD640" s="4"/>
      <c r="GE640" s="4"/>
      <c r="GF640" s="4"/>
      <c r="GG640" s="4"/>
      <c r="GH640" s="31"/>
      <c r="GI640" s="31"/>
      <c r="GJ640" s="31"/>
      <c r="GK640" s="4">
        <v>0</v>
      </c>
      <c r="GL640" s="31" t="s">
        <v>769</v>
      </c>
      <c r="GM640" s="36" t="s">
        <v>696</v>
      </c>
      <c r="GN640" s="35"/>
      <c r="GO640" s="10">
        <v>43733</v>
      </c>
      <c r="GP640" s="10"/>
      <c r="GQ640" s="20"/>
      <c r="GR640" s="158" t="s">
        <v>774</v>
      </c>
      <c r="GS640" s="40">
        <v>0.26846467239999999</v>
      </c>
      <c r="GT640" s="40">
        <v>0.47238935709696012</v>
      </c>
      <c r="GU640" s="41">
        <v>0.10005312499999899</v>
      </c>
      <c r="GV640" s="41"/>
      <c r="GW640" s="41"/>
      <c r="GX640" s="41"/>
      <c r="GY640" s="1"/>
      <c r="GZ640" s="1"/>
      <c r="IG640" s="4" t="s">
        <v>432</v>
      </c>
      <c r="IH640" s="4" t="s">
        <v>432</v>
      </c>
      <c r="II640" s="4" t="s">
        <v>432</v>
      </c>
      <c r="IJ640" s="4" t="s">
        <v>432</v>
      </c>
      <c r="IK640" s="4" t="s">
        <v>432</v>
      </c>
      <c r="IL640" s="4" t="s">
        <v>432</v>
      </c>
      <c r="IM640" s="159">
        <v>2701.8575999999998</v>
      </c>
      <c r="IN640" s="43">
        <f>KA640*IM640/100</f>
        <v>551.17895039999996</v>
      </c>
      <c r="IO640" s="4" t="s">
        <v>432</v>
      </c>
      <c r="IP640" s="4" t="s">
        <v>432</v>
      </c>
      <c r="IQ640" s="4" t="s">
        <v>432</v>
      </c>
      <c r="IR640" s="4" t="s">
        <v>432</v>
      </c>
      <c r="IS640" s="43" t="s">
        <v>432</v>
      </c>
      <c r="IT640" s="4" t="s">
        <v>432</v>
      </c>
      <c r="IU640" s="4" t="s">
        <v>432</v>
      </c>
      <c r="IV640" s="3"/>
      <c r="IW640" s="4"/>
      <c r="IX640" s="4"/>
      <c r="IY640" s="4"/>
      <c r="IZ640" s="6">
        <v>10.4</v>
      </c>
      <c r="JA640" s="6">
        <v>85.2</v>
      </c>
      <c r="JB640" s="4">
        <v>5459</v>
      </c>
      <c r="JC640" s="4">
        <v>16.600000000000001</v>
      </c>
      <c r="JD640" s="4">
        <v>2130</v>
      </c>
      <c r="JE640" s="4">
        <v>65.7</v>
      </c>
      <c r="JF640" s="4">
        <v>6436</v>
      </c>
      <c r="JG640" s="4">
        <v>4.32</v>
      </c>
      <c r="JH640" s="4">
        <v>18919</v>
      </c>
      <c r="JI640" s="4">
        <v>85.6</v>
      </c>
      <c r="JJ640" s="4">
        <v>4253</v>
      </c>
      <c r="JK640" s="4">
        <v>77.099999999999994</v>
      </c>
      <c r="JL640" s="4">
        <v>10541</v>
      </c>
      <c r="JM640" s="6">
        <v>63.4</v>
      </c>
      <c r="JN640" s="4">
        <v>14.8</v>
      </c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>
        <v>20.399999999999999</v>
      </c>
      <c r="KB640" s="1"/>
      <c r="KC640" s="1"/>
      <c r="KD640" s="1"/>
      <c r="KE640" s="20">
        <f>FR640*AO640/100*1000</f>
        <v>94.247150399999995</v>
      </c>
      <c r="KF640" s="20">
        <f>FR640*AP640/100*1000</f>
        <v>45.454780799999995</v>
      </c>
      <c r="KG640" s="20">
        <f>FR640*AQ640/100*1000</f>
        <v>18.595137599999997</v>
      </c>
      <c r="KH640" s="20">
        <f>FR640*AX640/100*1000</f>
        <v>8.1052549343999978</v>
      </c>
      <c r="KI640" s="20">
        <f>FR640*BM640/100*1000</f>
        <v>0.47679839999999996</v>
      </c>
      <c r="KJ640" s="20">
        <f>FR640*BY640/100*1000</f>
        <v>7.772767516800001</v>
      </c>
      <c r="KK640" s="20">
        <f>FR640*CA640/100*1000</f>
        <v>12.954612527999998</v>
      </c>
      <c r="KL640" s="20">
        <f>FR640*CC640/100*1000</f>
        <v>24.045579043199997</v>
      </c>
      <c r="KM640" s="1"/>
      <c r="KN640" s="1"/>
      <c r="KO640" s="1"/>
      <c r="KV640" s="36" t="s">
        <v>696</v>
      </c>
    </row>
    <row r="641" spans="1:313">
      <c r="A641" s="1">
        <v>249</v>
      </c>
      <c r="B641" s="1">
        <f>COUNTIFS($D$3:D641,D641,$F$3:F641,F641)</f>
        <v>1</v>
      </c>
      <c r="C641" s="34">
        <v>13764</v>
      </c>
      <c r="D641" s="21" t="s">
        <v>1562</v>
      </c>
      <c r="E641" s="2" t="s">
        <v>496</v>
      </c>
      <c r="F641" s="12">
        <v>6403291312</v>
      </c>
      <c r="G641" s="1">
        <f>LEFT(H641,4)-CONCATENATE(IF(LEFT(F641, 2)&lt;MID(H641, 3, 4), 20, 19),LEFT(F641,2))</f>
        <v>56</v>
      </c>
      <c r="H641" s="247" t="s">
        <v>1555</v>
      </c>
      <c r="I641" s="29" t="s">
        <v>457</v>
      </c>
      <c r="J641" s="24" t="s">
        <v>487</v>
      </c>
      <c r="K641" s="2" t="s">
        <v>430</v>
      </c>
      <c r="L641" s="1">
        <v>10</v>
      </c>
      <c r="M641" s="2" t="s">
        <v>664</v>
      </c>
      <c r="N641" s="2" t="s">
        <v>431</v>
      </c>
      <c r="P641" s="1" t="s">
        <v>1556</v>
      </c>
      <c r="S641" s="2"/>
      <c r="T641" s="42"/>
      <c r="U641" s="42"/>
      <c r="V641" s="60" t="s">
        <v>1482</v>
      </c>
      <c r="X641" s="59"/>
      <c r="Y641" s="59"/>
      <c r="Z641" s="29"/>
      <c r="AA641" s="1" t="s">
        <v>773</v>
      </c>
      <c r="AC641" s="115">
        <v>419</v>
      </c>
      <c r="AD641" s="115">
        <v>4100</v>
      </c>
      <c r="AE641" s="11"/>
      <c r="AF641" s="11"/>
      <c r="AG641" s="11" t="s">
        <v>491</v>
      </c>
      <c r="AH641" s="115">
        <v>350</v>
      </c>
      <c r="AI641" s="11"/>
      <c r="AJ641" s="11"/>
      <c r="AM641" s="11"/>
      <c r="AO641" s="116">
        <v>66.8</v>
      </c>
      <c r="AP641" s="117">
        <v>26</v>
      </c>
      <c r="AQ641" s="118">
        <v>6.1</v>
      </c>
      <c r="AR641" s="119">
        <f>AO641+AP641+AQ641</f>
        <v>98.899999999999991</v>
      </c>
      <c r="AS641" s="120">
        <f>AO641/AP641</f>
        <v>2.569230769230769</v>
      </c>
      <c r="AT641" s="121">
        <f>AO641/AP641*AQ641</f>
        <v>15.67230769230769</v>
      </c>
      <c r="AU641" s="122">
        <f>AO641/(AP641+AQ641)</f>
        <v>2.0809968847352023</v>
      </c>
      <c r="AV641" s="19">
        <f>AW641*AO641/100</f>
        <v>59.703999999999994</v>
      </c>
      <c r="AW641" s="19">
        <f>98-AY641-(CD641*100/AO641)</f>
        <v>89.377245508982028</v>
      </c>
      <c r="AX641" s="123">
        <v>5.31</v>
      </c>
      <c r="AY641" s="19">
        <f>AX641*100/AO641</f>
        <v>7.9491017964071862</v>
      </c>
      <c r="AZ641" s="1" t="s">
        <v>432</v>
      </c>
      <c r="BA641" s="58">
        <v>20</v>
      </c>
      <c r="BB641" s="1" t="s">
        <v>432</v>
      </c>
      <c r="BC641" s="6">
        <v>2.9000000000000001E-2</v>
      </c>
      <c r="BD641" s="6"/>
      <c r="BE641" s="19"/>
      <c r="BF641" s="19"/>
      <c r="BG641" s="67">
        <v>10815.238095238095</v>
      </c>
      <c r="BH641" s="67">
        <v>274.28571428571428</v>
      </c>
      <c r="BI641" s="19">
        <v>0.4</v>
      </c>
      <c r="BJ641" s="19">
        <v>25.7</v>
      </c>
      <c r="BK641" s="1">
        <v>74.3</v>
      </c>
      <c r="BL641" s="124">
        <f>BJ641/BK641</f>
        <v>0.34589502018842533</v>
      </c>
      <c r="BM641" s="125">
        <v>0.91</v>
      </c>
      <c r="BN641" s="6">
        <f>BM641*100/AO641</f>
        <v>1.3622754491017965</v>
      </c>
      <c r="BO641" s="1" t="s">
        <v>432</v>
      </c>
      <c r="BP641" s="19">
        <v>73.400000000000006</v>
      </c>
      <c r="BQ641" s="19">
        <v>69.971999999999994</v>
      </c>
      <c r="BR641" s="43">
        <v>63841.8</v>
      </c>
      <c r="BS641" s="6">
        <f>BX641+BZ641</f>
        <v>27.86</v>
      </c>
      <c r="BT641" s="4">
        <v>82.5</v>
      </c>
      <c r="BU641" s="43">
        <v>6389.8305084745762</v>
      </c>
      <c r="BV641" s="6">
        <f>100-BT641</f>
        <v>17.5</v>
      </c>
      <c r="BW641" s="6">
        <f>BY641+CA641+CC641</f>
        <v>25.9636</v>
      </c>
      <c r="BX641" s="2">
        <v>6.06</v>
      </c>
      <c r="BY641" s="22">
        <f>BX641*AP641/100</f>
        <v>1.5756000000000001</v>
      </c>
      <c r="BZ641" s="4">
        <v>21.8</v>
      </c>
      <c r="CA641" s="22">
        <f>BZ641*AP641/100</f>
        <v>5.668000000000001</v>
      </c>
      <c r="CB641" s="4">
        <v>72</v>
      </c>
      <c r="CC641" s="22">
        <f>CB641*AP641/100</f>
        <v>18.72</v>
      </c>
      <c r="CD641" s="22">
        <v>0.45</v>
      </c>
      <c r="CE641" s="126">
        <v>90.3</v>
      </c>
      <c r="CF641" s="126">
        <v>5611</v>
      </c>
      <c r="CG641" s="126">
        <v>72.7</v>
      </c>
      <c r="CH641" s="126">
        <v>3697</v>
      </c>
      <c r="CI641" s="126">
        <v>19.8</v>
      </c>
      <c r="CJ641" s="126">
        <v>36.6</v>
      </c>
      <c r="CK641" s="126">
        <v>3489</v>
      </c>
      <c r="CL641" s="19">
        <f>BX641/BZ641</f>
        <v>0.27798165137614678</v>
      </c>
      <c r="CM641" s="22"/>
      <c r="CN641" s="22"/>
      <c r="CO641" s="22"/>
      <c r="CP641" s="6"/>
      <c r="CQ641" s="19"/>
      <c r="CR641" s="19"/>
      <c r="CS641" s="20"/>
      <c r="CT641" s="22"/>
      <c r="CU641" s="142"/>
      <c r="CV641" s="142"/>
      <c r="CW641" s="22"/>
      <c r="CX641" s="22"/>
      <c r="CZ641" s="22"/>
      <c r="DA641" s="16"/>
      <c r="DB641" s="129" t="s">
        <v>447</v>
      </c>
      <c r="DC641" s="130"/>
      <c r="DD641" s="131" t="s">
        <v>1563</v>
      </c>
      <c r="DI641" s="1" t="s">
        <v>434</v>
      </c>
      <c r="DJ641" s="210" t="s">
        <v>491</v>
      </c>
      <c r="DK641" s="4">
        <v>2</v>
      </c>
      <c r="DN641" s="16">
        <v>0</v>
      </c>
      <c r="DR641" s="1" t="s">
        <v>431</v>
      </c>
      <c r="DS641" s="1" t="s">
        <v>431</v>
      </c>
      <c r="DT641" s="1">
        <v>624</v>
      </c>
      <c r="DU641" s="1">
        <v>11.7</v>
      </c>
      <c r="DV641" s="1">
        <v>88.3</v>
      </c>
      <c r="DW641" s="1" t="s">
        <v>431</v>
      </c>
      <c r="DX641" s="1" t="s">
        <v>431</v>
      </c>
      <c r="DY641" s="1" t="s">
        <v>431</v>
      </c>
      <c r="DZ641" s="1" t="s">
        <v>431</v>
      </c>
      <c r="EA641" s="1">
        <v>0</v>
      </c>
      <c r="EC641" s="36"/>
      <c r="ED641" s="36"/>
      <c r="EE641" s="4">
        <v>10</v>
      </c>
      <c r="EF641" s="4"/>
      <c r="EG641" s="4"/>
      <c r="EH641" s="4"/>
      <c r="EI641" s="4"/>
      <c r="EJ641" s="4"/>
      <c r="EK641" s="4"/>
      <c r="EL641" s="6" t="e">
        <f>EK641/(EJ641*EJ641*0.01*0.01)</f>
        <v>#DIV/0!</v>
      </c>
      <c r="EM641" s="4"/>
      <c r="EN641" s="4"/>
      <c r="EO641" s="4"/>
      <c r="EP641" s="4"/>
      <c r="EQ641" s="31"/>
      <c r="ER641" s="14"/>
      <c r="ES641" s="132">
        <v>13764</v>
      </c>
      <c r="ET641" s="133">
        <v>75</v>
      </c>
      <c r="EU641" s="133">
        <v>7938</v>
      </c>
      <c r="EV641" s="133">
        <v>4000</v>
      </c>
      <c r="EW641" s="133">
        <v>39780</v>
      </c>
      <c r="EX641" s="133">
        <v>2912</v>
      </c>
      <c r="EY641" s="134">
        <f>EX641/EV641*EW641/ET641</f>
        <v>386.13119999999998</v>
      </c>
      <c r="EZ641" s="39">
        <f>L641*EY641</f>
        <v>3861.3119999999999</v>
      </c>
      <c r="FA641" s="9"/>
      <c r="FE641" s="135"/>
      <c r="FF641" s="135"/>
      <c r="FH641" s="136"/>
      <c r="FK641" s="138"/>
      <c r="FL641" s="139"/>
      <c r="FM641" s="9"/>
      <c r="FN641" s="1"/>
      <c r="FO641" s="41">
        <f>AC641/1000</f>
        <v>0.41899999999999998</v>
      </c>
      <c r="FQ641" s="121">
        <f>EX641*100/EU641</f>
        <v>36.684303350970019</v>
      </c>
      <c r="FR641" s="140">
        <f>EY641/1000</f>
        <v>0.38613119999999995</v>
      </c>
      <c r="FS641" s="143"/>
      <c r="FU641" s="214"/>
      <c r="FW641" s="214"/>
      <c r="GI641" s="8"/>
      <c r="GO641" s="10">
        <v>44146</v>
      </c>
      <c r="GP641" s="10"/>
      <c r="GQ641" s="20"/>
      <c r="KE641" s="20">
        <f>FR641*AO641/100*1000</f>
        <v>257.93564159999994</v>
      </c>
      <c r="KF641" s="20">
        <f>FR641*AP641/100*1000</f>
        <v>100.39411199999998</v>
      </c>
      <c r="KG641" s="20">
        <f>FR641*AQ641/100*1000</f>
        <v>23.554003199999997</v>
      </c>
      <c r="KH641" s="20">
        <f>FR641*AX641/100*1000</f>
        <v>20.503566719999995</v>
      </c>
      <c r="KI641" s="20">
        <f>FR641*BM641/100*1000</f>
        <v>3.5137939199999995</v>
      </c>
      <c r="KJ641" s="20">
        <f>FR641*BY641/100*1000</f>
        <v>6.0838831872000005</v>
      </c>
      <c r="KK641" s="20">
        <f>FR641*CA641/100*1000</f>
        <v>21.885916416000001</v>
      </c>
      <c r="KL641" s="20">
        <f>FR641*CC641/100*1000</f>
        <v>72.283760639999983</v>
      </c>
    </row>
    <row r="642" spans="1:313">
      <c r="A642" s="1">
        <v>129</v>
      </c>
      <c r="B642" s="1">
        <f>COUNTIFS($D$3:D642,D642,$F$3:F642,F642)</f>
        <v>1</v>
      </c>
      <c r="C642" s="34">
        <v>15211</v>
      </c>
      <c r="D642" s="21" t="s">
        <v>1945</v>
      </c>
      <c r="E642" s="2" t="s">
        <v>540</v>
      </c>
      <c r="F642" s="12">
        <v>355428440</v>
      </c>
      <c r="G642" s="1">
        <f>LEFT(H642,4)-CONCATENATE(IF(LEFT(F642, 2)&lt;MID(H642, 3, 4), 20, 19),LEFT(F642,2))</f>
        <v>86</v>
      </c>
      <c r="H642" s="247" t="s">
        <v>1943</v>
      </c>
      <c r="I642" s="29" t="s">
        <v>1160</v>
      </c>
      <c r="J642" s="24" t="s">
        <v>487</v>
      </c>
      <c r="K642" s="2" t="s">
        <v>430</v>
      </c>
      <c r="L642" s="2">
        <v>23</v>
      </c>
      <c r="M642" s="2" t="s">
        <v>652</v>
      </c>
      <c r="N642" s="2" t="s">
        <v>647</v>
      </c>
      <c r="O642" s="11"/>
      <c r="P642" s="2" t="s">
        <v>1907</v>
      </c>
      <c r="Q642" s="11"/>
      <c r="R642" s="11"/>
      <c r="S642" s="11"/>
      <c r="T642" s="42"/>
      <c r="U642" s="42"/>
      <c r="V642" s="64" t="s">
        <v>1609</v>
      </c>
      <c r="W642" s="42"/>
      <c r="X642" s="42"/>
      <c r="Y642" s="66"/>
      <c r="Z642" s="11"/>
      <c r="AA642" s="1" t="s">
        <v>812</v>
      </c>
      <c r="AC642" s="115">
        <v>205</v>
      </c>
      <c r="AD642" s="115">
        <v>3200</v>
      </c>
      <c r="AE642" s="11"/>
      <c r="AF642" s="11"/>
      <c r="AG642" s="11" t="s">
        <v>491</v>
      </c>
      <c r="AH642" s="115">
        <v>150</v>
      </c>
      <c r="AI642" s="11"/>
      <c r="AJ642" s="11"/>
      <c r="AM642" s="11"/>
      <c r="AO642" s="116">
        <v>13.1</v>
      </c>
      <c r="AP642" s="117">
        <v>55.9</v>
      </c>
      <c r="AQ642" s="118">
        <v>29.4</v>
      </c>
      <c r="AR642" s="119">
        <f>AO642+AP642+AQ642</f>
        <v>98.4</v>
      </c>
      <c r="AS642" s="120">
        <f>AO642/AP642</f>
        <v>0.23434704830053668</v>
      </c>
      <c r="AT642" s="121">
        <f>AO642/AP642*AQ642</f>
        <v>6.8898032200357777</v>
      </c>
      <c r="AU642" s="122">
        <f>AO642/(AP642+AQ642)</f>
        <v>0.15357561547479484</v>
      </c>
      <c r="AV642" s="19">
        <f>AW642*AO642/100</f>
        <v>9.2779999999999987</v>
      </c>
      <c r="AW642" s="19">
        <f>98-AY642-(CD642*100/AO642)</f>
        <v>70.824427480916029</v>
      </c>
      <c r="AX642" s="123">
        <v>2.04</v>
      </c>
      <c r="AY642" s="19">
        <f>AX642*100/AO642</f>
        <v>15.572519083969466</v>
      </c>
      <c r="AZ642" s="1" t="s">
        <v>432</v>
      </c>
      <c r="BA642" s="58">
        <v>15.6</v>
      </c>
      <c r="BB642" s="1" t="s">
        <v>432</v>
      </c>
      <c r="BC642" s="6">
        <v>1.39</v>
      </c>
      <c r="BD642" s="6"/>
      <c r="BE642" s="19"/>
      <c r="BF642" s="19"/>
      <c r="BG642" s="67">
        <v>5730.0884955752217</v>
      </c>
      <c r="BH642" s="67">
        <v>535.45454545454538</v>
      </c>
      <c r="BI642" s="19">
        <v>1.33</v>
      </c>
      <c r="BJ642" s="19">
        <v>66.400000000000006</v>
      </c>
      <c r="BK642" s="19">
        <f>100-BJ642</f>
        <v>33.599999999999994</v>
      </c>
      <c r="BL642" s="124">
        <f>BJ642/BK642</f>
        <v>1.9761904761904767</v>
      </c>
      <c r="BM642" s="125">
        <v>0.22</v>
      </c>
      <c r="BN642" s="6">
        <f>BM642*100/AO642</f>
        <v>1.6793893129770994</v>
      </c>
      <c r="BO642" s="1" t="s">
        <v>432</v>
      </c>
      <c r="BP642" s="19">
        <v>24.824000000000002</v>
      </c>
      <c r="BQ642" s="19">
        <v>19.72</v>
      </c>
      <c r="BR642" s="43">
        <v>22027</v>
      </c>
      <c r="BS642" s="6">
        <f>BX642+BZ642</f>
        <v>68</v>
      </c>
      <c r="BT642" s="4">
        <v>92.2</v>
      </c>
      <c r="BU642" s="43">
        <v>7770.88</v>
      </c>
      <c r="BV642" s="6">
        <f>100-BT642</f>
        <v>7.7999999999999972</v>
      </c>
      <c r="BW642" s="6">
        <f>BY642+CA642+CC642</f>
        <v>55.508700000000005</v>
      </c>
      <c r="BX642" s="22">
        <v>19.100000000000001</v>
      </c>
      <c r="BY642" s="22">
        <f>BX642*AP642/100</f>
        <v>10.6769</v>
      </c>
      <c r="BZ642" s="6">
        <v>48.9</v>
      </c>
      <c r="CA642" s="22">
        <f>BZ642*AP642/100</f>
        <v>27.335099999999997</v>
      </c>
      <c r="CB642" s="6">
        <v>31.3</v>
      </c>
      <c r="CC642" s="22">
        <f>CB642*AP642/100</f>
        <v>17.496700000000001</v>
      </c>
      <c r="CD642" s="22">
        <v>1.52</v>
      </c>
      <c r="CE642" s="126">
        <v>99.6</v>
      </c>
      <c r="CF642" s="127">
        <v>11169</v>
      </c>
      <c r="CG642" s="126">
        <v>96.3</v>
      </c>
      <c r="CH642" s="127">
        <v>6882</v>
      </c>
      <c r="CI642" s="126">
        <v>74.7</v>
      </c>
      <c r="CJ642" s="126">
        <v>89.9</v>
      </c>
      <c r="CK642" s="127">
        <v>6903</v>
      </c>
      <c r="CL642" s="19">
        <f>BX642/BZ642</f>
        <v>0.39059304703476488</v>
      </c>
      <c r="CM642" s="19">
        <v>1.28</v>
      </c>
      <c r="CN642" s="19">
        <v>0.19</v>
      </c>
      <c r="CO642" s="19">
        <v>0.81</v>
      </c>
      <c r="CP642" s="6"/>
      <c r="CQ642" s="19"/>
      <c r="CR642" s="19"/>
      <c r="CS642" s="20"/>
      <c r="CZ642" s="22"/>
      <c r="DA642" s="16"/>
      <c r="DB642" s="129" t="s">
        <v>257</v>
      </c>
      <c r="DC642" s="130"/>
      <c r="DD642" s="131" t="s">
        <v>1946</v>
      </c>
      <c r="DI642" s="1" t="s">
        <v>436</v>
      </c>
      <c r="DJ642" s="210" t="s">
        <v>491</v>
      </c>
      <c r="DK642" s="4">
        <v>2</v>
      </c>
      <c r="DN642" s="16">
        <v>0</v>
      </c>
      <c r="DR642" s="22" t="s">
        <v>431</v>
      </c>
      <c r="DS642" s="22" t="s">
        <v>431</v>
      </c>
      <c r="DT642" s="67">
        <v>333</v>
      </c>
      <c r="DU642" s="22">
        <v>21.6</v>
      </c>
      <c r="DV642" s="22">
        <v>78.400000000000006</v>
      </c>
      <c r="DW642" s="22" t="s">
        <v>431</v>
      </c>
      <c r="DX642" s="22" t="s">
        <v>431</v>
      </c>
      <c r="DY642" s="22" t="s">
        <v>431</v>
      </c>
      <c r="DZ642" s="22" t="s">
        <v>431</v>
      </c>
      <c r="EA642" s="2">
        <v>0</v>
      </c>
      <c r="EB642" s="68"/>
      <c r="EC642" s="36"/>
      <c r="ED642" s="36"/>
      <c r="EE642" s="4">
        <f>L642</f>
        <v>23</v>
      </c>
      <c r="EF642" s="4"/>
      <c r="EG642" s="4"/>
      <c r="EH642" s="4"/>
      <c r="EI642" s="4"/>
      <c r="EJ642" s="4"/>
      <c r="EK642" s="4"/>
      <c r="EL642" s="6" t="e">
        <f>EK642/(EJ642*EJ642*0.01*0.01)</f>
        <v>#DIV/0!</v>
      </c>
      <c r="EM642" s="4"/>
      <c r="EN642" s="4"/>
      <c r="EO642" s="4"/>
      <c r="EP642" s="4"/>
      <c r="EQ642" s="31"/>
      <c r="ER642" s="14"/>
      <c r="ES642" s="132">
        <v>15211</v>
      </c>
      <c r="ET642" s="133">
        <v>75</v>
      </c>
      <c r="EU642" s="133">
        <v>106489</v>
      </c>
      <c r="EV642" s="133">
        <v>4404</v>
      </c>
      <c r="EW642" s="133">
        <v>39780</v>
      </c>
      <c r="EX642" s="133">
        <v>1699</v>
      </c>
      <c r="EY642" s="134">
        <f>EX642/EV642*EW642/ET642</f>
        <v>204.62070844686647</v>
      </c>
      <c r="EZ642" s="39">
        <f>L642*EY642</f>
        <v>4706.2762942779291</v>
      </c>
      <c r="FA642" s="9"/>
      <c r="FE642" s="135"/>
      <c r="FF642" s="135"/>
      <c r="FH642" s="136"/>
      <c r="FK642" s="138"/>
      <c r="FL642" s="139"/>
      <c r="FM642" s="9"/>
      <c r="FN642" s="1"/>
      <c r="FO642" s="41">
        <f>AC642/1000</f>
        <v>0.20499999999999999</v>
      </c>
      <c r="FQ642" s="121">
        <f>EX642*100/EU642</f>
        <v>1.5954699546432025</v>
      </c>
      <c r="FR642" s="140">
        <f>EY642/1000</f>
        <v>0.20462070844686647</v>
      </c>
      <c r="FS642" s="9"/>
      <c r="FU642" s="214"/>
      <c r="FW642" s="214"/>
      <c r="GI642" s="8"/>
      <c r="GO642" s="10"/>
      <c r="GP642" s="10"/>
      <c r="GQ642" s="20"/>
      <c r="KE642" s="20">
        <f>FR642*AO642/100*1000</f>
        <v>26.805312806539508</v>
      </c>
      <c r="KF642" s="20">
        <f>FR642*AP642/100*1000</f>
        <v>114.38297602179836</v>
      </c>
      <c r="KG642" s="20">
        <f>FR642*AQ642/100*1000</f>
        <v>60.158488283378738</v>
      </c>
      <c r="KH642" s="20">
        <f>FR642*AX642/100*1000</f>
        <v>4.1742624523160758</v>
      </c>
      <c r="KI642" s="20">
        <f>FR642*BM642/100*1000</f>
        <v>0.45016555858310625</v>
      </c>
      <c r="KJ642" s="20">
        <f>FR642*BY642/100*1000</f>
        <v>21.847148420163489</v>
      </c>
      <c r="KK642" s="20">
        <f>FR642*CA642/100*1000</f>
        <v>55.933275274659387</v>
      </c>
      <c r="KL642" s="20">
        <f>FR642*CC642/100*1000</f>
        <v>35.80187149482289</v>
      </c>
    </row>
    <row r="643" spans="1:313">
      <c r="A643" s="1">
        <v>277</v>
      </c>
      <c r="B643" s="1">
        <f>COUNTIFS($D$3:D643,D643,$F$3:F643,F643)</f>
        <v>1</v>
      </c>
      <c r="C643" s="34">
        <v>16166</v>
      </c>
      <c r="D643" s="75" t="s">
        <v>2211</v>
      </c>
      <c r="E643" s="76" t="s">
        <v>534</v>
      </c>
      <c r="F643" s="76">
        <v>6954204840</v>
      </c>
      <c r="G643" s="77">
        <f>LEFT(H643,4)-CONCATENATE(IF(LEFT(F643, 2)&lt;MID(H643, 3, 4), 20, 19),LEFT(F643,2))</f>
        <v>52</v>
      </c>
      <c r="H643" s="248" t="s">
        <v>2206</v>
      </c>
      <c r="I643" s="29" t="s">
        <v>437</v>
      </c>
      <c r="J643" s="24" t="s">
        <v>487</v>
      </c>
      <c r="K643" s="2" t="s">
        <v>430</v>
      </c>
      <c r="L643" s="2">
        <v>36</v>
      </c>
      <c r="M643" s="2">
        <v>1</v>
      </c>
      <c r="N643" s="2" t="s">
        <v>431</v>
      </c>
      <c r="O643" s="11"/>
      <c r="P643" s="2" t="s">
        <v>2200</v>
      </c>
      <c r="Q643" s="11"/>
      <c r="R643" s="11"/>
      <c r="S643" s="11"/>
      <c r="T643" s="42"/>
      <c r="U643" s="42"/>
      <c r="V643" s="64" t="s">
        <v>1609</v>
      </c>
      <c r="W643" s="42"/>
      <c r="X643" s="42"/>
      <c r="Y643" s="66"/>
      <c r="Z643" s="11"/>
      <c r="AA643" s="1" t="s">
        <v>2172</v>
      </c>
      <c r="AC643" s="115">
        <v>134</v>
      </c>
      <c r="AD643" s="115">
        <v>5200</v>
      </c>
      <c r="AE643" s="11"/>
      <c r="AF643" s="11"/>
      <c r="AG643" s="11" t="s">
        <v>491</v>
      </c>
      <c r="AH643" s="115">
        <v>350</v>
      </c>
      <c r="AI643" s="11"/>
      <c r="AJ643" s="11"/>
      <c r="AM643" s="11"/>
      <c r="AO643" s="116">
        <v>60.3</v>
      </c>
      <c r="AP643" s="117">
        <v>34.299999999999997</v>
      </c>
      <c r="AQ643" s="118">
        <v>4.03</v>
      </c>
      <c r="AR643" s="119">
        <f>AO643+AP643+AQ643</f>
        <v>98.63</v>
      </c>
      <c r="AS643" s="120">
        <f>AO643/AP643</f>
        <v>1.7580174927113703</v>
      </c>
      <c r="AT643" s="121">
        <f>AO643/AP643*AQ643</f>
        <v>7.0848104956268232</v>
      </c>
      <c r="AU643" s="122">
        <f>AO643/(AP643+AQ643)</f>
        <v>1.5731802765457865</v>
      </c>
      <c r="AV643" s="19">
        <f>AW643*AO643/100</f>
        <v>54.343999999999994</v>
      </c>
      <c r="AW643" s="19">
        <f>98-AY643-(CD643*100/AO643)</f>
        <v>90.122719734660038</v>
      </c>
      <c r="AX643" s="123">
        <v>2.77</v>
      </c>
      <c r="AY643" s="19">
        <f>AX643*100/AO643</f>
        <v>4.5936981757877282</v>
      </c>
      <c r="AZ643" s="1" t="s">
        <v>432</v>
      </c>
      <c r="BA643" s="58">
        <v>48.88</v>
      </c>
      <c r="BB643" s="1" t="s">
        <v>432</v>
      </c>
      <c r="BC643" s="6">
        <v>1.2E-2</v>
      </c>
      <c r="BD643" s="6"/>
      <c r="BE643" s="19"/>
      <c r="BF643" s="19"/>
      <c r="BG643" s="67">
        <v>8240</v>
      </c>
      <c r="BH643" s="67" t="s">
        <v>432</v>
      </c>
      <c r="BI643" s="19">
        <v>0</v>
      </c>
      <c r="BJ643" s="19">
        <v>33.299999999999997</v>
      </c>
      <c r="BK643" s="19">
        <f>100-BJ643</f>
        <v>66.7</v>
      </c>
      <c r="BL643" s="124">
        <f>BJ643/BK643</f>
        <v>0.49925037481259366</v>
      </c>
      <c r="BM643" s="125">
        <v>3.6999999999999998E-2</v>
      </c>
      <c r="BN643" s="6">
        <f>BM643*100/AO643</f>
        <v>6.1359867330016582E-2</v>
      </c>
      <c r="BO643" s="1" t="s">
        <v>432</v>
      </c>
      <c r="BP643" s="19">
        <v>57.399999999999991</v>
      </c>
      <c r="BQ643" s="19">
        <v>65.34</v>
      </c>
      <c r="BR643" s="43">
        <v>64382.04</v>
      </c>
      <c r="BS643" s="6">
        <f>BX643+BZ643</f>
        <v>40.799999999999997</v>
      </c>
      <c r="BT643" s="4">
        <v>91.1</v>
      </c>
      <c r="BU643" s="43">
        <v>10888.5</v>
      </c>
      <c r="BV643" s="6">
        <f>100-BT643</f>
        <v>8.9000000000000057</v>
      </c>
      <c r="BW643" s="6">
        <f>BY643+CA643+CC643</f>
        <v>32.687899999999999</v>
      </c>
      <c r="BX643" s="22">
        <v>25.7</v>
      </c>
      <c r="BY643" s="22">
        <f>BX643*AP643/100</f>
        <v>8.8150999999999993</v>
      </c>
      <c r="BZ643" s="6">
        <v>15.1</v>
      </c>
      <c r="CA643" s="22">
        <f>BZ643*AP643/100</f>
        <v>5.1792999999999996</v>
      </c>
      <c r="CB643" s="6">
        <v>54.5</v>
      </c>
      <c r="CC643" s="22">
        <f>CB643*AP643/100</f>
        <v>18.6935</v>
      </c>
      <c r="CD643" s="22">
        <v>1.98</v>
      </c>
      <c r="CE643" s="126">
        <v>97.8</v>
      </c>
      <c r="CF643" s="127">
        <v>9052</v>
      </c>
      <c r="CG643" s="126">
        <v>90.5</v>
      </c>
      <c r="CH643" s="127">
        <v>6167</v>
      </c>
      <c r="CI643" s="126">
        <v>46.6</v>
      </c>
      <c r="CJ643" s="126">
        <v>67.900000000000006</v>
      </c>
      <c r="CK643" s="127">
        <v>5838</v>
      </c>
      <c r="CL643" s="19">
        <f>BX643/BZ643</f>
        <v>1.7019867549668874</v>
      </c>
      <c r="CM643" s="19"/>
      <c r="CN643" s="19"/>
      <c r="CO643" s="19"/>
      <c r="CP643" s="6"/>
      <c r="CQ643" s="19"/>
      <c r="CR643" s="19"/>
      <c r="CS643" s="20"/>
      <c r="CZ643" s="22"/>
      <c r="DA643" s="16"/>
      <c r="DB643" s="129" t="s">
        <v>258</v>
      </c>
      <c r="DC643" s="130"/>
      <c r="DD643" s="131" t="s">
        <v>2212</v>
      </c>
      <c r="DI643" s="1" t="s">
        <v>436</v>
      </c>
      <c r="DJ643" s="210" t="s">
        <v>491</v>
      </c>
      <c r="DK643" s="4">
        <v>2</v>
      </c>
      <c r="DN643" s="16">
        <v>0</v>
      </c>
      <c r="DR643" s="22" t="s">
        <v>431</v>
      </c>
      <c r="DS643" s="22" t="s">
        <v>431</v>
      </c>
      <c r="DT643" s="22">
        <v>218</v>
      </c>
      <c r="DU643" s="22">
        <v>8.6999999999999993</v>
      </c>
      <c r="DV643" s="22">
        <v>91.3</v>
      </c>
      <c r="DW643" s="40" t="s">
        <v>431</v>
      </c>
      <c r="DX643" s="40" t="s">
        <v>431</v>
      </c>
      <c r="DY643" s="40" t="s">
        <v>431</v>
      </c>
      <c r="DZ643" s="40" t="s">
        <v>431</v>
      </c>
      <c r="EA643" s="2">
        <v>0</v>
      </c>
      <c r="EB643" s="2"/>
      <c r="EC643" s="36"/>
      <c r="ED643" s="36"/>
      <c r="EE643" s="4">
        <f>L643</f>
        <v>36</v>
      </c>
      <c r="EF643" s="4"/>
      <c r="EG643" s="4">
        <v>3</v>
      </c>
      <c r="EH643" s="4"/>
      <c r="EI643" s="4"/>
      <c r="EJ643" s="4"/>
      <c r="EK643" s="4"/>
      <c r="EL643" s="6" t="e">
        <f>EK643/(EJ643*EJ643*0.01*0.01)</f>
        <v>#DIV/0!</v>
      </c>
      <c r="EM643" s="4"/>
      <c r="EN643" s="4"/>
      <c r="EO643" s="4"/>
      <c r="EP643" s="4"/>
      <c r="EQ643" s="31"/>
      <c r="ER643" s="14"/>
      <c r="ES643" s="132">
        <f>C643</f>
        <v>16166</v>
      </c>
      <c r="ET643" s="133">
        <v>75</v>
      </c>
      <c r="EU643" s="133">
        <v>4271</v>
      </c>
      <c r="EV643" s="133">
        <v>8000</v>
      </c>
      <c r="EW643" s="133">
        <v>37440</v>
      </c>
      <c r="EX643" s="133">
        <v>2002</v>
      </c>
      <c r="EY643" s="134">
        <f>EX643/EV643*EW643/ET643</f>
        <v>124.92479999999999</v>
      </c>
      <c r="EZ643" s="39">
        <f>L643*EY643</f>
        <v>4497.2927999999993</v>
      </c>
      <c r="FA643" s="9"/>
      <c r="FE643" s="135"/>
      <c r="FF643" s="135"/>
      <c r="FH643" s="136"/>
      <c r="FK643" s="138"/>
      <c r="FL643" s="139"/>
      <c r="FM643" s="9"/>
      <c r="FN643" s="1"/>
      <c r="FO643" s="41">
        <f>AC643/1000</f>
        <v>0.13400000000000001</v>
      </c>
      <c r="FQ643" s="121">
        <f>EX643*100/EU643</f>
        <v>46.874268321236244</v>
      </c>
      <c r="FR643" s="140">
        <f>EY643/1000</f>
        <v>0.12492479999999999</v>
      </c>
      <c r="FS643" s="9"/>
      <c r="FU643" s="214"/>
      <c r="FW643" s="214"/>
      <c r="GI643" s="8"/>
      <c r="GO643" s="10"/>
      <c r="GP643" s="10"/>
      <c r="GQ643" s="20"/>
      <c r="KB643" s="22">
        <v>74.5</v>
      </c>
      <c r="KC643" s="22">
        <v>43</v>
      </c>
      <c r="KD643" s="22">
        <v>14.4</v>
      </c>
      <c r="KE643" s="20">
        <f>FR643*AO643/100*1000</f>
        <v>75.329654399999981</v>
      </c>
      <c r="KF643" s="20">
        <f>FR643*AP643/100*1000</f>
        <v>42.849206399999993</v>
      </c>
      <c r="KG643" s="20">
        <f>FR643*AQ643/100*1000</f>
        <v>5.0344694399999996</v>
      </c>
      <c r="KH643" s="20">
        <f>FR643*AX643/100*1000</f>
        <v>3.4604169599999994</v>
      </c>
      <c r="KI643" s="20">
        <f>FR643*BM643/100*1000</f>
        <v>4.622217599999999E-2</v>
      </c>
      <c r="KJ643" s="20">
        <f>FR643*BY643/100*1000</f>
        <v>11.012246044799999</v>
      </c>
      <c r="KK643" s="20">
        <f>FR643*CA643/100*1000</f>
        <v>6.4702301663999986</v>
      </c>
      <c r="KL643" s="20">
        <f>FR643*CC643/100*1000</f>
        <v>23.352817487999999</v>
      </c>
    </row>
    <row r="644" spans="1:313">
      <c r="A644" s="1">
        <v>324</v>
      </c>
      <c r="B644" s="1">
        <f>COUNTIFS($D$3:D644,D644,$F$3:F644,F644)</f>
        <v>2</v>
      </c>
      <c r="C644" s="34">
        <v>16557</v>
      </c>
      <c r="D644" s="75" t="s">
        <v>2211</v>
      </c>
      <c r="E644" s="76" t="s">
        <v>534</v>
      </c>
      <c r="F644" s="76">
        <v>6954204840</v>
      </c>
      <c r="G644" s="77">
        <f>LEFT(H644,4)-CONCATENATE(IF(LEFT(F644, 2)&lt;MID(H644, 3, 4), 20, 19),LEFT(F644,2))</f>
        <v>52</v>
      </c>
      <c r="H644" s="248" t="s">
        <v>2287</v>
      </c>
      <c r="I644" s="29" t="s">
        <v>2288</v>
      </c>
      <c r="J644" s="24" t="s">
        <v>487</v>
      </c>
      <c r="K644" s="2" t="s">
        <v>430</v>
      </c>
      <c r="L644" s="2">
        <v>12</v>
      </c>
      <c r="M644" s="2">
        <v>2</v>
      </c>
      <c r="N644" s="2" t="s">
        <v>431</v>
      </c>
      <c r="O644" s="11"/>
      <c r="P644" s="2" t="s">
        <v>2252</v>
      </c>
      <c r="Q644" s="11"/>
      <c r="R644" s="11"/>
      <c r="S644" s="11"/>
      <c r="T644" s="42"/>
      <c r="U644" s="42"/>
      <c r="V644" s="64" t="s">
        <v>1609</v>
      </c>
      <c r="W644" s="42"/>
      <c r="X644" s="42"/>
      <c r="Y644" s="66"/>
      <c r="Z644" s="11"/>
      <c r="AA644" s="1" t="s">
        <v>2166</v>
      </c>
      <c r="AC644" s="115">
        <v>176</v>
      </c>
      <c r="AD644" s="115">
        <v>2100</v>
      </c>
      <c r="AE644" s="11"/>
      <c r="AF644" s="11"/>
      <c r="AG644" s="11" t="s">
        <v>491</v>
      </c>
      <c r="AH644" s="115">
        <v>150</v>
      </c>
      <c r="AI644" s="11"/>
      <c r="AJ644" s="11"/>
      <c r="AM644" s="11"/>
      <c r="AO644" s="116">
        <v>61.9</v>
      </c>
      <c r="AP644" s="117">
        <v>29.8</v>
      </c>
      <c r="AQ644" s="118">
        <v>7.42</v>
      </c>
      <c r="AR644" s="119">
        <f>AO644+AP644+AQ644</f>
        <v>99.12</v>
      </c>
      <c r="AS644" s="120">
        <f>AO644/AP644</f>
        <v>2.0771812080536911</v>
      </c>
      <c r="AT644" s="121">
        <f>AO644/AP644*AQ644</f>
        <v>15.412684563758388</v>
      </c>
      <c r="AU644" s="122">
        <f>AO644/(AP644+AQ644)</f>
        <v>1.663084363245567</v>
      </c>
      <c r="AV644" s="19">
        <f>AW644*AO644/100</f>
        <v>54.102000000000004</v>
      </c>
      <c r="AW644" s="19">
        <f>98-AY644-(CD644*100/AO644)</f>
        <v>87.402261712439426</v>
      </c>
      <c r="AX644" s="123">
        <v>5.41</v>
      </c>
      <c r="AY644" s="19">
        <f>AX644*100/AO644</f>
        <v>8.739903069466882</v>
      </c>
      <c r="AZ644" s="1" t="s">
        <v>432</v>
      </c>
      <c r="BA644" s="58">
        <v>17.809999999999999</v>
      </c>
      <c r="BB644" s="1" t="s">
        <v>432</v>
      </c>
      <c r="BC644" s="6">
        <v>9.2999999999999999E-2</v>
      </c>
      <c r="BD644" s="6"/>
      <c r="BE644" s="19"/>
      <c r="BF644" s="19"/>
      <c r="BG644" s="67">
        <v>5298.3333333333339</v>
      </c>
      <c r="BH644" s="67">
        <v>561.43999999999994</v>
      </c>
      <c r="BI644" s="19">
        <v>0.77</v>
      </c>
      <c r="BJ644" s="19">
        <v>25.4</v>
      </c>
      <c r="BK644" s="19">
        <f>100-BJ644</f>
        <v>74.599999999999994</v>
      </c>
      <c r="BL644" s="124">
        <f>BJ644/BK644</f>
        <v>0.34048257372654156</v>
      </c>
      <c r="BM644" s="125">
        <v>0.26</v>
      </c>
      <c r="BN644" s="6">
        <f>BM644*100/AO644</f>
        <v>0.42003231017770598</v>
      </c>
      <c r="BO644" s="1" t="s">
        <v>432</v>
      </c>
      <c r="BP644" s="19">
        <v>38.5</v>
      </c>
      <c r="BQ644" s="19">
        <v>53.39</v>
      </c>
      <c r="BR644" s="43">
        <v>63458.43</v>
      </c>
      <c r="BS644" s="6">
        <f>BX644+BZ644</f>
        <v>35.1</v>
      </c>
      <c r="BT644" s="4">
        <v>90.3</v>
      </c>
      <c r="BU644" s="43">
        <v>9183.91</v>
      </c>
      <c r="BV644" s="6">
        <f>100-BT644</f>
        <v>9.7000000000000028</v>
      </c>
      <c r="BW644" s="6">
        <f>BY644+CA644+CC644</f>
        <v>29.472200000000001</v>
      </c>
      <c r="BX644" s="22">
        <v>18.600000000000001</v>
      </c>
      <c r="BY644" s="22">
        <f>BX644*AP644/100</f>
        <v>5.5428000000000006</v>
      </c>
      <c r="BZ644" s="6">
        <v>16.5</v>
      </c>
      <c r="CA644" s="22">
        <f>BZ644*AP644/100</f>
        <v>4.9169999999999998</v>
      </c>
      <c r="CB644" s="6">
        <v>63.8</v>
      </c>
      <c r="CC644" s="22">
        <f>CB644*AP644/100</f>
        <v>19.0124</v>
      </c>
      <c r="CD644" s="22">
        <v>1.1499999999999999</v>
      </c>
      <c r="CE644" s="126">
        <v>98.4</v>
      </c>
      <c r="CF644" s="127">
        <v>7845</v>
      </c>
      <c r="CG644" s="126">
        <v>96</v>
      </c>
      <c r="CH644" s="127">
        <v>6675</v>
      </c>
      <c r="CI644" s="126">
        <v>79.599999999999994</v>
      </c>
      <c r="CJ644" s="126">
        <v>85.8</v>
      </c>
      <c r="CK644" s="127">
        <v>5248</v>
      </c>
      <c r="CL644" s="19">
        <f>BX644/BZ644</f>
        <v>1.1272727272727274</v>
      </c>
      <c r="CM644" s="19"/>
      <c r="CN644" s="19"/>
      <c r="CO644" s="19"/>
      <c r="CP644" s="6"/>
      <c r="CQ644" s="19"/>
      <c r="CR644" s="19"/>
      <c r="CS644" s="20"/>
      <c r="CZ644" s="22"/>
      <c r="DA644" s="16"/>
      <c r="DB644" s="129" t="s">
        <v>258</v>
      </c>
      <c r="DC644" s="130"/>
      <c r="DD644" s="131" t="s">
        <v>1840</v>
      </c>
      <c r="DI644" s="1" t="s">
        <v>436</v>
      </c>
      <c r="DJ644" s="210" t="s">
        <v>491</v>
      </c>
      <c r="DK644" s="4">
        <v>2</v>
      </c>
      <c r="DN644" s="16">
        <v>0</v>
      </c>
      <c r="DR644" s="22" t="s">
        <v>431</v>
      </c>
      <c r="DS644" s="22" t="s">
        <v>431</v>
      </c>
      <c r="DT644" s="22">
        <v>127</v>
      </c>
      <c r="DU644" s="22">
        <v>13.4</v>
      </c>
      <c r="DV644" s="22">
        <v>86.6</v>
      </c>
      <c r="DW644" s="22" t="s">
        <v>431</v>
      </c>
      <c r="DX644" s="22" t="s">
        <v>431</v>
      </c>
      <c r="DY644" s="22" t="s">
        <v>431</v>
      </c>
      <c r="DZ644" s="40" t="s">
        <v>431</v>
      </c>
      <c r="EA644" s="2">
        <v>0</v>
      </c>
      <c r="EB644" s="2"/>
      <c r="EC644" s="36"/>
      <c r="ED644" s="36"/>
      <c r="EE644" s="4">
        <f>L644</f>
        <v>12</v>
      </c>
      <c r="EF644" s="4"/>
      <c r="EG644" s="4"/>
      <c r="EH644" s="4"/>
      <c r="EI644" s="4"/>
      <c r="EJ644" s="4"/>
      <c r="EK644" s="4"/>
      <c r="EL644" s="6" t="e">
        <f>EK644/(EJ644*EJ644*0.01*0.01)</f>
        <v>#DIV/0!</v>
      </c>
      <c r="EM644" s="4"/>
      <c r="EN644" s="4"/>
      <c r="EO644" s="4"/>
      <c r="EP644" s="4"/>
      <c r="EQ644" s="31"/>
      <c r="ER644" s="14"/>
      <c r="ES644" s="132">
        <f>C644</f>
        <v>16557</v>
      </c>
      <c r="ET644" s="133">
        <v>75</v>
      </c>
      <c r="EU644" s="133">
        <v>6476</v>
      </c>
      <c r="EV644" s="133">
        <v>6945</v>
      </c>
      <c r="EW644" s="133">
        <v>38064</v>
      </c>
      <c r="EX644" s="133">
        <v>2082</v>
      </c>
      <c r="EY644" s="134">
        <f>EX644/EV644*EW644/ET644</f>
        <v>152.14638444924404</v>
      </c>
      <c r="EZ644" s="39">
        <f>L644*EY644</f>
        <v>1825.7566133909286</v>
      </c>
      <c r="FA644" s="9"/>
      <c r="FE644" s="135"/>
      <c r="FF644" s="135"/>
      <c r="FH644" s="136"/>
      <c r="FK644" s="138"/>
      <c r="FL644" s="139"/>
      <c r="FM644" s="9"/>
      <c r="FN644" s="1"/>
      <c r="FO644" s="41">
        <f>AC644/1000</f>
        <v>0.17599999999999999</v>
      </c>
      <c r="FQ644" s="121">
        <f>EX644*100/EU644</f>
        <v>32.149474984558367</v>
      </c>
      <c r="FR644" s="140">
        <f>EY644/1000</f>
        <v>0.15214638444924403</v>
      </c>
      <c r="FS644" s="9"/>
      <c r="FU644" s="214"/>
      <c r="FW644" s="214"/>
      <c r="GI644" s="8"/>
      <c r="GO644" s="10"/>
      <c r="GP644" s="10"/>
      <c r="GQ644" s="20"/>
      <c r="KB644" s="22">
        <v>79.3</v>
      </c>
      <c r="KC644" s="22">
        <v>34.799999999999997</v>
      </c>
      <c r="KD644" s="22">
        <v>20.6</v>
      </c>
      <c r="KE644" s="20">
        <f>FR644*AO644/100*1000</f>
        <v>94.17861197408206</v>
      </c>
      <c r="KF644" s="20">
        <f>FR644*AP644/100*1000</f>
        <v>45.33962256587472</v>
      </c>
      <c r="KG644" s="20">
        <f>FR644*AQ644/100*1000</f>
        <v>11.289261726133905</v>
      </c>
      <c r="KH644" s="20">
        <f>FR644*AX644/100*1000</f>
        <v>8.2311193987041005</v>
      </c>
      <c r="KI644" s="20">
        <f>FR644*BM644/100*1000</f>
        <v>0.39558059956803449</v>
      </c>
      <c r="KJ644" s="20">
        <f>FR644*BY644/100*1000</f>
        <v>8.4331697972526989</v>
      </c>
      <c r="KK644" s="20">
        <f>FR644*CA644/100*1000</f>
        <v>7.4810377233693286</v>
      </c>
      <c r="KL644" s="20">
        <f>FR644*CC644/100*1000</f>
        <v>28.926679197028072</v>
      </c>
    </row>
    <row r="645" spans="1:313">
      <c r="A645" s="1">
        <v>104</v>
      </c>
      <c r="B645" s="1">
        <f>COUNTIFS($D$3:D645,D645,$F$3:F645,F645)</f>
        <v>3</v>
      </c>
      <c r="C645" s="34">
        <v>17336</v>
      </c>
      <c r="D645" s="75" t="s">
        <v>2211</v>
      </c>
      <c r="E645" s="76" t="s">
        <v>534</v>
      </c>
      <c r="F645" s="76">
        <v>6954204840</v>
      </c>
      <c r="G645" s="77">
        <v>53</v>
      </c>
      <c r="H645" s="248" t="s">
        <v>2470</v>
      </c>
      <c r="I645" s="29" t="s">
        <v>2288</v>
      </c>
      <c r="J645" s="24" t="s">
        <v>487</v>
      </c>
      <c r="K645" s="2" t="s">
        <v>430</v>
      </c>
      <c r="L645" s="2">
        <v>12</v>
      </c>
      <c r="M645" s="2" t="s">
        <v>542</v>
      </c>
      <c r="N645" s="2" t="s">
        <v>431</v>
      </c>
      <c r="O645" s="11"/>
      <c r="P645" s="2" t="s">
        <v>2442</v>
      </c>
      <c r="Q645" s="11"/>
      <c r="R645" s="11"/>
      <c r="S645" s="11"/>
      <c r="T645" s="42"/>
      <c r="U645" s="42"/>
      <c r="V645" s="64" t="s">
        <v>2426</v>
      </c>
      <c r="W645" s="42"/>
      <c r="X645" s="42"/>
      <c r="Y645" s="42"/>
      <c r="Z645" s="29"/>
      <c r="AA645" s="1" t="s">
        <v>2166</v>
      </c>
      <c r="AC645" s="115">
        <v>137</v>
      </c>
      <c r="AD645" s="115">
        <v>1600</v>
      </c>
      <c r="AE645" s="11"/>
      <c r="AF645" s="11"/>
      <c r="AG645" s="11" t="s">
        <v>491</v>
      </c>
      <c r="AH645" s="115">
        <v>150</v>
      </c>
      <c r="AJ645" s="11"/>
      <c r="AM645" s="11"/>
      <c r="AO645" s="116">
        <v>78.099999999999994</v>
      </c>
      <c r="AP645" s="117">
        <v>16.600000000000001</v>
      </c>
      <c r="AQ645" s="118">
        <v>3.8</v>
      </c>
      <c r="AR645" s="119">
        <f>AO645+AP645+AQ645</f>
        <v>98.499999999999986</v>
      </c>
      <c r="AS645" s="120">
        <f>AO645/AP645</f>
        <v>4.7048192771084327</v>
      </c>
      <c r="AT645" s="121">
        <f>AO645/AP645*AQ645</f>
        <v>17.878313253012042</v>
      </c>
      <c r="AU645" s="122">
        <f>AO645/(AP645+AQ645)</f>
        <v>3.8284313725490189</v>
      </c>
      <c r="AV645" s="19">
        <f>AW645*AO645/100</f>
        <v>75.10799999999999</v>
      </c>
      <c r="AW645" s="19">
        <f>98-AY645</f>
        <v>96.16901408450704</v>
      </c>
      <c r="AX645" s="123">
        <v>1.43</v>
      </c>
      <c r="AY645" s="19">
        <f>AX645*100/AO645</f>
        <v>1.830985915492958</v>
      </c>
      <c r="AZ645" s="1" t="s">
        <v>432</v>
      </c>
      <c r="BA645" s="58">
        <v>17.5</v>
      </c>
      <c r="BB645" s="1" t="s">
        <v>432</v>
      </c>
      <c r="BC645" s="6">
        <v>1.6E-2</v>
      </c>
      <c r="BD645" s="6"/>
      <c r="BE645" s="19"/>
      <c r="BF645" s="19"/>
      <c r="BG645" s="67">
        <v>5643.0769230769229</v>
      </c>
      <c r="BH645" s="67">
        <v>395</v>
      </c>
      <c r="BI645" s="19">
        <v>1.31</v>
      </c>
      <c r="BJ645" s="19">
        <v>16.899999999999999</v>
      </c>
      <c r="BK645" s="19">
        <f>100-BJ645</f>
        <v>83.1</v>
      </c>
      <c r="BL645" s="124">
        <f>BJ645/BK645</f>
        <v>0.20336943441636582</v>
      </c>
      <c r="BM645" s="125">
        <v>0.17</v>
      </c>
      <c r="BN645" s="6">
        <f>BM645*100/AO645</f>
        <v>0.21766965428937263</v>
      </c>
      <c r="BO645" s="1" t="s">
        <v>432</v>
      </c>
      <c r="BP645" s="19">
        <v>31.35593220338983</v>
      </c>
      <c r="BQ645" s="19">
        <v>41.6</v>
      </c>
      <c r="BR645" s="43">
        <v>51765.760000000002</v>
      </c>
      <c r="BS645" s="6">
        <f>BX645+BZ645</f>
        <v>32.5</v>
      </c>
      <c r="BT645" s="4">
        <v>89.2</v>
      </c>
      <c r="BU645" s="43">
        <v>8919.0476190476184</v>
      </c>
      <c r="BV645" s="6">
        <f>100-BT645</f>
        <v>10.799999999999997</v>
      </c>
      <c r="BW645" s="6">
        <f>BY645+CA645+CC645</f>
        <v>16.566800000000001</v>
      </c>
      <c r="BX645" s="22">
        <v>17.399999999999999</v>
      </c>
      <c r="BY645" s="22">
        <f>BX645*AP645/100</f>
        <v>2.8883999999999999</v>
      </c>
      <c r="BZ645" s="6">
        <v>15.1</v>
      </c>
      <c r="CA645" s="22">
        <f>BZ645*AP645/100</f>
        <v>2.5066000000000002</v>
      </c>
      <c r="CB645" s="6">
        <v>67.3</v>
      </c>
      <c r="CC645" s="22">
        <f>CB645*AP645/100</f>
        <v>11.171800000000001</v>
      </c>
      <c r="CD645" s="22" t="s">
        <v>432</v>
      </c>
      <c r="CE645" s="126">
        <v>98.1</v>
      </c>
      <c r="CF645" s="127">
        <v>7965</v>
      </c>
      <c r="CG645" s="126">
        <v>89</v>
      </c>
      <c r="CH645" s="127">
        <v>6495</v>
      </c>
      <c r="CI645" s="126">
        <v>39.799999999999997</v>
      </c>
      <c r="CJ645" s="126">
        <v>57.4</v>
      </c>
      <c r="CK645" s="127">
        <v>5264</v>
      </c>
      <c r="CL645" s="19">
        <f>BX645/BZ645</f>
        <v>1.1523178807947019</v>
      </c>
      <c r="CM645" s="19"/>
      <c r="CN645" s="19"/>
      <c r="CO645" s="19"/>
      <c r="CP645" s="6"/>
      <c r="CQ645" s="19"/>
      <c r="CR645" s="19"/>
      <c r="CS645" s="20"/>
      <c r="CZ645" s="22"/>
      <c r="DA645" s="16"/>
      <c r="DC645" s="130"/>
      <c r="DD645" s="131"/>
      <c r="DI645" s="1" t="s">
        <v>436</v>
      </c>
      <c r="DJ645" s="210" t="s">
        <v>491</v>
      </c>
      <c r="DK645" s="4">
        <v>2</v>
      </c>
      <c r="DN645" s="16">
        <v>0</v>
      </c>
      <c r="DR645" s="58" t="s">
        <v>431</v>
      </c>
      <c r="DS645" s="22" t="s">
        <v>431</v>
      </c>
      <c r="DT645" s="22">
        <v>424</v>
      </c>
      <c r="DU645" s="22">
        <v>3.3</v>
      </c>
      <c r="DV645" s="22">
        <v>96.7</v>
      </c>
      <c r="DW645" s="22" t="s">
        <v>431</v>
      </c>
      <c r="DX645" s="22" t="s">
        <v>431</v>
      </c>
      <c r="DY645" s="22" t="s">
        <v>431</v>
      </c>
      <c r="DZ645" s="22" t="s">
        <v>431</v>
      </c>
      <c r="EA645" s="2">
        <v>0</v>
      </c>
      <c r="EB645" s="2"/>
      <c r="EC645" s="36"/>
      <c r="ED645" s="36"/>
      <c r="EE645" s="4">
        <f>L645</f>
        <v>12</v>
      </c>
      <c r="EF645" s="4"/>
      <c r="EG645" s="4"/>
      <c r="EH645" s="4"/>
      <c r="EI645" s="4"/>
      <c r="EJ645" s="4"/>
      <c r="EK645" s="4"/>
      <c r="EL645" s="6" t="e">
        <f>EK645/(EJ645*EJ645*0.01*0.01)</f>
        <v>#DIV/0!</v>
      </c>
      <c r="EM645" s="4"/>
      <c r="EN645" s="4"/>
      <c r="EO645" s="4"/>
      <c r="EP645" s="4"/>
      <c r="EQ645" s="31"/>
      <c r="ER645" s="14"/>
      <c r="ES645" s="132">
        <f>C645</f>
        <v>17336</v>
      </c>
      <c r="ET645" s="133">
        <v>75</v>
      </c>
      <c r="EU645" s="133">
        <v>11893</v>
      </c>
      <c r="EV645" s="133">
        <v>4000</v>
      </c>
      <c r="EW645" s="133">
        <v>40560</v>
      </c>
      <c r="EX645" s="133">
        <v>2650</v>
      </c>
      <c r="EY645" s="134">
        <f>EX645/EV645*EW645/ET645</f>
        <v>358.28</v>
      </c>
      <c r="EZ645" s="39">
        <f>L645*EY645</f>
        <v>4299.3599999999997</v>
      </c>
      <c r="FA645" s="9"/>
      <c r="FE645" s="135"/>
      <c r="FF645" s="135"/>
      <c r="FH645" s="136"/>
      <c r="FK645" s="138"/>
      <c r="FL645" s="139"/>
      <c r="FM645" s="9"/>
      <c r="FN645" s="1"/>
      <c r="FO645" s="41">
        <f>AC645/1000</f>
        <v>0.13700000000000001</v>
      </c>
      <c r="FQ645" s="121">
        <f>EX645*100/EU645</f>
        <v>22.282014630454889</v>
      </c>
      <c r="FR645" s="140">
        <f>EY645/1000</f>
        <v>0.35827999999999999</v>
      </c>
      <c r="FS645" s="9"/>
      <c r="FU645" s="214"/>
      <c r="FW645" s="214"/>
      <c r="GI645" s="8"/>
      <c r="GO645" s="10">
        <v>44683</v>
      </c>
      <c r="GP645" s="10"/>
      <c r="GQ645" s="20"/>
      <c r="KB645" s="22"/>
      <c r="KC645" s="22"/>
      <c r="KD645" s="22"/>
      <c r="KE645" s="20">
        <f>FR645*AO645/100*1000</f>
        <v>279.81667999999991</v>
      </c>
      <c r="KF645" s="20">
        <f>FR645*AP645/100*1000</f>
        <v>59.47448</v>
      </c>
      <c r="KG645" s="20">
        <f>FR645*AQ645/100*1000</f>
        <v>13.614639999999998</v>
      </c>
      <c r="KH645" s="20">
        <f>FR645*AX645/100*1000</f>
        <v>5.123403999999999</v>
      </c>
      <c r="KI645" s="20">
        <f>FR645*BM645/100*1000</f>
        <v>0.60907599999999995</v>
      </c>
      <c r="KJ645" s="20">
        <f>FR645*BY645/100*1000</f>
        <v>10.348559519999998</v>
      </c>
      <c r="KK645" s="20">
        <f>FR645*CA645/100*1000</f>
        <v>8.9806464800000008</v>
      </c>
      <c r="KL645" s="20">
        <f>FR645*CC645/100*1000</f>
        <v>40.026325040000003</v>
      </c>
      <c r="KM645" s="1">
        <v>89.5</v>
      </c>
      <c r="KN645" s="1">
        <v>84.5</v>
      </c>
      <c r="KP645" s="22"/>
      <c r="KQ645" s="22"/>
      <c r="KR645" s="22"/>
      <c r="KS645" s="22"/>
      <c r="KY645" s="11"/>
      <c r="KZ645" s="11"/>
      <c r="LA645" s="11"/>
    </row>
    <row r="646" spans="1:313">
      <c r="A646" s="1">
        <v>130</v>
      </c>
      <c r="B646" s="1">
        <f>COUNTIFS($D$3:D646,D646,$F$3:F646,F646)</f>
        <v>4</v>
      </c>
      <c r="C646" s="34">
        <v>17509</v>
      </c>
      <c r="D646" s="75" t="s">
        <v>2211</v>
      </c>
      <c r="E646" s="76" t="s">
        <v>534</v>
      </c>
      <c r="F646" s="76">
        <v>6954204840</v>
      </c>
      <c r="G646" s="77">
        <v>53</v>
      </c>
      <c r="H646" s="248" t="s">
        <v>2509</v>
      </c>
      <c r="I646" s="29" t="s">
        <v>2512</v>
      </c>
      <c r="J646" s="24" t="s">
        <v>487</v>
      </c>
      <c r="K646" s="2" t="s">
        <v>430</v>
      </c>
      <c r="L646" s="2">
        <v>26</v>
      </c>
      <c r="M646" s="2">
        <v>1</v>
      </c>
      <c r="N646" s="2" t="s">
        <v>431</v>
      </c>
      <c r="O646" s="11"/>
      <c r="P646" s="2" t="s">
        <v>2485</v>
      </c>
      <c r="Q646" s="11"/>
      <c r="R646" s="11"/>
      <c r="S646" s="11"/>
      <c r="T646" s="42"/>
      <c r="U646" s="42" t="s">
        <v>2489</v>
      </c>
      <c r="V646" s="64" t="s">
        <v>2426</v>
      </c>
      <c r="W646" s="42"/>
      <c r="X646" s="42"/>
      <c r="Y646" s="42" t="s">
        <v>2490</v>
      </c>
      <c r="Z646" s="29"/>
      <c r="AA646" s="1" t="s">
        <v>812</v>
      </c>
      <c r="AC646" s="115">
        <v>115</v>
      </c>
      <c r="AD646" s="115">
        <v>2900</v>
      </c>
      <c r="AE646" s="11"/>
      <c r="AF646" s="11"/>
      <c r="AG646" s="11" t="s">
        <v>491</v>
      </c>
      <c r="AH646" s="115">
        <v>2550</v>
      </c>
      <c r="AJ646" s="11"/>
      <c r="AM646" s="11"/>
      <c r="AO646" s="116">
        <v>50</v>
      </c>
      <c r="AP646" s="117">
        <v>45.3</v>
      </c>
      <c r="AQ646" s="118">
        <v>3.97</v>
      </c>
      <c r="AR646" s="119">
        <f>AO646+AP646+AQ646</f>
        <v>99.27</v>
      </c>
      <c r="AS646" s="120">
        <f>AO646/AP646</f>
        <v>1.1037527593818985</v>
      </c>
      <c r="AT646" s="121">
        <f>AO646/AP646*AQ646</f>
        <v>4.3818984547461373</v>
      </c>
      <c r="AU646" s="122">
        <f>AO646/(AP646+AQ646)</f>
        <v>1.0148163182463974</v>
      </c>
      <c r="AV646" s="19">
        <f>AW646*AO646/100</f>
        <v>46.9</v>
      </c>
      <c r="AW646" s="19">
        <f>98-AY646</f>
        <v>93.8</v>
      </c>
      <c r="AX646" s="123">
        <v>2.1</v>
      </c>
      <c r="AY646" s="19">
        <f>AX646*100/AO646</f>
        <v>4.2</v>
      </c>
      <c r="AZ646" s="1" t="s">
        <v>432</v>
      </c>
      <c r="BA646" s="58">
        <v>21.6</v>
      </c>
      <c r="BB646" s="1" t="s">
        <v>432</v>
      </c>
      <c r="BC646" s="6">
        <v>1.2E-2</v>
      </c>
      <c r="BD646" s="6"/>
      <c r="BE646" s="19"/>
      <c r="BF646" s="19"/>
      <c r="BG646" s="67">
        <v>5166.1538461538457</v>
      </c>
      <c r="BH646" s="67">
        <v>429</v>
      </c>
      <c r="BI646" s="19">
        <v>1.4</v>
      </c>
      <c r="BJ646" s="19">
        <v>17.899999999999999</v>
      </c>
      <c r="BK646" s="19">
        <f>100-BJ646</f>
        <v>82.1</v>
      </c>
      <c r="BL646" s="124">
        <f>BJ646/BK646</f>
        <v>0.21802679658952498</v>
      </c>
      <c r="BM646" s="125">
        <v>8.8999999999999996E-2</v>
      </c>
      <c r="BN646" s="6">
        <f>BM646*100/AO646</f>
        <v>0.17800000000000002</v>
      </c>
      <c r="BO646" s="1" t="s">
        <v>432</v>
      </c>
      <c r="BP646" s="19">
        <v>41.016949152542374</v>
      </c>
      <c r="BQ646" s="19">
        <v>36</v>
      </c>
      <c r="BR646" s="43">
        <v>45667.840000000004</v>
      </c>
      <c r="BS646" s="6">
        <f>BX646+BZ646</f>
        <v>61.8</v>
      </c>
      <c r="BT646" s="4">
        <v>96.9</v>
      </c>
      <c r="BU646" s="43">
        <v>10545.238095238095</v>
      </c>
      <c r="BV646" s="6">
        <f>100-BT646</f>
        <v>3.0999999999999943</v>
      </c>
      <c r="BW646" s="6">
        <f>BY646+CA646+CC646</f>
        <v>45.3</v>
      </c>
      <c r="BX646" s="22">
        <v>38.9</v>
      </c>
      <c r="BY646" s="22">
        <f>BX646*AP646/100</f>
        <v>17.621699999999997</v>
      </c>
      <c r="BZ646" s="6">
        <v>22.9</v>
      </c>
      <c r="CA646" s="22">
        <f>BZ646*AP646/100</f>
        <v>10.373699999999999</v>
      </c>
      <c r="CB646" s="6">
        <v>38.200000000000003</v>
      </c>
      <c r="CC646" s="22">
        <f>CB646*AP646/100</f>
        <v>17.304600000000001</v>
      </c>
      <c r="CD646" s="22" t="s">
        <v>432</v>
      </c>
      <c r="CE646" s="126">
        <v>97.9</v>
      </c>
      <c r="CF646" s="127">
        <v>7821</v>
      </c>
      <c r="CG646" s="126">
        <v>89.4</v>
      </c>
      <c r="CH646" s="127">
        <v>5611</v>
      </c>
      <c r="CI646" s="126">
        <v>60.5</v>
      </c>
      <c r="CJ646" s="126">
        <v>81.7</v>
      </c>
      <c r="CK646" s="127">
        <v>6000</v>
      </c>
      <c r="CL646" s="19">
        <f>BX646/BZ646</f>
        <v>1.6986899563318778</v>
      </c>
      <c r="CM646" s="19"/>
      <c r="CN646" s="19"/>
      <c r="CO646" s="19"/>
      <c r="CP646" s="6"/>
      <c r="CQ646" s="19"/>
      <c r="CR646" s="19"/>
      <c r="CS646" s="20"/>
      <c r="CZ646" s="22"/>
      <c r="DA646" s="16"/>
      <c r="DC646" s="130"/>
      <c r="DD646" s="131"/>
      <c r="DI646" s="1" t="s">
        <v>436</v>
      </c>
      <c r="DJ646" s="210" t="s">
        <v>491</v>
      </c>
      <c r="DK646" s="4">
        <v>2</v>
      </c>
      <c r="DN646" s="16">
        <v>0</v>
      </c>
      <c r="DR646" s="58" t="s">
        <v>431</v>
      </c>
      <c r="DS646" s="22" t="s">
        <v>431</v>
      </c>
      <c r="DT646" s="22">
        <v>144</v>
      </c>
      <c r="DU646" s="22">
        <v>4.8</v>
      </c>
      <c r="DV646" s="22">
        <v>95.2</v>
      </c>
      <c r="DW646" s="22" t="s">
        <v>431</v>
      </c>
      <c r="DX646" s="22" t="s">
        <v>431</v>
      </c>
      <c r="DY646" s="22" t="s">
        <v>431</v>
      </c>
      <c r="DZ646" s="22" t="s">
        <v>431</v>
      </c>
      <c r="EA646" s="2">
        <v>0</v>
      </c>
      <c r="EB646" s="2"/>
      <c r="EC646" s="36"/>
      <c r="ED646" s="36"/>
      <c r="EE646" s="4">
        <f>L646</f>
        <v>26</v>
      </c>
      <c r="EF646" s="4"/>
      <c r="EG646" s="4">
        <v>3</v>
      </c>
      <c r="EH646" s="4"/>
      <c r="EI646" s="4"/>
      <c r="EJ646" s="4"/>
      <c r="EK646" s="4"/>
      <c r="EL646" s="6" t="e">
        <f>EK646/(EJ646*EJ646*0.01*0.01)</f>
        <v>#DIV/0!</v>
      </c>
      <c r="EM646" s="4"/>
      <c r="EN646" s="4"/>
      <c r="EO646" s="4"/>
      <c r="EP646" s="4"/>
      <c r="EQ646" s="31"/>
      <c r="ER646" s="14"/>
      <c r="ES646" s="132">
        <f>C646</f>
        <v>17509</v>
      </c>
      <c r="ET646" s="133">
        <v>75</v>
      </c>
      <c r="EU646" s="133">
        <v>7571</v>
      </c>
      <c r="EV646" s="133">
        <v>9000</v>
      </c>
      <c r="EW646" s="133">
        <v>40560</v>
      </c>
      <c r="EX646" s="133">
        <v>2187</v>
      </c>
      <c r="EY646" s="134">
        <f>EX646/EV646*EW646/ET646</f>
        <v>131.4144</v>
      </c>
      <c r="EZ646" s="39">
        <f>L646*EY646</f>
        <v>3416.7744000000002</v>
      </c>
      <c r="FA646" s="9"/>
      <c r="FE646" s="135"/>
      <c r="FF646" s="135"/>
      <c r="FH646" s="136"/>
      <c r="FK646" s="138"/>
      <c r="FL646" s="139"/>
      <c r="FM646" s="9"/>
      <c r="FN646" s="1"/>
      <c r="FO646" s="41">
        <f>AC646/1000</f>
        <v>0.115</v>
      </c>
      <c r="FQ646" s="121">
        <f>EX646*100/EU646</f>
        <v>28.886540747589486</v>
      </c>
      <c r="FR646" s="140">
        <f>EY646/1000</f>
        <v>0.13141439999999999</v>
      </c>
      <c r="FS646" s="9"/>
      <c r="FU646" s="214"/>
      <c r="FW646" s="214"/>
      <c r="GI646" s="8"/>
      <c r="GO646" s="10">
        <v>44718</v>
      </c>
      <c r="GP646" s="10"/>
      <c r="GQ646" s="20"/>
      <c r="KB646" s="22"/>
      <c r="KC646" s="22"/>
      <c r="KD646" s="22"/>
      <c r="KE646" s="20">
        <f>FR646*AO646/100*1000</f>
        <v>65.7072</v>
      </c>
      <c r="KF646" s="20">
        <f>FR646*AP646/100*1000</f>
        <v>59.53072319999999</v>
      </c>
      <c r="KG646" s="20">
        <f>FR646*AQ646/100*1000</f>
        <v>5.2171516799999997</v>
      </c>
      <c r="KH646" s="20">
        <f>FR646*AX646/100*1000</f>
        <v>2.7597023999999997</v>
      </c>
      <c r="KI646" s="20">
        <f>FR646*BM646/100*1000</f>
        <v>0.11695881599999998</v>
      </c>
      <c r="KJ646" s="20">
        <f>FR646*BY646/100*1000</f>
        <v>23.157451324799997</v>
      </c>
      <c r="KK646" s="20">
        <f>FR646*CA646/100*1000</f>
        <v>13.6325356128</v>
      </c>
      <c r="KL646" s="20">
        <f>FR646*CC646/100*1000</f>
        <v>22.740736262399999</v>
      </c>
      <c r="KM646" s="1">
        <v>87.4</v>
      </c>
      <c r="KN646" s="1">
        <v>86.9</v>
      </c>
      <c r="KP646" s="22"/>
      <c r="KQ646" s="22"/>
      <c r="KR646" s="22"/>
      <c r="KS646" s="19"/>
      <c r="KY646" s="11"/>
      <c r="KZ646" s="11"/>
      <c r="LA646" s="11"/>
    </row>
    <row r="647" spans="1:313">
      <c r="A647" s="1">
        <v>325</v>
      </c>
      <c r="B647" s="219">
        <f>COUNTIFS($D$3:D647,D647,$F$3:F647,F647)</f>
        <v>1</v>
      </c>
      <c r="C647" s="21">
        <v>9918</v>
      </c>
      <c r="D647" s="21" t="s">
        <v>2841</v>
      </c>
      <c r="E647" s="1" t="s">
        <v>669</v>
      </c>
      <c r="F647" s="12">
        <v>6609101235</v>
      </c>
      <c r="G647" s="1">
        <v>52</v>
      </c>
      <c r="H647" s="247" t="s">
        <v>2842</v>
      </c>
      <c r="DJ647" s="210" t="s">
        <v>491</v>
      </c>
      <c r="EL647" s="6" t="e">
        <f>EK647/((EJ647/100)*(EJ647/100))</f>
        <v>#DIV/0!</v>
      </c>
      <c r="FU647" s="214" t="s">
        <v>785</v>
      </c>
      <c r="FW647" s="214" t="s">
        <v>785</v>
      </c>
      <c r="GI647" s="8"/>
    </row>
    <row r="648" spans="1:313">
      <c r="A648" s="1">
        <v>193</v>
      </c>
      <c r="B648" s="1">
        <f>COUNTIFS($D$3:D648,D648,$F$3:F648,F648)</f>
        <v>1</v>
      </c>
      <c r="C648" s="34">
        <v>17953</v>
      </c>
      <c r="D648" s="21" t="s">
        <v>2600</v>
      </c>
      <c r="E648" s="2" t="s">
        <v>540</v>
      </c>
      <c r="F648" s="2">
        <v>445924462</v>
      </c>
      <c r="G648" s="1">
        <v>78</v>
      </c>
      <c r="H648" s="247" t="s">
        <v>2598</v>
      </c>
      <c r="I648" s="29" t="s">
        <v>442</v>
      </c>
      <c r="J648" s="24" t="s">
        <v>487</v>
      </c>
      <c r="K648" s="2" t="s">
        <v>430</v>
      </c>
      <c r="L648" s="2">
        <v>12</v>
      </c>
      <c r="M648" s="2" t="s">
        <v>2601</v>
      </c>
      <c r="N648" s="2" t="s">
        <v>431</v>
      </c>
      <c r="O648" s="11"/>
      <c r="P648" s="2" t="s">
        <v>2571</v>
      </c>
      <c r="Q648" s="11" t="s">
        <v>2584</v>
      </c>
      <c r="R648" s="11"/>
      <c r="S648" s="11"/>
      <c r="T648" s="42"/>
      <c r="U648" s="42"/>
      <c r="V648" s="64" t="s">
        <v>2426</v>
      </c>
      <c r="W648" s="42" t="s">
        <v>1530</v>
      </c>
      <c r="X648" s="42" t="s">
        <v>2294</v>
      </c>
      <c r="Y648" s="42"/>
      <c r="Z648" s="29" t="s">
        <v>2455</v>
      </c>
      <c r="AA648" s="1" t="s">
        <v>2166</v>
      </c>
      <c r="AC648" s="115">
        <v>9679</v>
      </c>
      <c r="AD648" s="115">
        <v>116000</v>
      </c>
      <c r="AG648" s="11" t="s">
        <v>483</v>
      </c>
      <c r="AH648" s="115">
        <v>10000</v>
      </c>
      <c r="AJ648" s="11"/>
      <c r="AM648" s="11"/>
      <c r="AO648" s="116"/>
      <c r="AP648" s="117"/>
      <c r="AQ648" s="118"/>
      <c r="AR648" s="119">
        <f>AO648+AP648+AQ648</f>
        <v>0</v>
      </c>
      <c r="AS648" s="120" t="e">
        <f>AO648/AP648</f>
        <v>#DIV/0!</v>
      </c>
      <c r="AT648" s="121" t="e">
        <f>AO648/AP648*AQ648</f>
        <v>#DIV/0!</v>
      </c>
      <c r="AU648" s="122" t="e">
        <f>AO648/(AP648+AQ648)</f>
        <v>#DIV/0!</v>
      </c>
      <c r="AV648" s="19" t="e">
        <f>AW648*AO648/100</f>
        <v>#DIV/0!</v>
      </c>
      <c r="AW648" s="19" t="e">
        <f>98-AY648</f>
        <v>#DIV/0!</v>
      </c>
      <c r="AX648" s="123"/>
      <c r="AY648" s="19" t="e">
        <f>AX648*100/AO648</f>
        <v>#DIV/0!</v>
      </c>
      <c r="AZ648" s="1" t="s">
        <v>432</v>
      </c>
      <c r="BA648" s="58"/>
      <c r="BB648" s="1" t="s">
        <v>432</v>
      </c>
      <c r="BC648" s="6"/>
      <c r="BD648" s="6"/>
      <c r="BE648" s="19"/>
      <c r="BF648" s="19"/>
      <c r="BG648" s="67"/>
      <c r="BH648" s="67"/>
      <c r="BI648" s="19"/>
      <c r="BJ648" s="19"/>
      <c r="BK648" s="19">
        <f>100-BJ648</f>
        <v>100</v>
      </c>
      <c r="BL648" s="124">
        <f>BJ648/BK648</f>
        <v>0</v>
      </c>
      <c r="BM648" s="125"/>
      <c r="BN648" s="6" t="e">
        <f>BM648*100/AO648</f>
        <v>#DIV/0!</v>
      </c>
      <c r="BO648" s="1" t="s">
        <v>432</v>
      </c>
      <c r="BP648" s="19"/>
      <c r="BQ648" s="19"/>
      <c r="BR648" s="43"/>
      <c r="BS648" s="6">
        <f>BX648+BZ648</f>
        <v>0</v>
      </c>
      <c r="BU648" s="43"/>
      <c r="BV648" s="6">
        <f>100-BT648</f>
        <v>100</v>
      </c>
      <c r="BW648" s="6">
        <f>BY648+CA648+CC648</f>
        <v>0</v>
      </c>
      <c r="BX648" s="22"/>
      <c r="BY648" s="22">
        <f>BX648*AP648/100</f>
        <v>0</v>
      </c>
      <c r="BZ648" s="6"/>
      <c r="CA648" s="22">
        <f>BZ648*AP648/100</f>
        <v>0</v>
      </c>
      <c r="CB648" s="6"/>
      <c r="CC648" s="22">
        <f>CB648*AP648/100</f>
        <v>0</v>
      </c>
      <c r="CD648" s="22" t="s">
        <v>432</v>
      </c>
      <c r="CE648" s="126"/>
      <c r="CF648" s="127"/>
      <c r="CG648" s="126"/>
      <c r="CH648" s="127"/>
      <c r="CI648" s="126"/>
      <c r="CJ648" s="126"/>
      <c r="CK648" s="127"/>
      <c r="CL648" s="19" t="e">
        <f>BX648/BZ648</f>
        <v>#DIV/0!</v>
      </c>
      <c r="CM648" s="19"/>
      <c r="CN648" s="19"/>
      <c r="CO648" s="19"/>
      <c r="CP648" s="6"/>
      <c r="CQ648" s="19"/>
      <c r="CR648" s="19"/>
      <c r="CS648" s="20"/>
      <c r="CZ648" s="22"/>
      <c r="DA648" s="16"/>
      <c r="DC648" s="130"/>
      <c r="DD648" s="131"/>
      <c r="DI648" s="1"/>
      <c r="DJ648" s="209" t="s">
        <v>483</v>
      </c>
      <c r="DN648" s="16"/>
      <c r="DR648" s="58"/>
      <c r="DS648" s="22"/>
      <c r="DT648" s="22"/>
      <c r="DU648" s="22"/>
      <c r="DV648" s="22"/>
      <c r="DW648" s="22"/>
      <c r="DX648" s="22"/>
      <c r="DY648" s="22"/>
      <c r="DZ648" s="22"/>
      <c r="EB648" s="2"/>
      <c r="EC648" s="36"/>
      <c r="ED648" s="36"/>
      <c r="EE648" s="4">
        <f>L648</f>
        <v>12</v>
      </c>
      <c r="EF648" s="4"/>
      <c r="EG648" s="4"/>
      <c r="EH648" s="4"/>
      <c r="EI648" s="4"/>
      <c r="EJ648" s="4"/>
      <c r="EK648" s="4"/>
      <c r="EL648" s="6" t="e">
        <f>EK648/(EJ648*EJ648*0.01*0.01)</f>
        <v>#DIV/0!</v>
      </c>
      <c r="EM648" s="4"/>
      <c r="EN648" s="4"/>
      <c r="EO648" s="4"/>
      <c r="EP648" s="4"/>
      <c r="EQ648" s="31"/>
      <c r="ER648" s="14"/>
      <c r="ES648" s="132">
        <f>C648</f>
        <v>17953</v>
      </c>
      <c r="ET648" s="133">
        <v>75</v>
      </c>
      <c r="EU648" s="133"/>
      <c r="EV648" s="133">
        <v>4000</v>
      </c>
      <c r="EW648" s="133">
        <v>40560</v>
      </c>
      <c r="EX648" s="133"/>
      <c r="EY648" s="134">
        <f>EX648/EV648*EW648/ET648</f>
        <v>0</v>
      </c>
      <c r="EZ648" s="39">
        <f>L648*EY648</f>
        <v>0</v>
      </c>
      <c r="FA648" s="9"/>
      <c r="FE648" s="135"/>
      <c r="FF648" s="135"/>
      <c r="FH648" s="136"/>
      <c r="FK648" s="138"/>
      <c r="FL648" s="139"/>
      <c r="FM648" s="9"/>
      <c r="FN648" s="1"/>
      <c r="FO648" s="41" t="e">
        <f>#REF!/1000</f>
        <v>#REF!</v>
      </c>
      <c r="FQ648" s="121" t="e">
        <f>EX648*100/EU648</f>
        <v>#DIV/0!</v>
      </c>
      <c r="FR648" s="140">
        <f>EY648/1000</f>
        <v>0</v>
      </c>
      <c r="FS648" s="9"/>
      <c r="FV648" s="212"/>
      <c r="FX648" s="212"/>
      <c r="GI648" s="8"/>
      <c r="GO648" s="10"/>
      <c r="GP648" s="10"/>
      <c r="GQ648" s="20"/>
      <c r="KB648" s="22"/>
      <c r="KC648" s="22"/>
      <c r="KD648" s="22"/>
      <c r="KE648" s="20">
        <f>FR648*AO648/100*1000</f>
        <v>0</v>
      </c>
      <c r="KF648" s="20">
        <f>FR648*AP648/100*1000</f>
        <v>0</v>
      </c>
      <c r="KG648" s="20">
        <f>FR648*AQ648/100*1000</f>
        <v>0</v>
      </c>
      <c r="KH648" s="20">
        <f>FR648*AX648/100*1000</f>
        <v>0</v>
      </c>
      <c r="KI648" s="20">
        <f>FR648*BM648/100*1000</f>
        <v>0</v>
      </c>
      <c r="KJ648" s="20">
        <f>FR648*BY648/100*1000</f>
        <v>0</v>
      </c>
      <c r="KK648" s="20">
        <f>FR648*CA648/100*1000</f>
        <v>0</v>
      </c>
      <c r="KL648" s="20">
        <f>FR648*CC648/100*1000</f>
        <v>0</v>
      </c>
      <c r="KM648" s="1"/>
      <c r="KN648" s="1"/>
      <c r="KP648" s="22"/>
      <c r="KQ648" s="22"/>
      <c r="KR648" s="22"/>
      <c r="KS648" s="19"/>
      <c r="KY648" s="11"/>
      <c r="KZ648" s="11"/>
      <c r="LA648" s="11"/>
    </row>
    <row r="649" spans="1:313">
      <c r="A649" s="1">
        <v>72</v>
      </c>
      <c r="B649" s="219">
        <f>COUNTIFS($D$3:D649,D649,$F$3:F649,F649)</f>
        <v>1</v>
      </c>
      <c r="C649" s="21">
        <v>10347</v>
      </c>
      <c r="D649" s="21" t="s">
        <v>2861</v>
      </c>
      <c r="E649" s="1" t="s">
        <v>2862</v>
      </c>
      <c r="F649" s="12">
        <v>8809225821</v>
      </c>
      <c r="G649" s="1">
        <v>31</v>
      </c>
      <c r="H649" s="247" t="s">
        <v>2863</v>
      </c>
      <c r="DJ649" s="210" t="s">
        <v>491</v>
      </c>
      <c r="EL649" s="6" t="e">
        <f>EK649/((EJ649/100)*(EJ649/100))</f>
        <v>#DIV/0!</v>
      </c>
      <c r="FU649" s="214" t="s">
        <v>785</v>
      </c>
      <c r="FW649" s="214" t="s">
        <v>785</v>
      </c>
      <c r="GI649" s="8"/>
    </row>
    <row r="650" spans="1:313">
      <c r="A650" s="1">
        <v>192</v>
      </c>
      <c r="B650" s="1">
        <f>COUNTIFS($D$3:D650,D650,$F$3:F650,F650)</f>
        <v>1</v>
      </c>
      <c r="C650" s="34">
        <v>15695</v>
      </c>
      <c r="D650" s="21" t="s">
        <v>2051</v>
      </c>
      <c r="E650" s="2" t="s">
        <v>469</v>
      </c>
      <c r="F650" s="2">
        <v>415830463</v>
      </c>
      <c r="G650" s="1">
        <v>80</v>
      </c>
      <c r="H650" s="247" t="s">
        <v>2043</v>
      </c>
      <c r="I650" s="29" t="s">
        <v>2052</v>
      </c>
      <c r="J650" s="24" t="s">
        <v>487</v>
      </c>
      <c r="K650" s="2" t="s">
        <v>430</v>
      </c>
      <c r="L650" s="2">
        <v>12</v>
      </c>
      <c r="M650" s="2">
        <v>3</v>
      </c>
      <c r="N650" s="2" t="s">
        <v>646</v>
      </c>
      <c r="O650" s="11"/>
      <c r="P650" s="2" t="s">
        <v>2046</v>
      </c>
      <c r="Q650" s="11"/>
      <c r="R650" s="11"/>
      <c r="S650" s="11"/>
      <c r="T650" s="42"/>
      <c r="U650" s="42"/>
      <c r="V650" s="64" t="s">
        <v>1609</v>
      </c>
      <c r="W650" s="11"/>
      <c r="X650" s="72" t="s">
        <v>2009</v>
      </c>
      <c r="Y650" s="66"/>
      <c r="Z650" s="11"/>
      <c r="AA650" s="1" t="s">
        <v>773</v>
      </c>
      <c r="AC650" s="115">
        <v>145</v>
      </c>
      <c r="AD650" s="115">
        <v>1700</v>
      </c>
      <c r="AE650" s="11"/>
      <c r="AF650" s="11"/>
      <c r="AG650" s="11" t="s">
        <v>483</v>
      </c>
      <c r="AH650" s="115">
        <v>150</v>
      </c>
      <c r="AI650" s="11"/>
      <c r="AJ650" s="11"/>
      <c r="AM650" s="11"/>
      <c r="AO650" s="116">
        <v>30.5</v>
      </c>
      <c r="AP650" s="117">
        <v>49.8</v>
      </c>
      <c r="AQ650" s="118">
        <v>19.100000000000001</v>
      </c>
      <c r="AR650" s="119">
        <f>AO650+AP650+AQ650</f>
        <v>99.4</v>
      </c>
      <c r="AS650" s="120">
        <f>AO650/AP650</f>
        <v>0.61244979919678721</v>
      </c>
      <c r="AT650" s="121">
        <f>AO650/AP650*AQ650</f>
        <v>11.697791164658637</v>
      </c>
      <c r="AU650" s="122">
        <f>AO650/(AP650+AQ650)</f>
        <v>0.44267053701015963</v>
      </c>
      <c r="AV650" s="19">
        <f>AW650*AO650/100</f>
        <v>27.33</v>
      </c>
      <c r="AW650" s="19">
        <f>98-AY650-(CD650*100/AO650)</f>
        <v>89.606557377049185</v>
      </c>
      <c r="AX650" s="123">
        <v>1.95</v>
      </c>
      <c r="AY650" s="19">
        <f>AX650*100/AO650</f>
        <v>6.3934426229508201</v>
      </c>
      <c r="AZ650" s="1" t="s">
        <v>432</v>
      </c>
      <c r="BA650" s="58">
        <v>8.125</v>
      </c>
      <c r="BB650" s="1" t="s">
        <v>432</v>
      </c>
      <c r="BC650" s="6">
        <v>0.24</v>
      </c>
      <c r="BD650" s="6"/>
      <c r="BE650" s="19"/>
      <c r="BF650" s="19"/>
      <c r="BG650" s="67">
        <v>5516.4348925410886</v>
      </c>
      <c r="BH650" s="67">
        <v>172.72</v>
      </c>
      <c r="BI650" s="19">
        <v>0</v>
      </c>
      <c r="BJ650" s="19">
        <v>33.5</v>
      </c>
      <c r="BK650" s="19">
        <f>100-BJ650</f>
        <v>66.5</v>
      </c>
      <c r="BL650" s="124">
        <f>BJ650/BK650</f>
        <v>0.50375939849624063</v>
      </c>
      <c r="BM650" s="125">
        <v>0.85</v>
      </c>
      <c r="BN650" s="6">
        <f>BM650*100/AO650</f>
        <v>2.7868852459016393</v>
      </c>
      <c r="BO650" s="1" t="s">
        <v>432</v>
      </c>
      <c r="BP650" s="19">
        <v>58.274999999999991</v>
      </c>
      <c r="BQ650" s="19">
        <v>32.24</v>
      </c>
      <c r="BR650" s="43">
        <v>61982</v>
      </c>
      <c r="BS650" s="6">
        <f>BX650+BZ650</f>
        <v>65.599999999999994</v>
      </c>
      <c r="BT650" s="4">
        <v>74.099999999999994</v>
      </c>
      <c r="BU650" s="43">
        <v>7207.3928571428578</v>
      </c>
      <c r="BV650" s="6">
        <f>100-BT650</f>
        <v>25.900000000000006</v>
      </c>
      <c r="BW650" s="6">
        <f>BY650+CA650+CC650</f>
        <v>49.451399999999992</v>
      </c>
      <c r="BX650" s="22">
        <v>29</v>
      </c>
      <c r="BY650" s="22">
        <f>BX650*AP650/100</f>
        <v>14.441999999999998</v>
      </c>
      <c r="BZ650" s="6">
        <v>36.6</v>
      </c>
      <c r="CA650" s="22">
        <f>BZ650*AP650/100</f>
        <v>18.226800000000001</v>
      </c>
      <c r="CB650" s="6">
        <v>33.700000000000003</v>
      </c>
      <c r="CC650" s="22">
        <f>CB650*AP650/100</f>
        <v>16.782599999999999</v>
      </c>
      <c r="CD650" s="22">
        <v>0.61</v>
      </c>
      <c r="CE650" s="126">
        <v>94.3</v>
      </c>
      <c r="CF650" s="127">
        <v>8162</v>
      </c>
      <c r="CG650" s="126">
        <v>91</v>
      </c>
      <c r="CH650" s="127">
        <v>6534</v>
      </c>
      <c r="CI650" s="126">
        <v>64.7</v>
      </c>
      <c r="CJ650" s="126">
        <v>83.2</v>
      </c>
      <c r="CK650" s="127">
        <v>6055</v>
      </c>
      <c r="CL650" s="19">
        <f>BX650/BZ650</f>
        <v>0.79234972677595628</v>
      </c>
      <c r="CM650" s="19"/>
      <c r="CN650" s="19"/>
      <c r="CO650" s="19"/>
      <c r="CP650" s="6">
        <v>0.4</v>
      </c>
      <c r="CQ650" s="19"/>
      <c r="CR650" s="19"/>
      <c r="CS650" s="20"/>
      <c r="CZ650" s="22"/>
      <c r="DA650" s="16"/>
      <c r="DB650" s="129" t="s">
        <v>257</v>
      </c>
      <c r="DC650" s="130"/>
      <c r="DD650" s="131" t="s">
        <v>2053</v>
      </c>
      <c r="DI650" s="1" t="s">
        <v>436</v>
      </c>
      <c r="DJ650" s="209" t="s">
        <v>483</v>
      </c>
      <c r="DK650" s="4">
        <v>2</v>
      </c>
      <c r="DN650" s="16">
        <v>0</v>
      </c>
      <c r="DR650" s="22" t="s">
        <v>431</v>
      </c>
      <c r="DS650" s="22" t="s">
        <v>431</v>
      </c>
      <c r="DT650" s="67">
        <v>124</v>
      </c>
      <c r="DU650" s="22">
        <v>20.9</v>
      </c>
      <c r="DV650" s="22">
        <v>79.099999999999994</v>
      </c>
      <c r="DW650" s="22" t="s">
        <v>431</v>
      </c>
      <c r="DX650" s="22" t="s">
        <v>431</v>
      </c>
      <c r="DY650" s="22" t="s">
        <v>431</v>
      </c>
      <c r="DZ650" s="22" t="s">
        <v>431</v>
      </c>
      <c r="EA650" s="2">
        <v>0</v>
      </c>
      <c r="EB650" s="68"/>
      <c r="EC650" s="36"/>
      <c r="ED650" s="36"/>
      <c r="EE650" s="4">
        <f>L650</f>
        <v>12</v>
      </c>
      <c r="EF650" s="4"/>
      <c r="EG650" s="4"/>
      <c r="EH650" s="4"/>
      <c r="EI650" s="4"/>
      <c r="EJ650" s="4"/>
      <c r="EK650" s="4"/>
      <c r="EL650" s="6" t="e">
        <f>EK650/(EJ650*EJ650*0.01*0.01)</f>
        <v>#DIV/0!</v>
      </c>
      <c r="EM650" s="4"/>
      <c r="EN650" s="4"/>
      <c r="EO650" s="4"/>
      <c r="EP650" s="4"/>
      <c r="EQ650" s="31"/>
      <c r="ER650" s="14"/>
      <c r="ES650" s="132">
        <f>C650</f>
        <v>15695</v>
      </c>
      <c r="ET650" s="133">
        <v>75</v>
      </c>
      <c r="EU650" s="133">
        <v>63952</v>
      </c>
      <c r="EV650" s="133">
        <v>8000</v>
      </c>
      <c r="EW650" s="133">
        <v>39780</v>
      </c>
      <c r="EX650" s="133">
        <v>2081</v>
      </c>
      <c r="EY650" s="134">
        <f>EX650/EV650*EW650/ET650</f>
        <v>137.97029999999998</v>
      </c>
      <c r="EZ650" s="39">
        <f>L650*EY650</f>
        <v>1655.6435999999999</v>
      </c>
      <c r="FA650" s="9"/>
      <c r="FE650" s="135"/>
      <c r="FF650" s="135"/>
      <c r="FH650" s="136"/>
      <c r="FK650" s="138"/>
      <c r="FL650" s="139"/>
      <c r="FM650" s="9"/>
      <c r="FN650" s="1"/>
      <c r="FO650" s="41">
        <f>AC650/1000</f>
        <v>0.14499999999999999</v>
      </c>
      <c r="FQ650" s="121">
        <f>EX650*100/EU650</f>
        <v>3.2540030022516886</v>
      </c>
      <c r="FR650" s="140">
        <f>EY650/1000</f>
        <v>0.13797029999999999</v>
      </c>
      <c r="FS650" s="9"/>
      <c r="FV650" s="212"/>
      <c r="FX650" s="212"/>
      <c r="GI650" s="8"/>
      <c r="GO650" s="10"/>
      <c r="GP650" s="10"/>
      <c r="GQ650" s="20"/>
      <c r="KE650" s="20">
        <f>FR650*AO650/100*1000</f>
        <v>42.080941499999994</v>
      </c>
      <c r="KF650" s="20">
        <f>FR650*AP650/100*1000</f>
        <v>68.709209399999992</v>
      </c>
      <c r="KG650" s="20">
        <f>FR650*AQ650/100*1000</f>
        <v>26.352327299999999</v>
      </c>
      <c r="KH650" s="20">
        <f>FR650*AX650/100*1000</f>
        <v>2.6904208499999998</v>
      </c>
      <c r="KI650" s="20">
        <f>FR650*BM650/100*1000</f>
        <v>1.17274755</v>
      </c>
      <c r="KJ650" s="20">
        <f>FR650*BY650/100*1000</f>
        <v>19.925670725999996</v>
      </c>
      <c r="KK650" s="20">
        <f>FR650*CA650/100*1000</f>
        <v>25.147570640399998</v>
      </c>
      <c r="KL650" s="20">
        <f>FR650*CC650/100*1000</f>
        <v>23.155003567799994</v>
      </c>
    </row>
    <row r="651" spans="1:313">
      <c r="A651" s="1">
        <v>45</v>
      </c>
      <c r="B651" s="1">
        <f>COUNTIFS($D$3:D651,D651,$F$3:F651,F651)</f>
        <v>1</v>
      </c>
      <c r="C651" s="34">
        <v>12336</v>
      </c>
      <c r="D651" s="21" t="s">
        <v>448</v>
      </c>
      <c r="E651" s="2" t="s">
        <v>499</v>
      </c>
      <c r="F651" s="12">
        <v>485911402</v>
      </c>
      <c r="G651" s="1">
        <f>LEFT(H651,4)-CONCATENATE(IF(LEFT(F651, 2)&lt;MID(H651, 3, 4), 20, 19),LEFT(F651,2))</f>
        <v>72</v>
      </c>
      <c r="H651" s="247" t="s">
        <v>1117</v>
      </c>
      <c r="I651" s="29" t="s">
        <v>437</v>
      </c>
      <c r="J651" s="24" t="s">
        <v>487</v>
      </c>
      <c r="K651" s="2" t="s">
        <v>430</v>
      </c>
      <c r="L651" s="1">
        <v>22</v>
      </c>
      <c r="M651" s="2">
        <v>1</v>
      </c>
      <c r="N651" s="2" t="s">
        <v>647</v>
      </c>
      <c r="P651" s="1" t="s">
        <v>1087</v>
      </c>
      <c r="S651" s="2"/>
      <c r="T651" s="52" t="s">
        <v>1103</v>
      </c>
      <c r="U651" s="52"/>
      <c r="V651" s="53" t="s">
        <v>1104</v>
      </c>
      <c r="X651" s="59"/>
      <c r="Y651" s="59"/>
      <c r="Z651" s="29"/>
      <c r="AA651" s="1" t="s">
        <v>812</v>
      </c>
      <c r="AC651" s="115">
        <v>65</v>
      </c>
      <c r="AD651" s="115">
        <v>1400</v>
      </c>
      <c r="AE651" s="11" t="s">
        <v>514</v>
      </c>
      <c r="AF651" s="11" t="s">
        <v>514</v>
      </c>
      <c r="AG651" s="11" t="s">
        <v>483</v>
      </c>
      <c r="AH651" s="115">
        <v>150</v>
      </c>
      <c r="AI651" s="11"/>
      <c r="AJ651" s="11"/>
      <c r="AM651" s="11"/>
      <c r="AO651" s="116">
        <v>61.2</v>
      </c>
      <c r="AP651" s="117">
        <v>34</v>
      </c>
      <c r="AQ651" s="118">
        <v>3.02</v>
      </c>
      <c r="AR651" s="119">
        <f>AO651+AP651+AQ651</f>
        <v>98.22</v>
      </c>
      <c r="AS651" s="120">
        <f>AO651/AP651</f>
        <v>1.8</v>
      </c>
      <c r="AT651" s="121">
        <f>AO651/AP651*AQ651</f>
        <v>5.4359999999999999</v>
      </c>
      <c r="AU651" s="122">
        <f>AO651/(AP651+AQ651)</f>
        <v>1.6531604538087519</v>
      </c>
      <c r="AV651" s="19">
        <f>AW651*AO651/100</f>
        <v>57.928720000000006</v>
      </c>
      <c r="AW651" s="19">
        <f>97-AY651-(CD651*100/AO651)</f>
        <v>94.654771241830062</v>
      </c>
      <c r="AX651" s="123">
        <v>0.57528000000000001</v>
      </c>
      <c r="AY651" s="19">
        <v>0.94</v>
      </c>
      <c r="AZ651" s="1" t="s">
        <v>432</v>
      </c>
      <c r="BA651" s="58">
        <v>23.4</v>
      </c>
      <c r="BB651" s="1" t="s">
        <v>432</v>
      </c>
      <c r="BC651" s="6">
        <v>9.1999999999999998E-2</v>
      </c>
      <c r="BD651" s="6"/>
      <c r="BE651" s="22"/>
      <c r="BF651" s="19"/>
      <c r="BG651" s="2">
        <v>5820</v>
      </c>
      <c r="BH651" s="67">
        <v>447</v>
      </c>
      <c r="BI651" s="19">
        <v>1.57</v>
      </c>
      <c r="BJ651" s="19">
        <v>46</v>
      </c>
      <c r="BK651" s="1">
        <v>53.9</v>
      </c>
      <c r="BL651" s="124">
        <f>BJ651/BK651</f>
        <v>0.85343228200371057</v>
      </c>
      <c r="BM651" s="125">
        <v>1.0900000000000001</v>
      </c>
      <c r="BN651" s="6">
        <f>BM651*100/AO651</f>
        <v>1.781045751633987</v>
      </c>
      <c r="BO651" s="1" t="s">
        <v>432</v>
      </c>
      <c r="BP651" s="19">
        <v>24.321000000000002</v>
      </c>
      <c r="BQ651" s="19">
        <v>34.647999999999996</v>
      </c>
      <c r="BR651" s="43">
        <v>85587</v>
      </c>
      <c r="BS651" s="6">
        <f>BX651+BZ651</f>
        <v>31.730000000000004</v>
      </c>
      <c r="BT651" s="4">
        <v>90.4</v>
      </c>
      <c r="BU651" s="43">
        <v>8305.6350000000002</v>
      </c>
      <c r="BV651" s="6">
        <f>100-BT651</f>
        <v>9.5999999999999943</v>
      </c>
      <c r="BW651" s="6">
        <f>BY651+CA651+CC651</f>
        <v>33.874200000000002</v>
      </c>
      <c r="BX651" s="4">
        <v>8.6300000000000008</v>
      </c>
      <c r="BY651" s="22">
        <f>BX651*AP651/100</f>
        <v>2.9342000000000001</v>
      </c>
      <c r="BZ651" s="4">
        <v>23.1</v>
      </c>
      <c r="CA651" s="22">
        <f>BZ651*AP651/100</f>
        <v>7.854000000000001</v>
      </c>
      <c r="CB651" s="4">
        <v>67.900000000000006</v>
      </c>
      <c r="CC651" s="22">
        <f>CB651*AP651/100</f>
        <v>23.086000000000002</v>
      </c>
      <c r="CD651" s="22">
        <v>0.86</v>
      </c>
      <c r="CE651" s="126">
        <v>99.1</v>
      </c>
      <c r="CF651" s="127">
        <v>7831.5999999999995</v>
      </c>
      <c r="CG651" s="126">
        <v>95.3</v>
      </c>
      <c r="CH651" s="127">
        <v>6324.8</v>
      </c>
      <c r="CI651" s="126">
        <v>74.5</v>
      </c>
      <c r="CJ651" s="126">
        <v>81.400000000000006</v>
      </c>
      <c r="CK651" s="127">
        <v>3472</v>
      </c>
      <c r="CL651" s="19">
        <f>BX651/BZ651</f>
        <v>0.37359307359307359</v>
      </c>
      <c r="CM651" s="22"/>
      <c r="CN651" s="22"/>
      <c r="CO651" s="22"/>
      <c r="CP651" s="6"/>
      <c r="CQ651" s="22">
        <v>10.199999999999999</v>
      </c>
      <c r="CR651" s="19"/>
      <c r="CS651" s="19"/>
      <c r="CT651" s="22"/>
      <c r="CU651" s="142"/>
      <c r="CV651" s="142"/>
      <c r="CW651" s="22"/>
      <c r="CX651" s="22"/>
      <c r="CZ651" s="22"/>
      <c r="DB651" s="129" t="s">
        <v>258</v>
      </c>
      <c r="DC651" s="130"/>
      <c r="DD651" s="131" t="s">
        <v>1121</v>
      </c>
      <c r="DI651" s="1" t="s">
        <v>436</v>
      </c>
      <c r="DJ651" s="209" t="s">
        <v>483</v>
      </c>
      <c r="DK651" s="4">
        <v>2</v>
      </c>
      <c r="DL651" s="4" t="s">
        <v>442</v>
      </c>
      <c r="DM651" s="4" t="s">
        <v>437</v>
      </c>
      <c r="DN651" s="16">
        <v>0</v>
      </c>
      <c r="DR651" s="1" t="s">
        <v>431</v>
      </c>
      <c r="DS651" s="1" t="s">
        <v>431</v>
      </c>
      <c r="DT651" s="1">
        <v>138</v>
      </c>
      <c r="DU651" s="1">
        <v>31.9</v>
      </c>
      <c r="DV651" s="1">
        <v>68.099999999999994</v>
      </c>
      <c r="DW651" s="1" t="s">
        <v>431</v>
      </c>
      <c r="DX651" s="1" t="s">
        <v>431</v>
      </c>
      <c r="DY651" s="1" t="s">
        <v>431</v>
      </c>
      <c r="DZ651" s="1" t="s">
        <v>431</v>
      </c>
      <c r="EA651" s="1">
        <v>0</v>
      </c>
      <c r="EC651" s="36"/>
      <c r="ED651" s="36"/>
      <c r="EE651" s="4">
        <v>22</v>
      </c>
      <c r="EF651" s="4">
        <v>25</v>
      </c>
      <c r="EG651" s="4">
        <v>3</v>
      </c>
      <c r="EH651" s="4"/>
      <c r="EI651" s="4"/>
      <c r="EJ651" s="4" t="s">
        <v>431</v>
      </c>
      <c r="EK651" s="4" t="s">
        <v>431</v>
      </c>
      <c r="EL651" s="4" t="s">
        <v>431</v>
      </c>
      <c r="EM651" s="4">
        <v>2</v>
      </c>
      <c r="EN651" s="1">
        <v>1</v>
      </c>
      <c r="EO651" s="4">
        <v>2</v>
      </c>
      <c r="EP651" s="4">
        <v>1</v>
      </c>
      <c r="EQ651" s="31" t="s">
        <v>1122</v>
      </c>
      <c r="ER651" s="14">
        <v>43748</v>
      </c>
      <c r="ES651" s="132">
        <v>12336</v>
      </c>
      <c r="ET651" s="133">
        <v>75</v>
      </c>
      <c r="EU651" s="133">
        <v>23471</v>
      </c>
      <c r="EV651" s="133">
        <v>17229</v>
      </c>
      <c r="EW651" s="133">
        <v>40560</v>
      </c>
      <c r="EX651" s="133">
        <v>1962</v>
      </c>
      <c r="EY651" s="134">
        <f>EX651/EV651*EW651/ET651</f>
        <v>61.585094898136859</v>
      </c>
      <c r="EZ651" s="39">
        <f>L651*EY651</f>
        <v>1354.8720877590108</v>
      </c>
      <c r="FA651" s="9"/>
      <c r="FE651" s="135"/>
      <c r="FF651" s="135"/>
      <c r="FH651" s="136"/>
      <c r="FI651" s="11"/>
      <c r="FK651" s="138"/>
      <c r="FL651" s="139"/>
      <c r="FM651" s="9"/>
      <c r="FN651" s="1"/>
      <c r="FO651" s="41">
        <f>AC651/1000</f>
        <v>6.5000000000000002E-2</v>
      </c>
      <c r="FQ651" s="121">
        <f>EX651*100/EU651</f>
        <v>8.3592518426995017</v>
      </c>
      <c r="FR651" s="140">
        <f>EY651/1000</f>
        <v>6.1585094898136857E-2</v>
      </c>
      <c r="FS651" s="143">
        <f>DT651/EY651</f>
        <v>2.2408019380055371</v>
      </c>
      <c r="FT651" s="43">
        <v>20</v>
      </c>
      <c r="FU651" s="16" t="s">
        <v>1123</v>
      </c>
      <c r="FV651" s="213" t="s">
        <v>431</v>
      </c>
      <c r="FW651" s="2"/>
      <c r="FX651" s="213" t="s">
        <v>431</v>
      </c>
      <c r="FY651" s="11" t="s">
        <v>1124</v>
      </c>
      <c r="FZ651" s="1">
        <v>0</v>
      </c>
      <c r="GA651" s="2" t="s">
        <v>560</v>
      </c>
      <c r="GB651" s="11" t="s">
        <v>501</v>
      </c>
      <c r="GC651" s="11"/>
      <c r="GG651" s="1">
        <v>1</v>
      </c>
      <c r="GH651" s="29" t="s">
        <v>1125</v>
      </c>
      <c r="GI651" s="1"/>
      <c r="GJ651" s="29" t="s">
        <v>1126</v>
      </c>
      <c r="GK651" s="1">
        <v>0</v>
      </c>
      <c r="GL651" s="8">
        <v>0</v>
      </c>
      <c r="GM651" s="11" t="s">
        <v>1127</v>
      </c>
      <c r="GO651" s="10">
        <v>43868</v>
      </c>
      <c r="GP651" s="14" t="s">
        <v>523</v>
      </c>
      <c r="GQ651" s="20">
        <f>DATEDIF(ER651,GO651,"m")</f>
        <v>3</v>
      </c>
      <c r="GR651" s="141" t="s">
        <v>1108</v>
      </c>
      <c r="GT651" s="19"/>
      <c r="GV651" s="11"/>
      <c r="GZ651" s="9">
        <v>1</v>
      </c>
      <c r="HA651" s="54">
        <v>0</v>
      </c>
      <c r="HB651" s="54">
        <v>0</v>
      </c>
      <c r="HC651" s="55">
        <v>304.10000000000002</v>
      </c>
      <c r="HD651" s="54">
        <v>0</v>
      </c>
      <c r="HE651" s="54">
        <v>0</v>
      </c>
      <c r="HF651" s="54">
        <v>0</v>
      </c>
      <c r="HG651" s="55">
        <v>0</v>
      </c>
      <c r="HH651" s="54">
        <v>0</v>
      </c>
      <c r="HI651" s="55">
        <v>0</v>
      </c>
      <c r="HJ651" s="54">
        <v>106</v>
      </c>
      <c r="HK651" s="54">
        <v>0</v>
      </c>
      <c r="HL651" s="54">
        <v>0</v>
      </c>
      <c r="HM651" s="54">
        <v>194.46</v>
      </c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20"/>
      <c r="IC651" s="20"/>
      <c r="ID651" s="11"/>
      <c r="IE651" s="11"/>
      <c r="IF651" s="20"/>
      <c r="KE651" s="20">
        <f>FR651*AO651/100*1000</f>
        <v>37.690078077659756</v>
      </c>
      <c r="KF651" s="20">
        <f>FR651*AP651/100*1000</f>
        <v>20.938932265366532</v>
      </c>
      <c r="KG651" s="20">
        <f>FR651*AQ651/100*1000</f>
        <v>1.8598698659237329</v>
      </c>
      <c r="KH651" s="20">
        <f>FR651*AX651/100*1000</f>
        <v>0.35428673393000171</v>
      </c>
      <c r="KI651" s="20">
        <f>FR651*BM651/100*1000</f>
        <v>0.67127753438969173</v>
      </c>
      <c r="KJ651" s="20">
        <f>FR651*BY651/100*1000</f>
        <v>1.8070298545011318</v>
      </c>
      <c r="KK651" s="20">
        <f>FR651*CA651/100*1000</f>
        <v>4.8368933532996694</v>
      </c>
      <c r="KL651" s="20">
        <f>FR651*CC651/100*1000</f>
        <v>14.217535008183876</v>
      </c>
      <c r="KS651" s="23">
        <v>43896</v>
      </c>
      <c r="KT651" s="1">
        <v>1</v>
      </c>
      <c r="KV651" s="11" t="s">
        <v>1127</v>
      </c>
    </row>
    <row r="652" spans="1:313">
      <c r="A652" s="1">
        <v>205</v>
      </c>
      <c r="B652" s="1">
        <f>COUNTIFS($D$3:D652,D652,$F$3:F652,F652)</f>
        <v>1</v>
      </c>
      <c r="C652" s="34">
        <v>18014</v>
      </c>
      <c r="D652" s="21" t="s">
        <v>2618</v>
      </c>
      <c r="E652" s="2" t="s">
        <v>512</v>
      </c>
      <c r="F652" s="2">
        <v>466028471</v>
      </c>
      <c r="G652" s="1">
        <v>76</v>
      </c>
      <c r="H652" s="247" t="s">
        <v>2615</v>
      </c>
      <c r="I652" s="29" t="s">
        <v>564</v>
      </c>
      <c r="J652" s="24" t="s">
        <v>487</v>
      </c>
      <c r="K652" s="2" t="s">
        <v>430</v>
      </c>
      <c r="L652" s="2">
        <v>7</v>
      </c>
      <c r="M652" s="2">
        <v>2</v>
      </c>
      <c r="N652" s="2" t="s">
        <v>647</v>
      </c>
      <c r="O652" s="11"/>
      <c r="P652" s="2" t="s">
        <v>2609</v>
      </c>
      <c r="Q652" s="11" t="s">
        <v>2584</v>
      </c>
      <c r="R652" s="11"/>
      <c r="S652" s="11"/>
      <c r="T652" s="42"/>
      <c r="U652" s="42"/>
      <c r="V652" s="64" t="s">
        <v>2426</v>
      </c>
      <c r="W652" s="42"/>
      <c r="X652" s="42"/>
      <c r="Y652" s="42"/>
      <c r="Z652" s="29"/>
      <c r="AA652" s="1" t="s">
        <v>2166</v>
      </c>
      <c r="AC652" s="115">
        <v>69</v>
      </c>
      <c r="AD652" s="115">
        <v>400</v>
      </c>
      <c r="AG652" s="11" t="s">
        <v>491</v>
      </c>
      <c r="AH652" s="115">
        <v>50</v>
      </c>
      <c r="AJ652" s="11"/>
      <c r="AM652" s="11"/>
      <c r="AO652" s="116"/>
      <c r="AP652" s="117"/>
      <c r="AQ652" s="118"/>
      <c r="AR652" s="119">
        <f>AO652+AP652+AQ652</f>
        <v>0</v>
      </c>
      <c r="AS652" s="120" t="e">
        <f>AO652/AP652</f>
        <v>#DIV/0!</v>
      </c>
      <c r="AT652" s="121" t="e">
        <f>AO652/AP652*AQ652</f>
        <v>#DIV/0!</v>
      </c>
      <c r="AU652" s="122" t="e">
        <f>AO652/(AP652+AQ652)</f>
        <v>#DIV/0!</v>
      </c>
      <c r="AV652" s="19" t="e">
        <f>AW652*AO652/100</f>
        <v>#DIV/0!</v>
      </c>
      <c r="AW652" s="19" t="e">
        <f>98-AY652</f>
        <v>#DIV/0!</v>
      </c>
      <c r="AX652" s="123"/>
      <c r="AY652" s="19" t="e">
        <f>AX652*100/AO652</f>
        <v>#DIV/0!</v>
      </c>
      <c r="AZ652" s="1" t="s">
        <v>432</v>
      </c>
      <c r="BA652" s="58"/>
      <c r="BB652" s="1" t="s">
        <v>432</v>
      </c>
      <c r="BC652" s="6"/>
      <c r="BD652" s="6"/>
      <c r="BE652" s="19"/>
      <c r="BF652" s="19"/>
      <c r="BG652" s="67"/>
      <c r="BH652" s="67"/>
      <c r="BI652" s="19"/>
      <c r="BJ652" s="19"/>
      <c r="BK652" s="19">
        <f>100-BJ652</f>
        <v>100</v>
      </c>
      <c r="BL652" s="124">
        <f>BJ652/BK652</f>
        <v>0</v>
      </c>
      <c r="BM652" s="125"/>
      <c r="BN652" s="6" t="e">
        <f>BM652*100/AO652</f>
        <v>#DIV/0!</v>
      </c>
      <c r="BO652" s="1" t="s">
        <v>432</v>
      </c>
      <c r="BP652" s="19"/>
      <c r="BQ652" s="19"/>
      <c r="BR652" s="43"/>
      <c r="BS652" s="6">
        <f>BX652+BZ652</f>
        <v>0</v>
      </c>
      <c r="BU652" s="43"/>
      <c r="BV652" s="6">
        <f>100-BT652</f>
        <v>100</v>
      </c>
      <c r="BW652" s="6">
        <f>BY652+CA652+CC652</f>
        <v>0</v>
      </c>
      <c r="BX652" s="22"/>
      <c r="BY652" s="22">
        <f>BX652*AP652/100</f>
        <v>0</v>
      </c>
      <c r="BZ652" s="6"/>
      <c r="CA652" s="22">
        <f>BZ652*AP652/100</f>
        <v>0</v>
      </c>
      <c r="CB652" s="6"/>
      <c r="CC652" s="22">
        <f>CB652*AP652/100</f>
        <v>0</v>
      </c>
      <c r="CD652" s="22" t="s">
        <v>432</v>
      </c>
      <c r="CE652" s="126"/>
      <c r="CF652" s="127"/>
      <c r="CG652" s="126"/>
      <c r="CH652" s="127"/>
      <c r="CI652" s="126"/>
      <c r="CJ652" s="126"/>
      <c r="CK652" s="127"/>
      <c r="CL652" s="19" t="e">
        <f>BX652/BZ652</f>
        <v>#DIV/0!</v>
      </c>
      <c r="CM652" s="19"/>
      <c r="CN652" s="19"/>
      <c r="CO652" s="19"/>
      <c r="CP652" s="6"/>
      <c r="CQ652" s="19"/>
      <c r="CR652" s="19"/>
      <c r="CS652" s="20"/>
      <c r="CZ652" s="22"/>
      <c r="DA652" s="16"/>
      <c r="DC652" s="130"/>
      <c r="DD652" s="131"/>
      <c r="DI652" s="1"/>
      <c r="DJ652" s="210" t="s">
        <v>491</v>
      </c>
      <c r="DN652" s="16"/>
      <c r="DR652" s="58"/>
      <c r="DS652" s="22"/>
      <c r="DT652" s="22"/>
      <c r="DU652" s="22"/>
      <c r="DV652" s="22"/>
      <c r="DW652" s="22"/>
      <c r="DX652" s="22"/>
      <c r="DY652" s="22"/>
      <c r="DZ652" s="22"/>
      <c r="EB652" s="2"/>
      <c r="EC652" s="36"/>
      <c r="ED652" s="36"/>
      <c r="EE652" s="4">
        <f>L652</f>
        <v>7</v>
      </c>
      <c r="EF652" s="4"/>
      <c r="EG652" s="4"/>
      <c r="EH652" s="4"/>
      <c r="EI652" s="4"/>
      <c r="EJ652" s="4"/>
      <c r="EK652" s="4"/>
      <c r="EL652" s="6" t="e">
        <f>EK652/(EJ652*EJ652*0.01*0.01)</f>
        <v>#DIV/0!</v>
      </c>
      <c r="EM652" s="4"/>
      <c r="EN652" s="4"/>
      <c r="EO652" s="4"/>
      <c r="EP652" s="4"/>
      <c r="EQ652" s="31"/>
      <c r="ER652" s="14"/>
      <c r="ES652" s="132">
        <f>C652</f>
        <v>18014</v>
      </c>
      <c r="ET652" s="133">
        <v>75</v>
      </c>
      <c r="EU652" s="133"/>
      <c r="EV652" s="133">
        <v>4000</v>
      </c>
      <c r="EW652" s="133">
        <v>40560</v>
      </c>
      <c r="EX652" s="133"/>
      <c r="EY652" s="134">
        <f>EX652/EV652*EW652/ET652</f>
        <v>0</v>
      </c>
      <c r="EZ652" s="39">
        <f>L652*EY652</f>
        <v>0</v>
      </c>
      <c r="FA652" s="9"/>
      <c r="FE652" s="135"/>
      <c r="FF652" s="135"/>
      <c r="FH652" s="136"/>
      <c r="FK652" s="138"/>
      <c r="FL652" s="139"/>
      <c r="FM652" s="9"/>
      <c r="FN652" s="1"/>
      <c r="FO652" s="41" t="e">
        <f>#REF!/1000</f>
        <v>#REF!</v>
      </c>
      <c r="FQ652" s="121" t="e">
        <f>EX652*100/EU652</f>
        <v>#DIV/0!</v>
      </c>
      <c r="FR652" s="140">
        <f>EY652/1000</f>
        <v>0</v>
      </c>
      <c r="FS652" s="9"/>
      <c r="FU652" s="214"/>
      <c r="FW652" s="214"/>
      <c r="GI652" s="8"/>
      <c r="GO652" s="10"/>
      <c r="GP652" s="10"/>
      <c r="GQ652" s="20"/>
      <c r="KB652" s="22"/>
      <c r="KC652" s="22"/>
      <c r="KD652" s="22"/>
      <c r="KE652" s="20">
        <f>FR652*AO652/100*1000</f>
        <v>0</v>
      </c>
      <c r="KF652" s="20">
        <f>FR652*AP652/100*1000</f>
        <v>0</v>
      </c>
      <c r="KG652" s="20">
        <f>FR652*AQ652/100*1000</f>
        <v>0</v>
      </c>
      <c r="KH652" s="20">
        <f>FR652*AX652/100*1000</f>
        <v>0</v>
      </c>
      <c r="KI652" s="20">
        <f>FR652*BM652/100*1000</f>
        <v>0</v>
      </c>
      <c r="KJ652" s="20">
        <f>FR652*BY652/100*1000</f>
        <v>0</v>
      </c>
      <c r="KK652" s="20">
        <f>FR652*CA652/100*1000</f>
        <v>0</v>
      </c>
      <c r="KL652" s="20">
        <f>FR652*CC652/100*1000</f>
        <v>0</v>
      </c>
      <c r="KM652" s="1"/>
      <c r="KN652" s="1"/>
      <c r="KP652" s="22"/>
      <c r="KQ652" s="22"/>
      <c r="KR652" s="22"/>
      <c r="KS652" s="19"/>
      <c r="KY652" s="11"/>
      <c r="KZ652" s="11"/>
      <c r="LA652" s="11"/>
    </row>
    <row r="653" spans="1:313">
      <c r="A653" s="1">
        <v>384</v>
      </c>
      <c r="B653" s="1">
        <f>COUNTIFS($D$3:D653,D653,$F$3:F653,F653)</f>
        <v>1</v>
      </c>
      <c r="C653" s="34">
        <v>12035</v>
      </c>
      <c r="D653" s="75" t="s">
        <v>1029</v>
      </c>
      <c r="E653" s="76" t="s">
        <v>468</v>
      </c>
      <c r="F653" s="78">
        <v>500215082</v>
      </c>
      <c r="G653" s="77">
        <f>LEFT(H653,4)-CONCATENATE(IF(LEFT(F653, 2)&lt;MID(H653, 3, 4), 20, 19),LEFT(F653,2))</f>
        <v>69</v>
      </c>
      <c r="H653" s="248" t="s">
        <v>1025</v>
      </c>
      <c r="I653" s="29" t="s">
        <v>457</v>
      </c>
      <c r="J653" s="24" t="s">
        <v>487</v>
      </c>
      <c r="K653" s="2" t="s">
        <v>430</v>
      </c>
      <c r="L653" s="1">
        <v>44</v>
      </c>
      <c r="M653" s="2" t="s">
        <v>859</v>
      </c>
      <c r="N653" s="2" t="s">
        <v>431</v>
      </c>
      <c r="P653" s="1" t="s">
        <v>1006</v>
      </c>
      <c r="S653" s="2"/>
      <c r="T653" s="46" t="s">
        <v>797</v>
      </c>
      <c r="U653" s="46"/>
      <c r="V653" s="50" t="s">
        <v>902</v>
      </c>
      <c r="X653" s="59"/>
      <c r="Y653" s="59"/>
      <c r="Z653" s="29"/>
      <c r="AA653" s="1" t="s">
        <v>817</v>
      </c>
      <c r="AC653" s="115">
        <v>167</v>
      </c>
      <c r="AD653" s="115">
        <v>7300</v>
      </c>
      <c r="AE653" s="11"/>
      <c r="AF653" s="11"/>
      <c r="AG653" s="11" t="s">
        <v>491</v>
      </c>
      <c r="AH653" s="115">
        <v>550</v>
      </c>
      <c r="AI653" s="11"/>
      <c r="AJ653" s="11"/>
      <c r="AO653" s="116">
        <v>51.5</v>
      </c>
      <c r="AP653" s="117">
        <v>39.4</v>
      </c>
      <c r="AQ653" s="118">
        <v>9.07</v>
      </c>
      <c r="AR653" s="119">
        <f>AO653+AP653+AQ653</f>
        <v>99.97</v>
      </c>
      <c r="AS653" s="120">
        <f>AO653/AP653</f>
        <v>1.3071065989847717</v>
      </c>
      <c r="AT653" s="121">
        <f>AO653/AP653*AQ653</f>
        <v>11.85545685279188</v>
      </c>
      <c r="AU653" s="122">
        <f>AO653/(AP653+AQ653)</f>
        <v>1.0625128945739633</v>
      </c>
      <c r="AV653" s="19">
        <v>33.6295</v>
      </c>
      <c r="AW653" s="19">
        <f>95-AY653</f>
        <v>65.3</v>
      </c>
      <c r="AX653" s="151">
        <v>15.295499999999999</v>
      </c>
      <c r="AY653" s="19">
        <v>29.7</v>
      </c>
      <c r="AZ653" s="1" t="s">
        <v>432</v>
      </c>
      <c r="BA653" s="58">
        <v>3.8870000000000005</v>
      </c>
      <c r="BB653" s="1" t="s">
        <v>432</v>
      </c>
      <c r="BC653" s="6">
        <v>0.7</v>
      </c>
      <c r="BD653" s="6">
        <v>84.4</v>
      </c>
      <c r="BE653" s="19">
        <v>26.1</v>
      </c>
      <c r="BF653" s="19">
        <v>10.5</v>
      </c>
      <c r="BG653" s="2">
        <v>5820</v>
      </c>
      <c r="BH653" s="20">
        <v>297</v>
      </c>
      <c r="BI653" s="19">
        <v>0</v>
      </c>
      <c r="BJ653" s="19">
        <v>57.3</v>
      </c>
      <c r="BK653" s="1">
        <v>42.7</v>
      </c>
      <c r="BL653" s="124">
        <f>BJ653/BK653</f>
        <v>1.3419203747072599</v>
      </c>
      <c r="BM653" s="125">
        <v>1.24</v>
      </c>
      <c r="BN653" s="6">
        <f>BM653*100/AO653</f>
        <v>2.407766990291262</v>
      </c>
      <c r="BO653" s="1" t="s">
        <v>432</v>
      </c>
      <c r="BP653" s="19">
        <v>14.156999999999998</v>
      </c>
      <c r="BQ653" s="19">
        <v>43.025999999999996</v>
      </c>
      <c r="BR653" s="43">
        <v>40611.299999999996</v>
      </c>
      <c r="BS653" s="6">
        <f>BX653+BZ653</f>
        <v>63.2</v>
      </c>
      <c r="BT653" s="4">
        <v>92.4</v>
      </c>
      <c r="BU653" s="43">
        <v>14481.720000000001</v>
      </c>
      <c r="BV653" s="6">
        <f>100-BT653</f>
        <v>7.5999999999999943</v>
      </c>
      <c r="BW653" s="6">
        <f>BY653+CA653+CC653</f>
        <v>38.769599999999997</v>
      </c>
      <c r="BX653" s="4">
        <v>37</v>
      </c>
      <c r="BY653" s="22">
        <f>BX653*AP653/100</f>
        <v>14.577999999999999</v>
      </c>
      <c r="BZ653" s="4">
        <v>26.2</v>
      </c>
      <c r="CA653" s="22">
        <f>BZ653*AP653/100</f>
        <v>10.322799999999999</v>
      </c>
      <c r="CB653" s="4">
        <v>35.200000000000003</v>
      </c>
      <c r="CC653" s="22">
        <f>CB653*AP653/100</f>
        <v>13.8688</v>
      </c>
      <c r="CD653" s="22">
        <v>0.79</v>
      </c>
      <c r="CE653" s="126">
        <v>100</v>
      </c>
      <c r="CF653" s="127">
        <v>12384.349999999999</v>
      </c>
      <c r="CG653" s="126">
        <v>99.9</v>
      </c>
      <c r="CH653" s="126">
        <v>8363</v>
      </c>
      <c r="CI653" s="126">
        <v>96</v>
      </c>
      <c r="CJ653" s="126">
        <v>98.6</v>
      </c>
      <c r="CK653" s="127">
        <v>9944.4</v>
      </c>
      <c r="CL653" s="19">
        <f>BX653/BZ653</f>
        <v>1.4122137404580153</v>
      </c>
      <c r="CM653" s="22"/>
      <c r="CN653" s="22"/>
      <c r="CO653" s="22"/>
      <c r="CP653" s="6"/>
      <c r="CQ653" s="19"/>
      <c r="CR653" s="19"/>
      <c r="CS653" s="19"/>
      <c r="CT653" s="22"/>
      <c r="CU653" s="142"/>
      <c r="CV653" s="142"/>
      <c r="CW653" s="22"/>
      <c r="CX653" s="22"/>
      <c r="CZ653" s="22"/>
      <c r="DA653" s="16">
        <v>3</v>
      </c>
      <c r="DB653" s="129" t="s">
        <v>447</v>
      </c>
      <c r="DC653" s="130"/>
      <c r="DD653" s="131" t="s">
        <v>1030</v>
      </c>
      <c r="DI653" s="1" t="s">
        <v>434</v>
      </c>
      <c r="DJ653" s="210" t="s">
        <v>491</v>
      </c>
      <c r="DK653" s="4">
        <v>2</v>
      </c>
      <c r="DN653" s="16">
        <v>0</v>
      </c>
      <c r="DR653" s="1" t="s">
        <v>431</v>
      </c>
      <c r="DS653" s="1" t="s">
        <v>431</v>
      </c>
      <c r="DT653" s="1">
        <v>361</v>
      </c>
      <c r="DU653" s="1">
        <v>7.2</v>
      </c>
      <c r="DV653" s="1">
        <v>92.8</v>
      </c>
      <c r="DW653" s="1" t="s">
        <v>431</v>
      </c>
      <c r="DX653" s="1" t="s">
        <v>431</v>
      </c>
      <c r="DY653" s="1" t="s">
        <v>431</v>
      </c>
      <c r="DZ653" s="1" t="s">
        <v>431</v>
      </c>
      <c r="EA653" s="1">
        <v>0</v>
      </c>
      <c r="EC653" s="36"/>
      <c r="ED653" s="36"/>
      <c r="EE653" s="4">
        <v>44</v>
      </c>
      <c r="EF653" s="4"/>
      <c r="EG653" s="5">
        <v>3</v>
      </c>
      <c r="EH653" s="4"/>
      <c r="EI653" s="4"/>
      <c r="EJ653" s="4"/>
      <c r="EK653" s="4"/>
      <c r="EL653" s="6" t="e">
        <f>EK653/(EJ653*EJ653*0.01*0.01)</f>
        <v>#DIV/0!</v>
      </c>
      <c r="EM653" s="4"/>
      <c r="EN653" s="4"/>
      <c r="EO653" s="4"/>
      <c r="EP653" s="4"/>
      <c r="EQ653" s="31"/>
      <c r="ER653" s="14"/>
      <c r="ES653" s="132">
        <v>12035</v>
      </c>
      <c r="ET653" s="133">
        <v>75</v>
      </c>
      <c r="EU653" s="133">
        <v>871043</v>
      </c>
      <c r="EV653" s="133">
        <v>8000</v>
      </c>
      <c r="EW653" s="133">
        <v>40560</v>
      </c>
      <c r="EX653" s="133">
        <v>2508</v>
      </c>
      <c r="EY653" s="134">
        <f>EX653/EV653*EW653/ET653</f>
        <v>169.54079999999999</v>
      </c>
      <c r="EZ653" s="39">
        <f>L653*EY653</f>
        <v>7459.7951999999996</v>
      </c>
      <c r="FA653" s="9"/>
      <c r="FE653" s="135"/>
      <c r="FF653" s="135"/>
      <c r="FH653" s="136"/>
      <c r="FK653" s="138"/>
      <c r="FL653" s="139"/>
      <c r="FM653" s="9"/>
      <c r="FN653" s="1"/>
      <c r="FO653" s="41">
        <f>AC653/1000</f>
        <v>0.16700000000000001</v>
      </c>
      <c r="FQ653" s="121">
        <f>EX653*100/EU653</f>
        <v>0.287930676212311</v>
      </c>
      <c r="FR653" s="140">
        <f>EY653/1000</f>
        <v>0.16954079999999999</v>
      </c>
      <c r="FS653" s="9"/>
      <c r="FU653" s="214"/>
      <c r="FW653" s="214"/>
      <c r="GI653" s="8"/>
      <c r="GO653" s="10">
        <v>43810</v>
      </c>
      <c r="GP653" s="10"/>
      <c r="GQ653" s="20"/>
      <c r="KE653" s="20">
        <f>FR653*AO653/100*1000</f>
        <v>87.313511999999989</v>
      </c>
      <c r="KF653" s="20">
        <f>FR653*AP653/100*1000</f>
        <v>66.799075200000004</v>
      </c>
      <c r="KG653" s="20">
        <f>FR653*AQ653/100*1000</f>
        <v>15.377350560000002</v>
      </c>
      <c r="KH653" s="20">
        <f>FR653*AX653/100*1000</f>
        <v>25.932113063999996</v>
      </c>
      <c r="KI653" s="20">
        <f>FR653*BM653/100*1000</f>
        <v>2.1023059200000001</v>
      </c>
      <c r="KJ653" s="20">
        <f>FR653*BY653/100*1000</f>
        <v>24.715657823999997</v>
      </c>
      <c r="KK653" s="20">
        <f>FR653*CA653/100*1000</f>
        <v>17.501357702399996</v>
      </c>
      <c r="KL653" s="20">
        <f>FR653*CC653/100*1000</f>
        <v>23.513274470400003</v>
      </c>
    </row>
    <row r="654" spans="1:313">
      <c r="A654" s="1">
        <v>120</v>
      </c>
      <c r="B654" s="1">
        <f>COUNTIFS($D$3:D654,D654,$F$3:F654,F654)</f>
        <v>2</v>
      </c>
      <c r="C654" s="34">
        <v>12737</v>
      </c>
      <c r="D654" s="75" t="s">
        <v>1029</v>
      </c>
      <c r="E654" s="76" t="s">
        <v>468</v>
      </c>
      <c r="F654" s="78">
        <v>500215082</v>
      </c>
      <c r="G654" s="77">
        <f>LEFT(H654,4)-CONCATENATE(IF(LEFT(F654, 2)&lt;MID(H654, 3, 4), 20, 19),LEFT(F654,2))</f>
        <v>70</v>
      </c>
      <c r="H654" s="248" t="s">
        <v>1280</v>
      </c>
      <c r="I654" s="29" t="s">
        <v>1281</v>
      </c>
      <c r="J654" s="24" t="s">
        <v>487</v>
      </c>
      <c r="K654" s="2" t="s">
        <v>430</v>
      </c>
      <c r="L654" s="1">
        <v>14</v>
      </c>
      <c r="M654" s="2" t="s">
        <v>664</v>
      </c>
      <c r="N654" s="2" t="s">
        <v>647</v>
      </c>
      <c r="P654" s="1" t="s">
        <v>1261</v>
      </c>
      <c r="S654" s="2"/>
      <c r="T654" s="52" t="s">
        <v>1103</v>
      </c>
      <c r="U654" s="52"/>
      <c r="V654" s="57" t="s">
        <v>1245</v>
      </c>
      <c r="X654" s="59"/>
      <c r="Y654" s="59"/>
      <c r="Z654" s="29"/>
      <c r="AA654" s="1" t="s">
        <v>812</v>
      </c>
      <c r="AC654" s="115">
        <v>112</v>
      </c>
      <c r="AD654" s="115">
        <v>1500</v>
      </c>
      <c r="AE654" s="11"/>
      <c r="AF654" s="11"/>
      <c r="AG654" s="11" t="s">
        <v>491</v>
      </c>
      <c r="AH654" s="115">
        <v>150</v>
      </c>
      <c r="AI654" s="11"/>
      <c r="AJ654" s="11"/>
      <c r="AM654" s="11"/>
      <c r="AO654" s="116">
        <v>35.1</v>
      </c>
      <c r="AP654" s="117">
        <v>59.2</v>
      </c>
      <c r="AQ654" s="118">
        <v>1.77</v>
      </c>
      <c r="AR654" s="119">
        <f>AO654+AP654+AQ654</f>
        <v>96.070000000000007</v>
      </c>
      <c r="AS654" s="120">
        <f>AO654/AP654</f>
        <v>0.59290540540540537</v>
      </c>
      <c r="AT654" s="121">
        <f>AO654/AP654*AQ654</f>
        <v>1.0494425675675676</v>
      </c>
      <c r="AU654" s="122">
        <f>AO654/(AP654+AQ654)</f>
        <v>0.57569296375266521</v>
      </c>
      <c r="AV654" s="19">
        <f>AW654*AO654/100</f>
        <v>20.658000000000001</v>
      </c>
      <c r="AW654" s="19">
        <f>98-AY654-(CD654*100/AO654)</f>
        <v>58.854700854700859</v>
      </c>
      <c r="AX654" s="151">
        <v>13.1</v>
      </c>
      <c r="AY654" s="19">
        <f>AX654*100/AO654</f>
        <v>37.32193732193732</v>
      </c>
      <c r="AZ654" s="1" t="s">
        <v>432</v>
      </c>
      <c r="BA654" s="58">
        <v>62.9</v>
      </c>
      <c r="BB654" s="1" t="s">
        <v>432</v>
      </c>
      <c r="BC654" s="6">
        <v>1.4999999999999999E-2</v>
      </c>
      <c r="BD654" s="6"/>
      <c r="BE654" s="19"/>
      <c r="BF654" s="19"/>
      <c r="BG654" s="2">
        <v>3597</v>
      </c>
      <c r="BH654" s="67">
        <v>399.6</v>
      </c>
      <c r="BI654" s="19">
        <v>5.29</v>
      </c>
      <c r="BJ654" s="19">
        <v>32.200000000000003</v>
      </c>
      <c r="BK654" s="1">
        <v>67.8</v>
      </c>
      <c r="BL654" s="147">
        <f>BJ654/BK654</f>
        <v>0.47492625368731567</v>
      </c>
      <c r="BM654" s="125">
        <v>0.47</v>
      </c>
      <c r="BN654" s="6">
        <f>BM654*100/AO654</f>
        <v>1.3390313390313391</v>
      </c>
      <c r="BO654" s="1" t="s">
        <v>432</v>
      </c>
      <c r="BP654" s="1">
        <v>30.5</v>
      </c>
      <c r="BQ654" s="19">
        <v>44.634999999999998</v>
      </c>
      <c r="BR654" s="4">
        <v>27541</v>
      </c>
      <c r="BS654" s="6">
        <f>BX654+BZ654</f>
        <v>52.2</v>
      </c>
      <c r="BT654" s="4">
        <v>77.599999999999994</v>
      </c>
      <c r="BU654" s="43">
        <v>4873.665</v>
      </c>
      <c r="BV654" s="6">
        <f>100-BT654</f>
        <v>22.400000000000006</v>
      </c>
      <c r="BW654" s="6">
        <f>BY654+CA654+CC654</f>
        <v>58.430400000000006</v>
      </c>
      <c r="BX654" s="2">
        <v>28.3</v>
      </c>
      <c r="BY654" s="22">
        <f>BX654*AP654/100</f>
        <v>16.753600000000002</v>
      </c>
      <c r="BZ654" s="4">
        <v>23.9</v>
      </c>
      <c r="CA654" s="22">
        <f>BZ654*AP654/100</f>
        <v>14.1488</v>
      </c>
      <c r="CB654" s="4">
        <v>46.5</v>
      </c>
      <c r="CC654" s="22">
        <f>CB654*AP654/100</f>
        <v>27.528000000000002</v>
      </c>
      <c r="CD654" s="22">
        <v>0.64</v>
      </c>
      <c r="CE654" s="126">
        <v>96.2</v>
      </c>
      <c r="CF654" s="127">
        <v>5077.8999999999996</v>
      </c>
      <c r="CG654" s="126">
        <v>91.7</v>
      </c>
      <c r="CH654" s="127">
        <v>3139.2000000000003</v>
      </c>
      <c r="CI654" s="126">
        <v>62.8</v>
      </c>
      <c r="CJ654" s="126">
        <v>79.400000000000006</v>
      </c>
      <c r="CK654" s="127">
        <v>2845.7999999999997</v>
      </c>
      <c r="CL654" s="19">
        <f>BX654/BZ654</f>
        <v>1.1841004184100419</v>
      </c>
      <c r="CM654" s="22"/>
      <c r="CN654" s="22"/>
      <c r="CO654" s="22"/>
      <c r="CP654" s="6">
        <v>1.52</v>
      </c>
      <c r="CQ654" s="19"/>
      <c r="CR654" s="19"/>
      <c r="CS654" s="19"/>
      <c r="CT654" s="22"/>
      <c r="CU654" s="142"/>
      <c r="CV654" s="142"/>
      <c r="CW654" s="22"/>
      <c r="CX654" s="22"/>
      <c r="CZ654" s="22"/>
      <c r="DA654" s="16"/>
      <c r="DB654" s="129" t="s">
        <v>441</v>
      </c>
      <c r="DC654" s="130"/>
      <c r="DD654" s="131" t="s">
        <v>1282</v>
      </c>
      <c r="DI654" s="1" t="s">
        <v>434</v>
      </c>
      <c r="DJ654" s="210" t="s">
        <v>491</v>
      </c>
      <c r="DK654" s="4">
        <v>2</v>
      </c>
      <c r="DL654" s="4" t="s">
        <v>457</v>
      </c>
      <c r="DM654" s="4" t="s">
        <v>437</v>
      </c>
      <c r="DN654" s="16">
        <v>0</v>
      </c>
      <c r="DR654" s="1" t="s">
        <v>431</v>
      </c>
      <c r="DS654" s="1" t="s">
        <v>431</v>
      </c>
      <c r="DT654" s="22">
        <v>153</v>
      </c>
      <c r="DU654" s="22">
        <v>12.4</v>
      </c>
      <c r="DV654" s="22">
        <v>87.6</v>
      </c>
      <c r="DW654" s="1" t="s">
        <v>431</v>
      </c>
      <c r="DX654" s="1" t="s">
        <v>431</v>
      </c>
      <c r="DY654" s="1" t="s">
        <v>431</v>
      </c>
      <c r="DZ654" s="1" t="s">
        <v>431</v>
      </c>
      <c r="EA654" s="1">
        <v>0</v>
      </c>
      <c r="EB654" s="2"/>
      <c r="EC654" s="36"/>
      <c r="ED654" s="36"/>
      <c r="EE654" s="4">
        <v>14</v>
      </c>
      <c r="EF654" s="4">
        <v>40</v>
      </c>
      <c r="EG654" s="4">
        <v>3</v>
      </c>
      <c r="EH654" s="4"/>
      <c r="EI654" s="4"/>
      <c r="EJ654" s="4">
        <v>182</v>
      </c>
      <c r="EK654" s="4">
        <v>80</v>
      </c>
      <c r="EL654" s="6">
        <f>EK654/(EJ654*EJ654*0.01*0.01)</f>
        <v>24.151672503320853</v>
      </c>
      <c r="EM654" s="4">
        <v>2</v>
      </c>
      <c r="EN654" s="1">
        <v>1</v>
      </c>
      <c r="EO654" s="4">
        <v>3</v>
      </c>
      <c r="EP654" s="4">
        <v>3</v>
      </c>
      <c r="EQ654" s="31" t="s">
        <v>1122</v>
      </c>
      <c r="ER654" s="14">
        <v>43804</v>
      </c>
      <c r="ES654" s="132">
        <v>12737</v>
      </c>
      <c r="ET654" s="133">
        <v>75</v>
      </c>
      <c r="EU654" s="133">
        <v>8778</v>
      </c>
      <c r="EV654" s="133">
        <v>16000</v>
      </c>
      <c r="EW654" s="133">
        <v>40560</v>
      </c>
      <c r="EX654" s="133">
        <v>3343</v>
      </c>
      <c r="EY654" s="134">
        <f>EX654/EV654*EW654/ET654</f>
        <v>112.99339999999999</v>
      </c>
      <c r="EZ654" s="39">
        <f>L654*EY654</f>
        <v>1581.9076</v>
      </c>
      <c r="FA654" s="9"/>
      <c r="FE654" s="135"/>
      <c r="FF654" s="135"/>
      <c r="FH654" s="136"/>
      <c r="FI654" s="11"/>
      <c r="FK654" s="138"/>
      <c r="FL654" s="139"/>
      <c r="FM654" s="9"/>
      <c r="FN654" s="1"/>
      <c r="FO654" s="41">
        <f>AC654/1000</f>
        <v>0.112</v>
      </c>
      <c r="FQ654" s="121">
        <f>EX654*100/EU654</f>
        <v>38.083845978582822</v>
      </c>
      <c r="FR654" s="140">
        <f>EY654/1000</f>
        <v>0.11299339999999999</v>
      </c>
      <c r="FS654" s="143">
        <f>DT654/EY654</f>
        <v>1.3540613876562702</v>
      </c>
      <c r="FT654" s="43">
        <v>70</v>
      </c>
      <c r="FU654" s="215" t="s">
        <v>431</v>
      </c>
      <c r="FV654" s="130" t="s">
        <v>554</v>
      </c>
      <c r="FW654" s="215" t="s">
        <v>431</v>
      </c>
      <c r="FX654" s="29" t="s">
        <v>554</v>
      </c>
      <c r="FY654" s="11" t="s">
        <v>1283</v>
      </c>
      <c r="FZ654" s="1">
        <v>0</v>
      </c>
      <c r="GA654" s="2" t="s">
        <v>560</v>
      </c>
      <c r="GB654" s="11" t="s">
        <v>501</v>
      </c>
      <c r="GC654" s="11"/>
      <c r="GG654" s="1">
        <v>1</v>
      </c>
      <c r="GH654" s="29" t="s">
        <v>1199</v>
      </c>
      <c r="GI654" s="1"/>
      <c r="GJ654" s="29" t="s">
        <v>1106</v>
      </c>
      <c r="GK654" s="1">
        <v>0</v>
      </c>
      <c r="GL654" s="8">
        <v>0</v>
      </c>
      <c r="GM654" s="11" t="s">
        <v>800</v>
      </c>
      <c r="GO654" s="10">
        <v>43964</v>
      </c>
      <c r="GP654" s="14" t="s">
        <v>523</v>
      </c>
      <c r="GQ654" s="20">
        <f>DATEDIF(ER654,GO654,"m")</f>
        <v>5</v>
      </c>
      <c r="GR654" s="141" t="s">
        <v>1108</v>
      </c>
      <c r="GT654" s="19"/>
      <c r="GV654" s="11"/>
      <c r="GZ654" s="11">
        <v>1</v>
      </c>
      <c r="HA654" s="54">
        <v>0</v>
      </c>
      <c r="HB654" s="54">
        <v>0</v>
      </c>
      <c r="HC654" s="55">
        <v>96.82</v>
      </c>
      <c r="HD654" s="54">
        <v>0</v>
      </c>
      <c r="HE654" s="54">
        <v>0</v>
      </c>
      <c r="HF654" s="54">
        <v>0</v>
      </c>
      <c r="HG654" s="55">
        <v>0</v>
      </c>
      <c r="HH654" s="54">
        <v>0</v>
      </c>
      <c r="HI654" s="55">
        <v>0</v>
      </c>
      <c r="HJ654" s="54">
        <v>0</v>
      </c>
      <c r="HK654" s="54">
        <v>0</v>
      </c>
      <c r="HL654" s="54">
        <v>0</v>
      </c>
      <c r="HM654" s="54">
        <v>308.33999999999997</v>
      </c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20"/>
      <c r="IC654" s="20"/>
      <c r="ID654" s="11"/>
      <c r="IE654" s="11"/>
      <c r="IF654" s="20"/>
      <c r="KE654" s="20">
        <f>FR654*AO654/100*1000</f>
        <v>39.660683400000003</v>
      </c>
      <c r="KF654" s="20">
        <f>FR654*AP654/100*1000</f>
        <v>66.8920928</v>
      </c>
      <c r="KG654" s="20">
        <f>FR654*AQ654/100*1000</f>
        <v>1.9999831799999996</v>
      </c>
      <c r="KH654" s="20">
        <f>FR654*AX654/100*1000</f>
        <v>14.802135399999997</v>
      </c>
      <c r="KI654" s="20">
        <f>FR654*BM654/100*1000</f>
        <v>0.53106898000000002</v>
      </c>
      <c r="KJ654" s="20">
        <f>FR654*BY654/100*1000</f>
        <v>18.930462262399999</v>
      </c>
      <c r="KK654" s="20">
        <f>FR654*CA654/100*1000</f>
        <v>15.987210179199996</v>
      </c>
      <c r="KL654" s="20">
        <f>FR654*CC654/100*1000</f>
        <v>31.104823151999998</v>
      </c>
      <c r="KS654" s="23">
        <v>44013</v>
      </c>
      <c r="KT654" s="1">
        <v>3</v>
      </c>
      <c r="KV654" s="11" t="s">
        <v>800</v>
      </c>
    </row>
    <row r="655" spans="1:313">
      <c r="A655" s="1">
        <v>360</v>
      </c>
      <c r="B655" s="1">
        <f>COUNTIFS($D$3:D655,D655,$F$3:F655,F655)</f>
        <v>1</v>
      </c>
      <c r="C655" s="34">
        <v>11950</v>
      </c>
      <c r="D655" s="21" t="s">
        <v>671</v>
      </c>
      <c r="E655" s="2" t="s">
        <v>552</v>
      </c>
      <c r="F655" s="2">
        <v>5907251328</v>
      </c>
      <c r="G655" s="1">
        <f>LEFT(H655,4)-CONCATENATE(IF(LEFT(F655, 2)&lt;MID(H655, 3, 4), 20, 19),LEFT(F655,2))</f>
        <v>60</v>
      </c>
      <c r="H655" s="247" t="s">
        <v>972</v>
      </c>
      <c r="I655" s="29" t="s">
        <v>778</v>
      </c>
      <c r="J655" s="24" t="s">
        <v>487</v>
      </c>
      <c r="K655" s="2" t="s">
        <v>430</v>
      </c>
      <c r="L655" s="1">
        <v>4</v>
      </c>
      <c r="M655" s="2" t="s">
        <v>600</v>
      </c>
      <c r="N655" s="2" t="s">
        <v>431</v>
      </c>
      <c r="P655" s="1" t="s">
        <v>974</v>
      </c>
      <c r="S655" s="2"/>
      <c r="T655" s="46" t="s">
        <v>797</v>
      </c>
      <c r="U655" s="46"/>
      <c r="V655" s="50" t="s">
        <v>902</v>
      </c>
      <c r="X655" s="59"/>
      <c r="Y655" s="59"/>
      <c r="Z655" s="29"/>
      <c r="AA655" s="1" t="s">
        <v>817</v>
      </c>
      <c r="AC655" s="115">
        <v>146</v>
      </c>
      <c r="AD655" s="115">
        <v>580</v>
      </c>
      <c r="AE655" s="11"/>
      <c r="AF655" s="11"/>
      <c r="AG655" s="11" t="s">
        <v>491</v>
      </c>
      <c r="AH655" s="115">
        <v>50</v>
      </c>
      <c r="AI655" s="11"/>
      <c r="AO655" s="116">
        <v>19.5</v>
      </c>
      <c r="AP655" s="117">
        <v>34.6</v>
      </c>
      <c r="AQ655" s="118">
        <v>44.6</v>
      </c>
      <c r="AR655" s="119">
        <f>AO655+AP655+AQ655</f>
        <v>98.7</v>
      </c>
      <c r="AS655" s="120">
        <f>AO655/AP655</f>
        <v>0.56358381502890176</v>
      </c>
      <c r="AT655" s="121">
        <f>AO655/AP655*AQ655</f>
        <v>25.135838150289018</v>
      </c>
      <c r="AU655" s="122">
        <f>AO655/(AP655+AQ655)</f>
        <v>0.24621212121212122</v>
      </c>
      <c r="AV655" s="19">
        <v>18.018000000000001</v>
      </c>
      <c r="AW655" s="19">
        <f>95-AY655</f>
        <v>92.4</v>
      </c>
      <c r="AX655" s="123">
        <v>0.50700000000000001</v>
      </c>
      <c r="AY655" s="19">
        <v>2.6</v>
      </c>
      <c r="AZ655" s="1" t="s">
        <v>432</v>
      </c>
      <c r="BA655" s="58">
        <v>44.460000000000008</v>
      </c>
      <c r="BB655" s="1" t="s">
        <v>432</v>
      </c>
      <c r="BC655" s="6">
        <v>0.01</v>
      </c>
      <c r="BD655" s="6">
        <v>83.9</v>
      </c>
      <c r="BE655" s="19">
        <v>51.2</v>
      </c>
      <c r="BF655" s="19">
        <v>45.8</v>
      </c>
      <c r="BG655" s="2">
        <v>7381</v>
      </c>
      <c r="BH655" s="20">
        <v>424.32</v>
      </c>
      <c r="BI655" s="19">
        <v>0.5</v>
      </c>
      <c r="BJ655" s="19">
        <v>37</v>
      </c>
      <c r="BK655" s="1">
        <v>63</v>
      </c>
      <c r="BL655" s="124">
        <f>BJ655/BK655</f>
        <v>0.58730158730158732</v>
      </c>
      <c r="BM655" s="125">
        <v>0.2</v>
      </c>
      <c r="BN655" s="6">
        <f>BM655*100/AO655</f>
        <v>1.0256410256410255</v>
      </c>
      <c r="BO655" s="1" t="s">
        <v>432</v>
      </c>
      <c r="BP655" s="1">
        <v>30</v>
      </c>
      <c r="BQ655" s="19">
        <v>33.515999999999998</v>
      </c>
      <c r="BR655" s="43">
        <v>53382.999999999993</v>
      </c>
      <c r="BS655" s="6">
        <f>BX655+BZ655</f>
        <v>72.599999999999994</v>
      </c>
      <c r="BT655" s="4">
        <v>96.4</v>
      </c>
      <c r="BU655" s="43">
        <v>12134.080000000002</v>
      </c>
      <c r="BV655" s="6">
        <f>100-BT655</f>
        <v>3.5999999999999943</v>
      </c>
      <c r="BW655" s="6">
        <f>BY655+CA655+CC655</f>
        <v>34.461599999999997</v>
      </c>
      <c r="BX655" s="4">
        <v>39.6</v>
      </c>
      <c r="BY655" s="22">
        <f>BX655*AP655/100</f>
        <v>13.701600000000001</v>
      </c>
      <c r="BZ655" s="4">
        <v>33</v>
      </c>
      <c r="CA655" s="22">
        <f>BZ655*AP655/100</f>
        <v>11.417999999999999</v>
      </c>
      <c r="CB655" s="4">
        <v>27</v>
      </c>
      <c r="CC655" s="22">
        <f>CB655*AP655/100</f>
        <v>9.3420000000000005</v>
      </c>
      <c r="CD655" s="22">
        <v>0.93</v>
      </c>
      <c r="CE655" s="126">
        <v>99</v>
      </c>
      <c r="CF655" s="127">
        <v>7962.5999999999995</v>
      </c>
      <c r="CG655" s="126">
        <v>95.6</v>
      </c>
      <c r="CH655" s="126">
        <v>4833</v>
      </c>
      <c r="CI655" s="126">
        <v>85.4</v>
      </c>
      <c r="CJ655" s="126">
        <v>94</v>
      </c>
      <c r="CK655" s="127">
        <v>6108</v>
      </c>
      <c r="CL655" s="19">
        <f>BX655/BZ655</f>
        <v>1.2</v>
      </c>
      <c r="CM655" s="22"/>
      <c r="CN655" s="22"/>
      <c r="CO655" s="22"/>
      <c r="CP655" s="6"/>
      <c r="CQ655" s="19"/>
      <c r="CR655" s="19"/>
      <c r="CS655" s="19"/>
      <c r="CT655" s="22"/>
      <c r="CU655" s="142"/>
      <c r="CV655" s="142"/>
      <c r="CW655" s="22"/>
      <c r="CX655" s="22"/>
      <c r="CZ655" s="22"/>
      <c r="DA655" s="16">
        <v>3</v>
      </c>
      <c r="DB655" s="129" t="s">
        <v>548</v>
      </c>
      <c r="DC655" s="130"/>
      <c r="DD655" s="131" t="s">
        <v>975</v>
      </c>
      <c r="DI655" s="1" t="s">
        <v>434</v>
      </c>
      <c r="DJ655" s="210" t="s">
        <v>491</v>
      </c>
      <c r="DK655" s="4">
        <v>2</v>
      </c>
      <c r="DN655" s="16">
        <v>0</v>
      </c>
      <c r="DR655" s="1" t="s">
        <v>431</v>
      </c>
      <c r="DS655" s="1" t="s">
        <v>431</v>
      </c>
      <c r="DT655" s="1">
        <v>195</v>
      </c>
      <c r="DU655" s="1">
        <v>48.2</v>
      </c>
      <c r="DV655" s="1">
        <v>51.8</v>
      </c>
      <c r="DW655" s="1" t="s">
        <v>431</v>
      </c>
      <c r="DX655" s="1" t="s">
        <v>431</v>
      </c>
      <c r="DY655" s="1" t="s">
        <v>431</v>
      </c>
      <c r="DZ655" s="1" t="s">
        <v>431</v>
      </c>
      <c r="EA655" s="1">
        <v>0</v>
      </c>
      <c r="EC655" s="36"/>
      <c r="ED655" s="36"/>
      <c r="EE655" s="4">
        <v>4</v>
      </c>
      <c r="EF655" s="4"/>
      <c r="EG655" s="4"/>
      <c r="EH655" s="4"/>
      <c r="EI655" s="4"/>
      <c r="EJ655" s="4"/>
      <c r="EK655" s="4"/>
      <c r="EL655" s="6" t="e">
        <f>EK655/(EJ655*EJ655*0.01*0.01)</f>
        <v>#DIV/0!</v>
      </c>
      <c r="EM655" s="4"/>
      <c r="EN655" s="4"/>
      <c r="EO655" s="4"/>
      <c r="EP655" s="4"/>
      <c r="EQ655" s="31"/>
      <c r="ER655" s="14"/>
      <c r="ES655" s="132">
        <v>11950</v>
      </c>
      <c r="ET655" s="133">
        <v>75</v>
      </c>
      <c r="EU655" s="133">
        <v>7163</v>
      </c>
      <c r="EV655" s="133">
        <v>8000</v>
      </c>
      <c r="EW655" s="133">
        <v>40560</v>
      </c>
      <c r="EX655" s="133">
        <v>1006</v>
      </c>
      <c r="EY655" s="134">
        <f>EX655/EV655*EW655/ET655</f>
        <v>68.005600000000001</v>
      </c>
      <c r="EZ655" s="39">
        <f>L655*EY655</f>
        <v>272.0224</v>
      </c>
      <c r="FA655" s="9"/>
      <c r="FE655" s="135"/>
      <c r="FF655" s="135"/>
      <c r="FH655" s="136"/>
      <c r="FK655" s="138"/>
      <c r="FL655" s="139"/>
      <c r="FM655" s="9"/>
      <c r="FN655" s="1"/>
      <c r="FO655" s="41">
        <f>AC655/1000</f>
        <v>0.14599999999999999</v>
      </c>
      <c r="FQ655" s="121">
        <f>EX655*100/EU655</f>
        <v>14.04439480664526</v>
      </c>
      <c r="FR655" s="140">
        <f>EY655/1000</f>
        <v>6.8005599999999999E-2</v>
      </c>
      <c r="FS655" s="9"/>
      <c r="FU655" s="214"/>
      <c r="FW655" s="214"/>
      <c r="GI655" s="8"/>
      <c r="GO655" s="10">
        <v>43796</v>
      </c>
      <c r="GP655" s="10"/>
      <c r="GQ655" s="20"/>
      <c r="KE655" s="20">
        <f>FR655*AO655/100*1000</f>
        <v>13.261091999999998</v>
      </c>
      <c r="KF655" s="20">
        <f>FR655*AP655/100*1000</f>
        <v>23.529937599999997</v>
      </c>
      <c r="KG655" s="20">
        <f>FR655*AQ655/100*1000</f>
        <v>30.330497599999998</v>
      </c>
      <c r="KH655" s="20">
        <f>FR655*AX655/100*1000</f>
        <v>0.344788392</v>
      </c>
      <c r="KI655" s="20">
        <f>FR655*BM655/100*1000</f>
        <v>0.13601120000000003</v>
      </c>
      <c r="KJ655" s="20">
        <f>FR655*BY655/100*1000</f>
        <v>9.3178552896000006</v>
      </c>
      <c r="KK655" s="20">
        <f>FR655*CA655/100*1000</f>
        <v>7.7648794079999996</v>
      </c>
      <c r="KL655" s="20">
        <f>FR655*CC655/100*1000</f>
        <v>6.3530831520000008</v>
      </c>
    </row>
    <row r="656" spans="1:313">
      <c r="A656" s="1">
        <v>373</v>
      </c>
      <c r="B656" s="1">
        <f>COUNTIFS($D$3:D656,D656,$F$3:F656,F656)</f>
        <v>1</v>
      </c>
      <c r="C656" s="34">
        <v>11977</v>
      </c>
      <c r="D656" s="21" t="s">
        <v>1007</v>
      </c>
      <c r="E656" s="2" t="s">
        <v>615</v>
      </c>
      <c r="F656" s="2">
        <v>6008310803</v>
      </c>
      <c r="G656" s="1">
        <f>LEFT(H656,4)-CONCATENATE(IF(LEFT(F656, 2)&lt;MID(H656, 3, 4), 20, 19),LEFT(F656,2))</f>
        <v>59</v>
      </c>
      <c r="H656" s="247" t="s">
        <v>1002</v>
      </c>
      <c r="I656" s="29" t="s">
        <v>454</v>
      </c>
      <c r="J656" s="24" t="s">
        <v>487</v>
      </c>
      <c r="K656" s="2" t="s">
        <v>430</v>
      </c>
      <c r="L656" s="1">
        <v>39</v>
      </c>
      <c r="M656" s="2" t="s">
        <v>664</v>
      </c>
      <c r="N656" s="2" t="s">
        <v>431</v>
      </c>
      <c r="P656" s="1" t="s">
        <v>1006</v>
      </c>
      <c r="S656" s="2"/>
      <c r="T656" s="46" t="s">
        <v>797</v>
      </c>
      <c r="U656" s="46"/>
      <c r="V656" s="50" t="s">
        <v>902</v>
      </c>
      <c r="X656" s="59"/>
      <c r="Y656" s="59"/>
      <c r="Z656" s="29"/>
      <c r="AA656" s="1" t="s">
        <v>812</v>
      </c>
      <c r="AC656" s="115">
        <v>461</v>
      </c>
      <c r="AD656" s="115">
        <v>18000</v>
      </c>
      <c r="AE656" s="11"/>
      <c r="AF656" s="11"/>
      <c r="AG656" s="11" t="s">
        <v>483</v>
      </c>
      <c r="AH656" s="115">
        <v>1500</v>
      </c>
      <c r="AI656" s="11"/>
      <c r="AO656" s="116">
        <v>44.6</v>
      </c>
      <c r="AP656" s="117">
        <v>40.5</v>
      </c>
      <c r="AQ656" s="118">
        <v>14.9</v>
      </c>
      <c r="AR656" s="119">
        <f>AO656+AP656+AQ656</f>
        <v>100</v>
      </c>
      <c r="AS656" s="120">
        <f>AO656/AP656</f>
        <v>1.1012345679012345</v>
      </c>
      <c r="AT656" s="121">
        <f>AO656/AP656*AQ656</f>
        <v>16.408395061728395</v>
      </c>
      <c r="AU656" s="122">
        <f>AO656/(AP656+AQ656)</f>
        <v>0.80505415162454874</v>
      </c>
      <c r="AV656" s="19">
        <v>41.39772</v>
      </c>
      <c r="AW656" s="19">
        <f>95-AY656</f>
        <v>92.82</v>
      </c>
      <c r="AX656" s="123">
        <v>0.97228000000000003</v>
      </c>
      <c r="AY656" s="19">
        <v>2.1800000000000002</v>
      </c>
      <c r="AZ656" s="1" t="s">
        <v>432</v>
      </c>
      <c r="BA656" s="58">
        <v>30.419999999999998</v>
      </c>
      <c r="BB656" s="1" t="s">
        <v>432</v>
      </c>
      <c r="BC656" s="6">
        <v>0.25</v>
      </c>
      <c r="BD656" s="6">
        <v>76.7</v>
      </c>
      <c r="BE656" s="19">
        <v>72.8</v>
      </c>
      <c r="BF656" s="19">
        <v>49.8</v>
      </c>
      <c r="BG656" s="2">
        <v>8038</v>
      </c>
      <c r="BH656" s="20">
        <v>547.4</v>
      </c>
      <c r="BI656" s="19">
        <v>0.88</v>
      </c>
      <c r="BJ656" s="19">
        <v>29.7</v>
      </c>
      <c r="BK656" s="1">
        <v>70.3</v>
      </c>
      <c r="BL656" s="147">
        <f>BJ656/BK656</f>
        <v>0.42247510668563298</v>
      </c>
      <c r="BM656" s="125">
        <v>0.49</v>
      </c>
      <c r="BN656" s="6">
        <f>BM656*100/AO656</f>
        <v>1.0986547085201794</v>
      </c>
      <c r="BO656" s="1" t="s">
        <v>432</v>
      </c>
      <c r="BP656" s="1">
        <v>57</v>
      </c>
      <c r="BQ656" s="19">
        <v>80.94</v>
      </c>
      <c r="BR656" s="43">
        <v>72682.299999999988</v>
      </c>
      <c r="BS656" s="6">
        <f>BX656+BZ656</f>
        <v>40.200000000000003</v>
      </c>
      <c r="BT656" s="4">
        <v>91.1</v>
      </c>
      <c r="BU656" s="43">
        <v>8420.76</v>
      </c>
      <c r="BV656" s="6">
        <f>100-BT656</f>
        <v>8.9000000000000057</v>
      </c>
      <c r="BW656" s="6">
        <f>BY656+CA656+CC656</f>
        <v>39.932999999999993</v>
      </c>
      <c r="BX656" s="4">
        <v>13.7</v>
      </c>
      <c r="BY656" s="22">
        <f>BX656*AP656/100</f>
        <v>5.5485000000000007</v>
      </c>
      <c r="BZ656" s="4">
        <v>26.5</v>
      </c>
      <c r="CA656" s="22">
        <f>BZ656*AP656/100</f>
        <v>10.7325</v>
      </c>
      <c r="CB656" s="4">
        <v>58.4</v>
      </c>
      <c r="CC656" s="22">
        <f>CB656*AP656/100</f>
        <v>23.651999999999997</v>
      </c>
      <c r="CD656" s="144">
        <v>5.3</v>
      </c>
      <c r="CE656" s="126">
        <v>98.1</v>
      </c>
      <c r="CF656" s="127">
        <v>10996.3</v>
      </c>
      <c r="CG656" s="126">
        <v>94.7</v>
      </c>
      <c r="CH656" s="126">
        <v>7404</v>
      </c>
      <c r="CI656" s="126">
        <v>68.5</v>
      </c>
      <c r="CJ656" s="126">
        <v>79.5</v>
      </c>
      <c r="CK656" s="127">
        <v>7178.4</v>
      </c>
      <c r="CL656" s="19">
        <f>BX656/BZ656</f>
        <v>0.51698113207547169</v>
      </c>
      <c r="CM656" s="22"/>
      <c r="CN656" s="22"/>
      <c r="CO656" s="22"/>
      <c r="CP656" s="6"/>
      <c r="CQ656" s="19"/>
      <c r="CR656" s="19"/>
      <c r="CS656" s="19"/>
      <c r="CT656" s="22"/>
      <c r="CU656" s="142"/>
      <c r="CV656" s="142"/>
      <c r="CW656" s="22"/>
      <c r="CX656" s="22"/>
      <c r="CZ656" s="22"/>
      <c r="DB656" s="129" t="s">
        <v>441</v>
      </c>
      <c r="DC656" s="130"/>
      <c r="DD656" s="131" t="s">
        <v>1008</v>
      </c>
      <c r="DI656" s="1" t="s">
        <v>434</v>
      </c>
      <c r="DJ656" s="209" t="s">
        <v>483</v>
      </c>
      <c r="DK656" s="4">
        <v>2</v>
      </c>
      <c r="DN656" s="16">
        <v>0</v>
      </c>
      <c r="DR656" s="1" t="s">
        <v>431</v>
      </c>
      <c r="DS656" s="1" t="s">
        <v>431</v>
      </c>
      <c r="DT656" s="1">
        <v>556</v>
      </c>
      <c r="DU656" s="1">
        <v>13.5</v>
      </c>
      <c r="DV656" s="1">
        <v>86.5</v>
      </c>
      <c r="DW656" s="1" t="s">
        <v>431</v>
      </c>
      <c r="DX656" s="1" t="s">
        <v>431</v>
      </c>
      <c r="DY656" s="1" t="s">
        <v>431</v>
      </c>
      <c r="DZ656" s="1" t="s">
        <v>431</v>
      </c>
      <c r="EA656" s="1">
        <v>0</v>
      </c>
      <c r="EC656" s="36"/>
      <c r="ED656" s="36"/>
      <c r="EE656" s="4">
        <v>39</v>
      </c>
      <c r="EF656" s="4"/>
      <c r="EG656" s="5">
        <v>3</v>
      </c>
      <c r="EH656" s="4"/>
      <c r="EI656" s="4"/>
      <c r="EJ656" s="4"/>
      <c r="EK656" s="4"/>
      <c r="EL656" s="6" t="e">
        <f>EK656/(EJ656*EJ656*0.01*0.01)</f>
        <v>#DIV/0!</v>
      </c>
      <c r="EM656" s="4"/>
      <c r="EN656" s="4"/>
      <c r="EO656" s="4"/>
      <c r="EP656" s="4"/>
      <c r="EQ656" s="31"/>
      <c r="ER656" s="14"/>
      <c r="ES656" s="132">
        <v>11977</v>
      </c>
      <c r="ET656" s="133">
        <v>75</v>
      </c>
      <c r="EU656" s="133">
        <v>9024</v>
      </c>
      <c r="EV656" s="133">
        <v>8000</v>
      </c>
      <c r="EW656" s="133">
        <v>40560</v>
      </c>
      <c r="EX656" s="133">
        <v>3140</v>
      </c>
      <c r="EY656" s="134">
        <f>EX656/EV656*EW656/ET656</f>
        <v>212.26400000000001</v>
      </c>
      <c r="EZ656" s="39">
        <f>L656*EY656</f>
        <v>8278.2960000000003</v>
      </c>
      <c r="FA656" s="9"/>
      <c r="FE656" s="135"/>
      <c r="FF656" s="135"/>
      <c r="FH656" s="136"/>
      <c r="FK656" s="138"/>
      <c r="FL656" s="139"/>
      <c r="FM656" s="9"/>
      <c r="FN656" s="1"/>
      <c r="FO656" s="41">
        <f>AC656/1000</f>
        <v>0.46100000000000002</v>
      </c>
      <c r="FQ656" s="121">
        <f>EX656*100/EU656</f>
        <v>34.796099290780141</v>
      </c>
      <c r="FR656" s="140">
        <f>EY656/1000</f>
        <v>0.21226400000000001</v>
      </c>
      <c r="FS656" s="9"/>
      <c r="FV656" s="212"/>
      <c r="FX656" s="212"/>
      <c r="GI656" s="8"/>
      <c r="GO656" s="10">
        <v>43801</v>
      </c>
      <c r="GP656" s="10"/>
      <c r="GQ656" s="20"/>
      <c r="KE656" s="20">
        <f>FR656*AO656/100*1000</f>
        <v>94.669743999999994</v>
      </c>
      <c r="KF656" s="20">
        <f>FR656*AP656/100*1000</f>
        <v>85.966920000000002</v>
      </c>
      <c r="KG656" s="20">
        <f>FR656*AQ656/100*1000</f>
        <v>31.627336</v>
      </c>
      <c r="KH656" s="20">
        <f>FR656*AX656/100*1000</f>
        <v>2.0638004192000001</v>
      </c>
      <c r="KI656" s="20">
        <f>FR656*BM656/100*1000</f>
        <v>1.0400936000000001</v>
      </c>
      <c r="KJ656" s="20">
        <f>FR656*BY656/100*1000</f>
        <v>11.77746804</v>
      </c>
      <c r="KK656" s="20">
        <f>FR656*CA656/100*1000</f>
        <v>22.781233800000003</v>
      </c>
      <c r="KL656" s="20">
        <f>FR656*CC656/100*1000</f>
        <v>50.204681280000003</v>
      </c>
    </row>
    <row r="657" spans="1:313">
      <c r="A657" s="1">
        <v>262</v>
      </c>
      <c r="B657" s="219">
        <f>COUNTIFS($D$3:D657,D657,$F$3:F657,F657)</f>
        <v>1</v>
      </c>
      <c r="C657" s="21">
        <v>9519</v>
      </c>
      <c r="D657" s="21" t="s">
        <v>2828</v>
      </c>
      <c r="E657" s="1" t="s">
        <v>480</v>
      </c>
      <c r="F657" s="12">
        <v>5409051010</v>
      </c>
      <c r="G657" s="1">
        <v>64</v>
      </c>
      <c r="H657" s="247" t="s">
        <v>2829</v>
      </c>
      <c r="DJ657" s="209" t="s">
        <v>483</v>
      </c>
      <c r="EL657" s="6" t="e">
        <f>EK657/((EJ657/100)*(EJ657/100))</f>
        <v>#DIV/0!</v>
      </c>
      <c r="FV657" s="212" t="s">
        <v>785</v>
      </c>
      <c r="FX657" s="212" t="s">
        <v>785</v>
      </c>
      <c r="GI657" s="8"/>
    </row>
    <row r="658" spans="1:313">
      <c r="A658" s="1">
        <v>185</v>
      </c>
      <c r="B658" s="219">
        <f>COUNTIFS($D$3:D658,D658,$F$3:F658,F658)</f>
        <v>1</v>
      </c>
      <c r="C658" s="21">
        <v>10847</v>
      </c>
      <c r="D658" s="21" t="s">
        <v>2892</v>
      </c>
      <c r="E658" s="1" t="s">
        <v>2551</v>
      </c>
      <c r="F658" s="12">
        <v>8106245785</v>
      </c>
      <c r="G658" s="1">
        <v>38</v>
      </c>
      <c r="H658" s="247" t="s">
        <v>2893</v>
      </c>
      <c r="DJ658" s="209" t="s">
        <v>483</v>
      </c>
      <c r="EL658" s="6" t="e">
        <f>EK658/((EJ658/100)*(EJ658/100))</f>
        <v>#DIV/0!</v>
      </c>
      <c r="FV658" s="212" t="s">
        <v>785</v>
      </c>
      <c r="FX658" s="212" t="s">
        <v>785</v>
      </c>
      <c r="GI658" s="8"/>
    </row>
    <row r="659" spans="1:313">
      <c r="A659" s="1">
        <v>288</v>
      </c>
      <c r="B659" s="1">
        <f>COUNTIFS($D$3:D659,D659,$F$3:F659,F659)</f>
        <v>1</v>
      </c>
      <c r="C659" s="34">
        <v>11734</v>
      </c>
      <c r="D659" s="21" t="s">
        <v>851</v>
      </c>
      <c r="E659" s="2" t="s">
        <v>852</v>
      </c>
      <c r="F659" s="2">
        <v>5454040702</v>
      </c>
      <c r="G659" s="1">
        <f>LEFT(H659,4)-CONCATENATE(IF(LEFT(F659, 2)&lt;MID(H659, 3, 4), 20, 19),LEFT(F659,2))</f>
        <v>65</v>
      </c>
      <c r="H659" s="247" t="s">
        <v>853</v>
      </c>
      <c r="I659" s="29" t="s">
        <v>854</v>
      </c>
      <c r="J659" s="24" t="s">
        <v>487</v>
      </c>
      <c r="K659" s="2" t="s">
        <v>430</v>
      </c>
      <c r="L659" s="1">
        <v>8</v>
      </c>
      <c r="M659" s="2" t="s">
        <v>600</v>
      </c>
      <c r="N659" s="2" t="s">
        <v>431</v>
      </c>
      <c r="P659" s="1" t="s">
        <v>836</v>
      </c>
      <c r="S659" s="2"/>
      <c r="T659" s="46" t="s">
        <v>797</v>
      </c>
      <c r="U659" s="46"/>
      <c r="V659" s="47" t="s">
        <v>824</v>
      </c>
      <c r="X659" s="59"/>
      <c r="Y659" s="59"/>
      <c r="Z659" s="29"/>
      <c r="AA659" s="1" t="s">
        <v>817</v>
      </c>
      <c r="AC659" s="115">
        <v>221</v>
      </c>
      <c r="AD659" s="115">
        <v>1700</v>
      </c>
      <c r="AE659" s="11"/>
      <c r="AF659" s="11"/>
      <c r="AG659" s="11" t="s">
        <v>491</v>
      </c>
      <c r="AH659" s="115">
        <v>150</v>
      </c>
      <c r="AI659" s="11"/>
      <c r="AO659" s="116">
        <v>38.700000000000003</v>
      </c>
      <c r="AP659" s="117">
        <v>48.4</v>
      </c>
      <c r="AQ659" s="118">
        <v>12.9</v>
      </c>
      <c r="AR659" s="119">
        <f>AO659+AP659+AQ659</f>
        <v>100</v>
      </c>
      <c r="AS659" s="120">
        <f>AO659/AP659</f>
        <v>0.79958677685950419</v>
      </c>
      <c r="AT659" s="121">
        <f>AO659/AP659*AQ659</f>
        <v>10.314669421487604</v>
      </c>
      <c r="AU659" s="122">
        <f>AO659/(AP659+AQ659)</f>
        <v>0.63132137030995117</v>
      </c>
      <c r="AV659" s="19">
        <v>34.559100000000001</v>
      </c>
      <c r="AW659" s="19">
        <f>95-AY659</f>
        <v>89.3</v>
      </c>
      <c r="AX659" s="123">
        <v>2.2059000000000002</v>
      </c>
      <c r="AY659" s="19">
        <v>5.7</v>
      </c>
      <c r="AZ659" s="1" t="s">
        <v>432</v>
      </c>
      <c r="BA659" s="145">
        <v>18.98</v>
      </c>
      <c r="BB659" s="1" t="s">
        <v>432</v>
      </c>
      <c r="BC659" s="6">
        <v>0.15</v>
      </c>
      <c r="BD659" s="6"/>
      <c r="BE659" s="19">
        <v>39.799999999999997</v>
      </c>
      <c r="BF659" s="19">
        <v>31.4</v>
      </c>
      <c r="BG659" s="67">
        <v>8741.4285714285725</v>
      </c>
      <c r="BH659" s="20">
        <v>429</v>
      </c>
      <c r="BI659" s="19">
        <v>1.59</v>
      </c>
      <c r="BJ659" s="19">
        <v>69.5</v>
      </c>
      <c r="BK659" s="1">
        <v>30.5</v>
      </c>
      <c r="BL659" s="124">
        <f>BJ659/BK659</f>
        <v>2.278688524590164</v>
      </c>
      <c r="BM659" s="125">
        <v>0.56000000000000005</v>
      </c>
      <c r="BN659" s="6">
        <f>BM659*100/AO659</f>
        <v>1.4470284237726099</v>
      </c>
      <c r="BO659" s="1" t="s">
        <v>432</v>
      </c>
      <c r="BP659" s="1">
        <v>45.7</v>
      </c>
      <c r="BQ659" s="1">
        <v>36.299999999999997</v>
      </c>
      <c r="BR659" s="43">
        <v>37988.392857142855</v>
      </c>
      <c r="BS659" s="6">
        <f>BX659+BZ659</f>
        <v>42.9</v>
      </c>
      <c r="BT659" s="4">
        <v>95.1</v>
      </c>
      <c r="BU659" s="43">
        <v>13174.560000000001</v>
      </c>
      <c r="BV659" s="6">
        <f>100-BT659</f>
        <v>4.9000000000000057</v>
      </c>
      <c r="BW659" s="6">
        <f>BY659+CA659+CC659</f>
        <v>48.254800000000003</v>
      </c>
      <c r="BX659" s="4">
        <v>4.8</v>
      </c>
      <c r="BY659" s="22">
        <f>BX659*AP659/100</f>
        <v>2.3231999999999999</v>
      </c>
      <c r="BZ659" s="4">
        <v>38.1</v>
      </c>
      <c r="CA659" s="22">
        <f>BZ659*AP659/100</f>
        <v>18.4404</v>
      </c>
      <c r="CB659" s="4">
        <v>56.8</v>
      </c>
      <c r="CC659" s="22">
        <f>CB659*AP659/100</f>
        <v>27.491199999999999</v>
      </c>
      <c r="CD659" s="6">
        <v>0.16</v>
      </c>
      <c r="CE659" s="126">
        <v>98.9</v>
      </c>
      <c r="CF659" s="127">
        <v>15752.699999999999</v>
      </c>
      <c r="CG659" s="126">
        <v>99.1</v>
      </c>
      <c r="CH659" s="126">
        <v>12127</v>
      </c>
      <c r="CI659" s="126">
        <v>88.6</v>
      </c>
      <c r="CJ659" s="126">
        <v>93</v>
      </c>
      <c r="CK659" s="127">
        <v>10665.6</v>
      </c>
      <c r="CL659" s="146">
        <f>BX659/BZ659</f>
        <v>0.12598425196850394</v>
      </c>
      <c r="CM659" s="22"/>
      <c r="CN659" s="22"/>
      <c r="CO659" s="22"/>
      <c r="CP659" s="6"/>
      <c r="CQ659" s="19"/>
      <c r="CR659" s="19"/>
      <c r="CS659" s="19"/>
      <c r="CT659" s="6">
        <v>63.9</v>
      </c>
      <c r="CU659" s="6">
        <v>12.6</v>
      </c>
      <c r="CV659" s="6">
        <v>88</v>
      </c>
      <c r="CW659" s="22">
        <v>75</v>
      </c>
      <c r="CX659" s="22">
        <v>83.8</v>
      </c>
      <c r="CY659" s="2"/>
      <c r="CZ659" s="22">
        <v>5.5E-2</v>
      </c>
      <c r="DA659" s="16">
        <v>3</v>
      </c>
      <c r="DB659" s="129" t="s">
        <v>257</v>
      </c>
      <c r="DC659" s="130"/>
      <c r="DD659" s="131" t="s">
        <v>855</v>
      </c>
      <c r="DI659" s="1" t="s">
        <v>436</v>
      </c>
      <c r="DJ659" s="210" t="s">
        <v>491</v>
      </c>
      <c r="DK659" s="4">
        <v>2</v>
      </c>
      <c r="DN659" s="16">
        <v>0</v>
      </c>
      <c r="DR659" s="1" t="s">
        <v>431</v>
      </c>
      <c r="DS659" s="1" t="s">
        <v>431</v>
      </c>
      <c r="DT659" s="1">
        <v>277</v>
      </c>
      <c r="DU659" s="1">
        <v>10.1</v>
      </c>
      <c r="DV659" s="1">
        <v>89.9</v>
      </c>
      <c r="DW659" s="1" t="s">
        <v>431</v>
      </c>
      <c r="DX659" s="1" t="s">
        <v>431</v>
      </c>
      <c r="DY659" s="1" t="s">
        <v>431</v>
      </c>
      <c r="DZ659" s="1" t="s">
        <v>431</v>
      </c>
      <c r="EA659" s="1" t="s">
        <v>856</v>
      </c>
      <c r="EC659" s="4"/>
      <c r="ED659" s="4"/>
      <c r="EE659" s="4">
        <v>8</v>
      </c>
      <c r="EF659" s="4"/>
      <c r="EG659" s="4"/>
      <c r="EH659" s="4"/>
      <c r="EI659" s="4"/>
      <c r="EJ659" s="4"/>
      <c r="EK659" s="4"/>
      <c r="EL659" s="6" t="e">
        <f>EK659/(EJ659*EJ659*0.01*0.01)</f>
        <v>#DIV/0!</v>
      </c>
      <c r="EM659" s="4">
        <v>1</v>
      </c>
      <c r="EN659" s="1">
        <v>1</v>
      </c>
      <c r="EO659" s="4">
        <v>2</v>
      </c>
      <c r="EP659" s="4">
        <v>2</v>
      </c>
      <c r="EQ659" s="31"/>
      <c r="ER659" s="14"/>
      <c r="ES659" s="132">
        <v>11734</v>
      </c>
      <c r="ET659" s="133">
        <v>75</v>
      </c>
      <c r="EU659" s="133">
        <v>3276</v>
      </c>
      <c r="EV659" s="133">
        <v>4000</v>
      </c>
      <c r="EW659" s="133">
        <v>42120</v>
      </c>
      <c r="EX659" s="133">
        <v>1594</v>
      </c>
      <c r="EY659" s="134">
        <f>EX659/EV659*EW659/ET659</f>
        <v>223.79759999999999</v>
      </c>
      <c r="EZ659" s="39">
        <f>L659*EY659</f>
        <v>1790.3807999999999</v>
      </c>
      <c r="FA659" s="9"/>
      <c r="FE659" s="135"/>
      <c r="FF659" s="135"/>
      <c r="FH659" s="136"/>
      <c r="FK659" s="138"/>
      <c r="FL659" s="139"/>
      <c r="FM659" s="9"/>
      <c r="FN659" s="1"/>
      <c r="FO659" s="41">
        <f>AC659/1000</f>
        <v>0.221</v>
      </c>
      <c r="FQ659" s="121">
        <f>EX659*100/EU659</f>
        <v>48.656898656898655</v>
      </c>
      <c r="FR659" s="140">
        <f>EY659/1000</f>
        <v>0.22379759999999999</v>
      </c>
      <c r="FS659" s="9"/>
      <c r="FU659" s="214"/>
      <c r="FW659" s="214"/>
      <c r="GI659" s="8"/>
      <c r="GO659" s="10">
        <v>43748</v>
      </c>
      <c r="GP659" s="10"/>
      <c r="GQ659" s="20"/>
      <c r="GT659" s="22">
        <v>6.0397758842499991</v>
      </c>
      <c r="GV659" s="148">
        <v>1.1707628607999998</v>
      </c>
      <c r="GY659" s="1"/>
      <c r="GZ659" s="1"/>
      <c r="HA659" s="32">
        <v>3.79</v>
      </c>
      <c r="HB659" s="32">
        <v>13.04</v>
      </c>
      <c r="HC659" s="33">
        <v>1683.27</v>
      </c>
      <c r="HD659" s="32">
        <v>7.59</v>
      </c>
      <c r="HE659" s="32">
        <v>6.06</v>
      </c>
      <c r="HF659" s="32">
        <v>8.14</v>
      </c>
      <c r="HG659" s="33">
        <v>9327.2000000000007</v>
      </c>
      <c r="HH659" s="32">
        <v>201.22</v>
      </c>
      <c r="HI659" s="33">
        <v>437.31</v>
      </c>
      <c r="HJ659" s="32">
        <v>336.25</v>
      </c>
      <c r="HK659" s="32">
        <v>7.08</v>
      </c>
      <c r="HL659" s="32">
        <v>27.88</v>
      </c>
      <c r="HM659" s="32">
        <v>873.47</v>
      </c>
      <c r="HN659" s="32">
        <v>0</v>
      </c>
      <c r="HO659" s="32">
        <v>77</v>
      </c>
      <c r="HP659" s="33">
        <v>42.73</v>
      </c>
      <c r="HQ659" s="32">
        <v>7.09</v>
      </c>
      <c r="HR659" s="32">
        <v>136.15</v>
      </c>
      <c r="HS659" s="32">
        <v>148.66</v>
      </c>
      <c r="HT659" s="32">
        <v>2241.7800000000002</v>
      </c>
      <c r="HU659" s="32">
        <v>293.95999999999998</v>
      </c>
      <c r="HV659" s="32">
        <v>7.98</v>
      </c>
      <c r="HW659" s="32">
        <v>28.62</v>
      </c>
      <c r="HX659" s="32">
        <v>0</v>
      </c>
      <c r="HY659" s="32">
        <v>0</v>
      </c>
      <c r="HZ659" s="32">
        <v>0</v>
      </c>
      <c r="IA659" s="22">
        <f>HU659/HP659</f>
        <v>6.8794757781418205</v>
      </c>
      <c r="KB659" s="1"/>
      <c r="KC659" s="1"/>
      <c r="KD659" s="1"/>
      <c r="KE659" s="20">
        <f>FR659*AO659/100*1000</f>
        <v>86.609671200000008</v>
      </c>
      <c r="KF659" s="20">
        <f>FR659*AP659/100*1000</f>
        <v>108.31803839999999</v>
      </c>
      <c r="KG659" s="20">
        <f>FR659*AQ659/100*1000</f>
        <v>28.869890399999999</v>
      </c>
      <c r="KH659" s="20">
        <f>FR659*AX659/100*1000</f>
        <v>4.9367512584000002</v>
      </c>
      <c r="KI659" s="20">
        <f>FR659*BM659/100*1000</f>
        <v>1.2532665599999999</v>
      </c>
      <c r="KJ659" s="20">
        <f>FR659*BY659/100*1000</f>
        <v>5.1992658431999992</v>
      </c>
      <c r="KK659" s="20">
        <f>FR659*CA659/100*1000</f>
        <v>41.2691726304</v>
      </c>
      <c r="KL659" s="20">
        <f>FR659*CC659/100*1000</f>
        <v>61.524645811199989</v>
      </c>
      <c r="KM659" s="1"/>
      <c r="KN659" s="1"/>
      <c r="KO659" s="1"/>
      <c r="KS659" s="23">
        <v>43790</v>
      </c>
      <c r="KT659" s="1">
        <v>2</v>
      </c>
    </row>
    <row r="660" spans="1:313">
      <c r="A660" s="1">
        <v>281</v>
      </c>
      <c r="B660" s="1">
        <f>COUNTIFS($D$3:D660,D660,$F$3:F660,F660)</f>
        <v>1</v>
      </c>
      <c r="C660" s="34">
        <v>11700</v>
      </c>
      <c r="D660" s="21" t="s">
        <v>839</v>
      </c>
      <c r="E660" s="2" t="s">
        <v>526</v>
      </c>
      <c r="F660" s="2">
        <v>466202429</v>
      </c>
      <c r="G660" s="1">
        <f>LEFT(H660,4)-CONCATENATE(IF(LEFT(F660, 2)&lt;MID(H660, 3, 4), 20, 19),LEFT(F660,2))</f>
        <v>73</v>
      </c>
      <c r="H660" s="247" t="s">
        <v>840</v>
      </c>
      <c r="I660" s="29" t="s">
        <v>442</v>
      </c>
      <c r="J660" s="30" t="s">
        <v>516</v>
      </c>
      <c r="K660" s="2" t="s">
        <v>430</v>
      </c>
      <c r="L660" s="1">
        <v>5</v>
      </c>
      <c r="M660" s="2">
        <v>10</v>
      </c>
      <c r="N660" s="2" t="s">
        <v>646</v>
      </c>
      <c r="P660" s="1" t="s">
        <v>836</v>
      </c>
      <c r="S660" s="2"/>
      <c r="T660" s="46" t="s">
        <v>797</v>
      </c>
      <c r="U660" s="46"/>
      <c r="V660" s="47" t="s">
        <v>824</v>
      </c>
      <c r="X660" s="59"/>
      <c r="Y660" s="59"/>
      <c r="Z660" s="29"/>
      <c r="AA660" s="1" t="s">
        <v>817</v>
      </c>
      <c r="AC660" s="115">
        <v>136</v>
      </c>
      <c r="AD660" s="115">
        <v>682</v>
      </c>
      <c r="AE660" s="11"/>
      <c r="AF660" s="11"/>
      <c r="AG660" s="11" t="s">
        <v>491</v>
      </c>
      <c r="AH660" s="115">
        <v>50</v>
      </c>
      <c r="AI660" s="11"/>
      <c r="AO660" s="116">
        <v>31.5</v>
      </c>
      <c r="AP660" s="117">
        <v>9</v>
      </c>
      <c r="AQ660" s="118">
        <v>59.2</v>
      </c>
      <c r="AR660" s="119">
        <f>AO660+AP660+AQ660</f>
        <v>99.7</v>
      </c>
      <c r="AS660" s="120">
        <f>AO660/AP660</f>
        <v>3.5</v>
      </c>
      <c r="AT660" s="121">
        <f>AO660/AP660*AQ660</f>
        <v>207.20000000000002</v>
      </c>
      <c r="AU660" s="122">
        <f>AO660/(AP660+AQ660)</f>
        <v>0.46187683284457476</v>
      </c>
      <c r="AV660" s="19">
        <v>27.751499999999997</v>
      </c>
      <c r="AW660" s="19">
        <f>95-AY660</f>
        <v>88.1</v>
      </c>
      <c r="AX660" s="123">
        <v>2.1735000000000002</v>
      </c>
      <c r="AY660" s="19">
        <v>6.9</v>
      </c>
      <c r="AZ660" s="1" t="s">
        <v>432</v>
      </c>
      <c r="BA660" s="145">
        <v>2</v>
      </c>
      <c r="BB660" s="1" t="s">
        <v>432</v>
      </c>
      <c r="BC660" s="6">
        <v>2.4</v>
      </c>
      <c r="BD660" s="6"/>
      <c r="BE660" s="19">
        <v>39.5</v>
      </c>
      <c r="BF660" s="19">
        <v>23.5</v>
      </c>
      <c r="BG660" s="67">
        <v>4975.7142857142862</v>
      </c>
      <c r="BH660" s="20">
        <v>133</v>
      </c>
      <c r="BI660" s="19">
        <v>1.9E-2</v>
      </c>
      <c r="BJ660" s="19">
        <v>40.4</v>
      </c>
      <c r="BK660" s="1">
        <v>59.6</v>
      </c>
      <c r="BL660" s="124">
        <f>BJ660/BK660</f>
        <v>0.6778523489932885</v>
      </c>
      <c r="BM660" s="125">
        <v>0.4</v>
      </c>
      <c r="BN660" s="6">
        <f>BM660*100/AO660</f>
        <v>1.2698412698412698</v>
      </c>
      <c r="BO660" s="1" t="s">
        <v>432</v>
      </c>
      <c r="BP660" s="1">
        <v>66.3</v>
      </c>
      <c r="BQ660" s="1">
        <v>44</v>
      </c>
      <c r="BR660" s="43">
        <v>37350.892857142855</v>
      </c>
      <c r="BS660" s="6">
        <f>BX660+BZ660</f>
        <v>45.4</v>
      </c>
      <c r="BT660" s="4">
        <v>76.400000000000006</v>
      </c>
      <c r="BU660" s="43">
        <v>11805.920000000002</v>
      </c>
      <c r="BV660" s="6">
        <f>100-BT660</f>
        <v>23.599999999999994</v>
      </c>
      <c r="BW660" s="6">
        <f>BY660+CA660+CC660</f>
        <v>8.8650000000000002</v>
      </c>
      <c r="BX660" s="4">
        <v>28.7</v>
      </c>
      <c r="BY660" s="22">
        <f>BX660*AP660/100</f>
        <v>2.5830000000000002</v>
      </c>
      <c r="BZ660" s="4">
        <v>16.7</v>
      </c>
      <c r="CA660" s="22">
        <f>BZ660*AP660/100</f>
        <v>1.5029999999999999</v>
      </c>
      <c r="CB660" s="4">
        <v>53.1</v>
      </c>
      <c r="CC660" s="22">
        <f>CB660*AP660/100</f>
        <v>4.7789999999999999</v>
      </c>
      <c r="CD660" s="6">
        <v>1.1499999999999999</v>
      </c>
      <c r="CE660" s="126">
        <v>99.5</v>
      </c>
      <c r="CF660" s="127">
        <v>10098.15</v>
      </c>
      <c r="CG660" s="126">
        <v>93.4</v>
      </c>
      <c r="CH660" s="126">
        <v>6205</v>
      </c>
      <c r="CI660" s="126">
        <v>70.3</v>
      </c>
      <c r="CJ660" s="126">
        <v>82.5</v>
      </c>
      <c r="CK660" s="127">
        <v>5979.5999999999995</v>
      </c>
      <c r="CL660" s="19">
        <f>BX660/BZ660</f>
        <v>1.7185628742514971</v>
      </c>
      <c r="CM660" s="22"/>
      <c r="CN660" s="22"/>
      <c r="CO660" s="22"/>
      <c r="CP660" s="6"/>
      <c r="CQ660" s="19"/>
      <c r="CR660" s="19"/>
      <c r="CS660" s="19"/>
      <c r="CT660" s="6">
        <v>37.700000000000003</v>
      </c>
      <c r="CU660" s="6">
        <v>1.23</v>
      </c>
      <c r="CV660" s="6">
        <v>65.599999999999994</v>
      </c>
      <c r="CW660" s="22">
        <v>35.6</v>
      </c>
      <c r="CX660" s="22">
        <v>40.9</v>
      </c>
      <c r="CY660" s="2">
        <v>24.5</v>
      </c>
      <c r="CZ660" s="22">
        <v>1.53</v>
      </c>
      <c r="DA660" s="16">
        <v>3</v>
      </c>
      <c r="DB660" s="129" t="s">
        <v>458</v>
      </c>
      <c r="DC660" s="130"/>
      <c r="DD660" s="131"/>
      <c r="DI660" s="1" t="s">
        <v>436</v>
      </c>
      <c r="DJ660" s="210" t="s">
        <v>491</v>
      </c>
      <c r="DK660" s="4">
        <v>2</v>
      </c>
      <c r="DM660" s="4" t="s">
        <v>442</v>
      </c>
      <c r="DN660" s="16" t="s">
        <v>467</v>
      </c>
      <c r="DO660" s="4">
        <v>0</v>
      </c>
      <c r="DP660" s="14">
        <v>43738</v>
      </c>
      <c r="DR660" s="1">
        <v>14.4</v>
      </c>
      <c r="DS660" s="1" t="s">
        <v>431</v>
      </c>
      <c r="DT660" s="1" t="s">
        <v>431</v>
      </c>
      <c r="DU660" s="1" t="s">
        <v>431</v>
      </c>
      <c r="DV660" s="1" t="s">
        <v>431</v>
      </c>
      <c r="DW660" s="1" t="s">
        <v>431</v>
      </c>
      <c r="DX660" s="1" t="s">
        <v>431</v>
      </c>
      <c r="DY660" s="1" t="s">
        <v>431</v>
      </c>
      <c r="DZ660" s="1" t="s">
        <v>431</v>
      </c>
      <c r="EA660" s="1" t="s">
        <v>431</v>
      </c>
      <c r="EB660" s="1" t="s">
        <v>431</v>
      </c>
      <c r="EC660" s="4">
        <v>0</v>
      </c>
      <c r="ED660" s="4"/>
      <c r="EE660" s="4">
        <v>5</v>
      </c>
      <c r="EF660" s="4">
        <v>20</v>
      </c>
      <c r="EG660" s="4">
        <v>2</v>
      </c>
      <c r="EH660" s="4">
        <v>0</v>
      </c>
      <c r="EI660" s="4"/>
      <c r="EJ660" s="4">
        <v>168</v>
      </c>
      <c r="EK660" s="4">
        <v>115</v>
      </c>
      <c r="EL660" s="6">
        <f>EK660/((EJ660/100)*(EJ660/100))</f>
        <v>40.745464852607718</v>
      </c>
      <c r="EM660" s="17">
        <v>3</v>
      </c>
      <c r="EN660" s="1">
        <v>0</v>
      </c>
      <c r="EO660" s="4">
        <v>1</v>
      </c>
      <c r="EP660" s="4">
        <v>1</v>
      </c>
      <c r="EQ660" s="31"/>
      <c r="ER660" s="14"/>
      <c r="ES660" s="132">
        <v>11700</v>
      </c>
      <c r="ET660" s="133">
        <v>75</v>
      </c>
      <c r="EU660" s="133">
        <v>455745</v>
      </c>
      <c r="EV660" s="133">
        <v>12000</v>
      </c>
      <c r="EW660" s="133">
        <v>42120</v>
      </c>
      <c r="EX660" s="133">
        <v>2912</v>
      </c>
      <c r="EY660" s="134">
        <f>EX660/EV660*EW660/ET660</f>
        <v>136.2816</v>
      </c>
      <c r="EZ660" s="39">
        <f>L660*EY660</f>
        <v>681.40800000000002</v>
      </c>
      <c r="FA660" s="9"/>
      <c r="FE660" s="135"/>
      <c r="FF660" s="135"/>
      <c r="FH660" s="136"/>
      <c r="FK660" s="138"/>
      <c r="FL660" s="139"/>
      <c r="FM660" s="9"/>
      <c r="FN660" s="1"/>
      <c r="FO660" s="41">
        <f>AC660/1000</f>
        <v>0.13600000000000001</v>
      </c>
      <c r="FQ660" s="121">
        <f>EX660*100/EU660</f>
        <v>0.63895380091937382</v>
      </c>
      <c r="FR660" s="140">
        <f>EY660/1000</f>
        <v>0.1362816</v>
      </c>
      <c r="FS660" s="9"/>
      <c r="FT660" s="43">
        <v>6</v>
      </c>
      <c r="FU660" s="214" t="s">
        <v>431</v>
      </c>
      <c r="FV660" s="130" t="s">
        <v>695</v>
      </c>
      <c r="FW660" s="214" t="s">
        <v>431</v>
      </c>
      <c r="FX660" s="8" t="s">
        <v>695</v>
      </c>
      <c r="FY660" s="9" t="s">
        <v>841</v>
      </c>
      <c r="FZ660" s="1">
        <v>0</v>
      </c>
      <c r="GA660" s="1">
        <v>7</v>
      </c>
      <c r="GB660" s="9" t="s">
        <v>842</v>
      </c>
      <c r="GD660" s="1">
        <v>0</v>
      </c>
      <c r="GG660" s="1">
        <v>1</v>
      </c>
      <c r="GH660" s="8" t="s">
        <v>843</v>
      </c>
      <c r="GJ660" s="8" t="s">
        <v>844</v>
      </c>
      <c r="GK660" s="1">
        <v>1</v>
      </c>
      <c r="GL660" s="228" t="s">
        <v>845</v>
      </c>
      <c r="GM660" s="9" t="s">
        <v>691</v>
      </c>
      <c r="GN660" s="1">
        <f>DATEDIF(DP660,GO660,"m")</f>
        <v>0</v>
      </c>
      <c r="GO660" s="10">
        <v>43738</v>
      </c>
      <c r="GP660" s="10" t="s">
        <v>444</v>
      </c>
      <c r="GQ660" s="20"/>
      <c r="GT660" s="22">
        <v>4.1761526334500001</v>
      </c>
      <c r="GY660" s="1"/>
      <c r="GZ660" s="1"/>
      <c r="KB660" s="1"/>
      <c r="KC660" s="1"/>
      <c r="KD660" s="1"/>
      <c r="KE660" s="20">
        <f>FR660*AO660/100*1000</f>
        <v>42.928703999999996</v>
      </c>
      <c r="KF660" s="20">
        <f>FR660*AP660/100*1000</f>
        <v>12.265344000000001</v>
      </c>
      <c r="KG660" s="20">
        <f>FR660*AQ660/100*1000</f>
        <v>80.678707200000005</v>
      </c>
      <c r="KH660" s="20">
        <f>FR660*AX660/100*1000</f>
        <v>2.962080576</v>
      </c>
      <c r="KI660" s="20">
        <f>FR660*BM660/100*1000</f>
        <v>0.54512640000000001</v>
      </c>
      <c r="KJ660" s="20">
        <f>FR660*BY660/100*1000</f>
        <v>3.5201537280000004</v>
      </c>
      <c r="KK660" s="20">
        <f>FR660*CA660/100*1000</f>
        <v>2.0483124479999999</v>
      </c>
      <c r="KL660" s="20">
        <f>FR660*CC660/100*1000</f>
        <v>6.5128976640000005</v>
      </c>
      <c r="KM660" s="1"/>
      <c r="KN660" s="1"/>
      <c r="KO660" s="1"/>
      <c r="KV660" s="9" t="s">
        <v>691</v>
      </c>
    </row>
    <row r="661" spans="1:313">
      <c r="A661" s="1">
        <v>121</v>
      </c>
      <c r="B661" s="219">
        <f>COUNTIFS($D$3:D661,D661,$F$3:F661,F661)</f>
        <v>1</v>
      </c>
      <c r="C661" s="34">
        <v>15159</v>
      </c>
      <c r="D661" s="75" t="s">
        <v>1928</v>
      </c>
      <c r="E661" s="76" t="s">
        <v>499</v>
      </c>
      <c r="F661" s="78">
        <v>526231130</v>
      </c>
      <c r="G661" s="77">
        <f>LEFT(H661,4)-CONCATENATE(IF(LEFT(F661, 2)&lt;MID(H661, 3, 4), 20, 19),LEFT(F661,2))</f>
        <v>69</v>
      </c>
      <c r="H661" s="248" t="s">
        <v>1921</v>
      </c>
      <c r="I661" s="29" t="s">
        <v>442</v>
      </c>
      <c r="J661" s="24" t="s">
        <v>487</v>
      </c>
      <c r="K661" s="2" t="s">
        <v>430</v>
      </c>
      <c r="L661" s="2">
        <v>12</v>
      </c>
      <c r="M661" s="2">
        <v>2</v>
      </c>
      <c r="N661" s="2" t="s">
        <v>431</v>
      </c>
      <c r="O661" s="11"/>
      <c r="P661" s="2" t="s">
        <v>1907</v>
      </c>
      <c r="Q661" s="11"/>
      <c r="R661" s="11"/>
      <c r="S661" s="11"/>
      <c r="T661" s="42"/>
      <c r="U661" s="42"/>
      <c r="V661" s="64" t="s">
        <v>1609</v>
      </c>
      <c r="W661" s="42"/>
      <c r="X661" s="42"/>
      <c r="Y661" s="66"/>
      <c r="Z661" s="11"/>
      <c r="AA661" s="1" t="s">
        <v>812</v>
      </c>
      <c r="AC661" s="115">
        <v>89</v>
      </c>
      <c r="AD661" s="115">
        <v>1000</v>
      </c>
      <c r="AE661" s="11"/>
      <c r="AF661" s="11"/>
      <c r="AG661" s="11" t="s">
        <v>483</v>
      </c>
      <c r="AH661" s="115">
        <v>50</v>
      </c>
      <c r="AI661" s="11"/>
      <c r="AJ661" s="11"/>
      <c r="AM661" s="11"/>
      <c r="AO661" s="116">
        <v>3.52</v>
      </c>
      <c r="AP661" s="117">
        <v>93</v>
      </c>
      <c r="AQ661" s="118">
        <v>2.11</v>
      </c>
      <c r="AR661" s="119">
        <f>AO661+AP661+AQ661</f>
        <v>98.63</v>
      </c>
      <c r="AS661" s="120">
        <f>AO661/AP661</f>
        <v>3.7849462365591398E-2</v>
      </c>
      <c r="AT661" s="121">
        <f>AO661/AP661*AQ661</f>
        <v>7.9862365591397838E-2</v>
      </c>
      <c r="AU661" s="122">
        <f>AO661/(AP661+AQ661)</f>
        <v>3.7009778151613923E-2</v>
      </c>
      <c r="AV661" s="19">
        <f>AW661*AO661/100</f>
        <v>3.0595999999999997</v>
      </c>
      <c r="AW661" s="19">
        <f>98-AY661-(CD661*100/AO661)</f>
        <v>86.920454545454547</v>
      </c>
      <c r="AX661" s="123">
        <v>0.23</v>
      </c>
      <c r="AY661" s="19">
        <f>AX661*100/AO661</f>
        <v>6.5340909090909092</v>
      </c>
      <c r="AZ661" s="1" t="s">
        <v>432</v>
      </c>
      <c r="BA661" s="58" t="s">
        <v>432</v>
      </c>
      <c r="BB661" s="1" t="s">
        <v>432</v>
      </c>
      <c r="BC661" s="6">
        <v>7.2899999999999996E-3</v>
      </c>
      <c r="BD661" s="6"/>
      <c r="BE661" s="19"/>
      <c r="BF661" s="19"/>
      <c r="BG661" s="67">
        <v>4293.3333333333339</v>
      </c>
      <c r="BH661" s="67" t="s">
        <v>432</v>
      </c>
      <c r="BI661" s="19" t="s">
        <v>432</v>
      </c>
      <c r="BJ661" s="19">
        <v>46.6</v>
      </c>
      <c r="BK661" s="19">
        <f>100-BJ661</f>
        <v>53.4</v>
      </c>
      <c r="BL661" s="124">
        <f>BJ661/BK661</f>
        <v>0.87265917602996257</v>
      </c>
      <c r="BM661" s="125">
        <v>5.8000000000000003E-2</v>
      </c>
      <c r="BN661" s="6">
        <f>BM661*100/AO661</f>
        <v>1.6477272727272729</v>
      </c>
      <c r="BO661" s="1" t="s">
        <v>432</v>
      </c>
      <c r="BP661" s="19">
        <v>69.122</v>
      </c>
      <c r="BQ661" s="19">
        <v>53.9</v>
      </c>
      <c r="BR661" s="43">
        <v>69678</v>
      </c>
      <c r="BS661" s="6">
        <f>BX661+BZ661</f>
        <v>80.099999999999994</v>
      </c>
      <c r="BT661" s="4">
        <v>88.8</v>
      </c>
      <c r="BU661" s="43">
        <v>7355.92</v>
      </c>
      <c r="BV661" s="6">
        <f>100-BT661</f>
        <v>11.200000000000003</v>
      </c>
      <c r="BW661" s="6">
        <f>BY661+CA661+CC661</f>
        <v>90.48899999999999</v>
      </c>
      <c r="BX661" s="22">
        <v>68.3</v>
      </c>
      <c r="BY661" s="22">
        <f>BX661*AP661/100</f>
        <v>63.518999999999998</v>
      </c>
      <c r="BZ661" s="6">
        <v>11.8</v>
      </c>
      <c r="CA661" s="22">
        <f>BZ661*AP661/100</f>
        <v>10.974</v>
      </c>
      <c r="CB661" s="6">
        <v>17.2</v>
      </c>
      <c r="CC661" s="22">
        <f>CB661*AP661/100</f>
        <v>15.995999999999999</v>
      </c>
      <c r="CD661" s="22">
        <v>0.16</v>
      </c>
      <c r="CE661" s="126">
        <v>95.3</v>
      </c>
      <c r="CF661" s="127">
        <v>9918</v>
      </c>
      <c r="CG661" s="126">
        <v>67.8</v>
      </c>
      <c r="CH661" s="127">
        <v>5680</v>
      </c>
      <c r="CI661" s="126">
        <v>41</v>
      </c>
      <c r="CJ661" s="126">
        <v>82.8</v>
      </c>
      <c r="CK661" s="127">
        <v>8781</v>
      </c>
      <c r="CL661" s="19">
        <f>BX661/BZ661</f>
        <v>5.7881355932203382</v>
      </c>
      <c r="CM661" s="19">
        <v>12.9</v>
      </c>
      <c r="CN661" s="19">
        <v>7.14</v>
      </c>
      <c r="CO661" s="19">
        <v>34.700000000000003</v>
      </c>
      <c r="CP661" s="6"/>
      <c r="CQ661" s="19"/>
      <c r="CR661" s="19"/>
      <c r="CS661" s="20"/>
      <c r="CZ661" s="22"/>
      <c r="DA661" s="16"/>
      <c r="DB661" s="129" t="s">
        <v>257</v>
      </c>
      <c r="DC661" s="130"/>
      <c r="DD661" s="131" t="s">
        <v>1929</v>
      </c>
      <c r="DI661" s="1" t="s">
        <v>436</v>
      </c>
      <c r="DJ661" s="209" t="s">
        <v>483</v>
      </c>
      <c r="DK661" s="4">
        <v>2</v>
      </c>
      <c r="DN661" s="16">
        <v>0</v>
      </c>
      <c r="DR661" s="22" t="s">
        <v>431</v>
      </c>
      <c r="DS661" s="22" t="s">
        <v>431</v>
      </c>
      <c r="DT661" s="67">
        <v>41</v>
      </c>
      <c r="DU661" s="22">
        <v>48.8</v>
      </c>
      <c r="DV661" s="22">
        <v>51.2</v>
      </c>
      <c r="DW661" s="22" t="s">
        <v>431</v>
      </c>
      <c r="DX661" s="22" t="s">
        <v>431</v>
      </c>
      <c r="DY661" s="22" t="s">
        <v>431</v>
      </c>
      <c r="DZ661" s="22" t="s">
        <v>431</v>
      </c>
      <c r="EA661" s="2">
        <v>0</v>
      </c>
      <c r="EB661" s="68"/>
      <c r="EC661" s="36"/>
      <c r="ED661" s="36"/>
      <c r="EE661" s="4">
        <f>L661</f>
        <v>12</v>
      </c>
      <c r="EF661" s="4"/>
      <c r="EG661" s="4"/>
      <c r="EH661" s="4"/>
      <c r="EI661" s="4"/>
      <c r="EJ661" s="4"/>
      <c r="EK661" s="4"/>
      <c r="EL661" s="6" t="e">
        <f>EK661/(EJ661*EJ661*0.01*0.01)</f>
        <v>#DIV/0!</v>
      </c>
      <c r="EM661" s="4"/>
      <c r="EN661" s="4"/>
      <c r="EO661" s="4"/>
      <c r="EP661" s="4"/>
      <c r="EQ661" s="31"/>
      <c r="ER661" s="14"/>
      <c r="ES661" s="132">
        <v>15159</v>
      </c>
      <c r="ET661" s="133">
        <v>75</v>
      </c>
      <c r="EU661" s="133">
        <v>10186</v>
      </c>
      <c r="EV661" s="133">
        <v>12000</v>
      </c>
      <c r="EW661" s="133">
        <v>39780</v>
      </c>
      <c r="EX661" s="133">
        <v>1927</v>
      </c>
      <c r="EY661" s="134">
        <f>EX661/EV661*EW661/ET661</f>
        <v>85.173400000000001</v>
      </c>
      <c r="EZ661" s="39">
        <f>L661*EY661</f>
        <v>1022.0808</v>
      </c>
      <c r="FA661" s="9"/>
      <c r="FE661" s="135"/>
      <c r="FF661" s="135"/>
      <c r="FH661" s="136"/>
      <c r="FK661" s="138"/>
      <c r="FL661" s="139"/>
      <c r="FM661" s="9"/>
      <c r="FN661" s="1"/>
      <c r="FO661" s="41">
        <f>AC661/1000</f>
        <v>8.8999999999999996E-2</v>
      </c>
      <c r="FQ661" s="121">
        <f>EX661*100/EU661</f>
        <v>18.918122913803259</v>
      </c>
      <c r="FR661" s="140">
        <f>EY661/1000</f>
        <v>8.5173399999999996E-2</v>
      </c>
      <c r="FS661" s="9"/>
      <c r="FV661" s="212"/>
      <c r="FX661" s="212"/>
      <c r="GI661" s="8"/>
      <c r="GO661" s="10"/>
      <c r="GP661" s="10"/>
      <c r="GQ661" s="20"/>
      <c r="KE661" s="20">
        <f>FR661*AO661/100*1000</f>
        <v>2.9981036800000003</v>
      </c>
      <c r="KF661" s="20">
        <f>FR661*AP661/100*1000</f>
        <v>79.211262000000005</v>
      </c>
      <c r="KG661" s="20">
        <f>FR661*AQ661/100*1000</f>
        <v>1.7971587399999998</v>
      </c>
      <c r="KH661" s="20">
        <f>FR661*AX661/100*1000</f>
        <v>0.19589882</v>
      </c>
      <c r="KI661" s="20">
        <f>FR661*BM661/100*1000</f>
        <v>4.9400572000000004E-2</v>
      </c>
      <c r="KJ661" s="20">
        <f>FR661*BY661/100*1000</f>
        <v>54.101291945999996</v>
      </c>
      <c r="KK661" s="20">
        <f>FR661*CA661/100*1000</f>
        <v>9.3469289160000013</v>
      </c>
      <c r="KL661" s="20">
        <f>FR661*CC661/100*1000</f>
        <v>13.624337063999999</v>
      </c>
    </row>
    <row r="662" spans="1:313">
      <c r="A662" s="1">
        <v>135</v>
      </c>
      <c r="B662" s="1">
        <f>COUNTIFS($D$3:D662,D662,$F$3:F662,F662)</f>
        <v>2</v>
      </c>
      <c r="C662" s="34">
        <v>15264</v>
      </c>
      <c r="D662" s="75" t="s">
        <v>1928</v>
      </c>
      <c r="E662" s="76" t="s">
        <v>499</v>
      </c>
      <c r="F662" s="78">
        <v>526231130</v>
      </c>
      <c r="G662" s="77">
        <f>LEFT(H662,4)-CONCATENATE(IF(LEFT(F662, 2)&lt;MID(H662, 3, 4), 20, 19),LEFT(F662,2))</f>
        <v>69</v>
      </c>
      <c r="H662" s="248" t="s">
        <v>1952</v>
      </c>
      <c r="I662" s="29" t="s">
        <v>442</v>
      </c>
      <c r="J662" s="24" t="s">
        <v>487</v>
      </c>
      <c r="K662" s="2" t="s">
        <v>430</v>
      </c>
      <c r="L662" s="2">
        <v>7</v>
      </c>
      <c r="M662" s="2" t="s">
        <v>664</v>
      </c>
      <c r="N662" s="2" t="s">
        <v>431</v>
      </c>
      <c r="O662" s="11"/>
      <c r="P662" s="2" t="s">
        <v>1907</v>
      </c>
      <c r="Q662" s="11"/>
      <c r="R662" s="11"/>
      <c r="S662" s="11"/>
      <c r="T662" s="42"/>
      <c r="U662" s="42"/>
      <c r="V662" s="64" t="s">
        <v>1609</v>
      </c>
      <c r="W662" s="42"/>
      <c r="X662" s="42"/>
      <c r="Y662" s="66"/>
      <c r="Z662" s="11"/>
      <c r="AA662" s="1" t="s">
        <v>812</v>
      </c>
      <c r="AC662" s="115">
        <v>81</v>
      </c>
      <c r="AD662" s="115">
        <v>500</v>
      </c>
      <c r="AE662" s="11"/>
      <c r="AF662" s="11"/>
      <c r="AG662" s="11" t="s">
        <v>483</v>
      </c>
      <c r="AH662" s="115">
        <v>50</v>
      </c>
      <c r="AI662" s="11"/>
      <c r="AJ662" s="11"/>
      <c r="AM662" s="11"/>
      <c r="AO662" s="116">
        <v>13.4</v>
      </c>
      <c r="AP662" s="117">
        <v>79.2</v>
      </c>
      <c r="AQ662" s="118">
        <v>6.08</v>
      </c>
      <c r="AR662" s="119">
        <f>AO662+AP662+AQ662</f>
        <v>98.68</v>
      </c>
      <c r="AS662" s="120">
        <f>AO662/AP662</f>
        <v>0.1691919191919192</v>
      </c>
      <c r="AT662" s="121">
        <f>AO662/AP662*AQ662</f>
        <v>1.0286868686868686</v>
      </c>
      <c r="AU662" s="122">
        <f>AO662/(AP662+AQ662)</f>
        <v>0.1571294559099437</v>
      </c>
      <c r="AV662" s="19">
        <f>AW662*AO662/100</f>
        <v>11.672000000000001</v>
      </c>
      <c r="AW662" s="19">
        <f>98-AY662-(CD662*100/AO662)</f>
        <v>87.104477611940297</v>
      </c>
      <c r="AX662" s="123">
        <v>1.0900000000000001</v>
      </c>
      <c r="AY662" s="19">
        <f>AX662*100/AO662</f>
        <v>8.1343283582089558</v>
      </c>
      <c r="AZ662" s="1" t="s">
        <v>432</v>
      </c>
      <c r="BA662" s="58">
        <v>60.7</v>
      </c>
      <c r="BB662" s="1" t="s">
        <v>432</v>
      </c>
      <c r="BC662" s="6">
        <v>4.9000000000000002E-2</v>
      </c>
      <c r="BD662" s="6"/>
      <c r="BE662" s="19"/>
      <c r="BF662" s="19"/>
      <c r="BG662" s="67">
        <v>3786.7256637168143</v>
      </c>
      <c r="BH662" s="67">
        <v>290.90909090909088</v>
      </c>
      <c r="BI662" s="19">
        <v>2.17</v>
      </c>
      <c r="BJ662" s="19">
        <v>42.5</v>
      </c>
      <c r="BK662" s="19">
        <f>100-BJ662</f>
        <v>57.5</v>
      </c>
      <c r="BL662" s="124">
        <f>BJ662/BK662</f>
        <v>0.73913043478260865</v>
      </c>
      <c r="BM662" s="125">
        <v>0.23</v>
      </c>
      <c r="BN662" s="6">
        <f>BM662*100/AO662</f>
        <v>1.716417910447761</v>
      </c>
      <c r="BO662" s="1" t="s">
        <v>432</v>
      </c>
      <c r="BP662" s="19">
        <v>37.878</v>
      </c>
      <c r="BQ662" s="19">
        <v>45.360000000000007</v>
      </c>
      <c r="BR662" s="43">
        <v>47789</v>
      </c>
      <c r="BS662" s="6">
        <f>BX662+BZ662</f>
        <v>71.5</v>
      </c>
      <c r="BT662" s="4">
        <v>90.6</v>
      </c>
      <c r="BU662" s="43">
        <v>8803.6</v>
      </c>
      <c r="BV662" s="6">
        <f>100-BT662</f>
        <v>9.4000000000000057</v>
      </c>
      <c r="BW662" s="6">
        <f>BY662+CA662+CC662</f>
        <v>77.616</v>
      </c>
      <c r="BX662" s="22">
        <v>49</v>
      </c>
      <c r="BY662" s="22">
        <f>BX662*AP662/100</f>
        <v>38.808</v>
      </c>
      <c r="BZ662" s="6">
        <v>22.5</v>
      </c>
      <c r="CA662" s="22">
        <f>BZ662*AP662/100</f>
        <v>17.82</v>
      </c>
      <c r="CB662" s="6">
        <v>26.5</v>
      </c>
      <c r="CC662" s="22">
        <f>CB662*AP662/100</f>
        <v>20.988000000000003</v>
      </c>
      <c r="CD662" s="22">
        <v>0.37</v>
      </c>
      <c r="CE662" s="126">
        <v>95.3</v>
      </c>
      <c r="CF662" s="127">
        <v>9304</v>
      </c>
      <c r="CG662" s="126">
        <v>80.2</v>
      </c>
      <c r="CH662" s="127">
        <v>6018</v>
      </c>
      <c r="CI662" s="126">
        <v>49.9</v>
      </c>
      <c r="CJ662" s="126">
        <v>79.8</v>
      </c>
      <c r="CK662" s="127">
        <v>7404</v>
      </c>
      <c r="CL662" s="19">
        <f>BX662/BZ662</f>
        <v>2.1777777777777776</v>
      </c>
      <c r="CM662" s="19">
        <v>6.74</v>
      </c>
      <c r="CN662" s="19">
        <v>17</v>
      </c>
      <c r="CO662" s="19">
        <v>16.7</v>
      </c>
      <c r="CP662" s="6"/>
      <c r="CQ662" s="19"/>
      <c r="CR662" s="19"/>
      <c r="CS662" s="20"/>
      <c r="CZ662" s="22"/>
      <c r="DA662" s="16"/>
      <c r="DB662" s="129" t="s">
        <v>257</v>
      </c>
      <c r="DC662" s="130"/>
      <c r="DD662" s="131" t="s">
        <v>1934</v>
      </c>
      <c r="DI662" s="1" t="s">
        <v>436</v>
      </c>
      <c r="DJ662" s="209" t="s">
        <v>483</v>
      </c>
      <c r="DK662" s="4">
        <v>2</v>
      </c>
      <c r="DN662" s="16">
        <v>0</v>
      </c>
      <c r="DR662" s="22" t="s">
        <v>431</v>
      </c>
      <c r="DS662" s="22" t="s">
        <v>431</v>
      </c>
      <c r="DT662" s="67">
        <v>50</v>
      </c>
      <c r="DU662" s="22">
        <v>50</v>
      </c>
      <c r="DV662" s="22">
        <v>50</v>
      </c>
      <c r="DW662" s="22" t="s">
        <v>431</v>
      </c>
      <c r="DX662" s="22" t="s">
        <v>431</v>
      </c>
      <c r="DY662" s="22" t="s">
        <v>431</v>
      </c>
      <c r="DZ662" s="22" t="s">
        <v>431</v>
      </c>
      <c r="EA662" s="2">
        <v>0</v>
      </c>
      <c r="EB662" s="68"/>
      <c r="EC662" s="36"/>
      <c r="ED662" s="36"/>
      <c r="EE662" s="4">
        <f>L662</f>
        <v>7</v>
      </c>
      <c r="EF662" s="4"/>
      <c r="EG662" s="4"/>
      <c r="EH662" s="4"/>
      <c r="EI662" s="4"/>
      <c r="EJ662" s="4"/>
      <c r="EK662" s="4"/>
      <c r="EL662" s="6" t="e">
        <f>EK662/(EJ662*EJ662*0.01*0.01)</f>
        <v>#DIV/0!</v>
      </c>
      <c r="EM662" s="4"/>
      <c r="EN662" s="4"/>
      <c r="EO662" s="4"/>
      <c r="EP662" s="4"/>
      <c r="EQ662" s="31"/>
      <c r="ER662" s="14"/>
      <c r="ES662" s="132">
        <v>15264</v>
      </c>
      <c r="ET662" s="133">
        <v>75</v>
      </c>
      <c r="EU662" s="133">
        <v>24746</v>
      </c>
      <c r="EV662" s="133">
        <v>14000</v>
      </c>
      <c r="EW662" s="133">
        <v>39780</v>
      </c>
      <c r="EX662" s="133">
        <v>1705</v>
      </c>
      <c r="EY662" s="134">
        <f>EX662/EV662*EW662/ET662</f>
        <v>64.595142857142861</v>
      </c>
      <c r="EZ662" s="39">
        <f>L662*EY662</f>
        <v>452.16600000000005</v>
      </c>
      <c r="FA662" s="9"/>
      <c r="FE662" s="135"/>
      <c r="FF662" s="135"/>
      <c r="FH662" s="136"/>
      <c r="FK662" s="138"/>
      <c r="FL662" s="139"/>
      <c r="FM662" s="9"/>
      <c r="FN662" s="1"/>
      <c r="FO662" s="41">
        <f>AC662/1000</f>
        <v>8.1000000000000003E-2</v>
      </c>
      <c r="FQ662" s="121">
        <f>EX662*100/EU662</f>
        <v>6.8900024246342841</v>
      </c>
      <c r="FR662" s="140">
        <f>EY662/1000</f>
        <v>6.4595142857142865E-2</v>
      </c>
      <c r="FS662" s="9"/>
      <c r="FV662" s="212"/>
      <c r="FX662" s="212"/>
      <c r="GI662" s="8"/>
      <c r="GO662" s="10"/>
      <c r="GP662" s="10"/>
      <c r="GQ662" s="20"/>
      <c r="KE662" s="20">
        <f>FR662*AO662/100*1000</f>
        <v>8.6557491428571431</v>
      </c>
      <c r="KF662" s="20">
        <f>FR662*AP662/100*1000</f>
        <v>51.159353142857157</v>
      </c>
      <c r="KG662" s="20">
        <f>FR662*AQ662/100*1000</f>
        <v>3.9273846857142867</v>
      </c>
      <c r="KH662" s="20">
        <f>FR662*AX662/100*1000</f>
        <v>0.70408705714285735</v>
      </c>
      <c r="KI662" s="20">
        <f>FR662*BM662/100*1000</f>
        <v>0.14856882857142861</v>
      </c>
      <c r="KJ662" s="20">
        <f>FR662*BY662/100*1000</f>
        <v>25.068083040000001</v>
      </c>
      <c r="KK662" s="20">
        <f>FR662*CA662/100*1000</f>
        <v>11.510854457142859</v>
      </c>
      <c r="KL662" s="20">
        <f>FR662*CC662/100*1000</f>
        <v>13.557228582857146</v>
      </c>
    </row>
    <row r="663" spans="1:313">
      <c r="A663" s="1">
        <v>186</v>
      </c>
      <c r="B663" s="1">
        <f>COUNTIFS($D$3:D663,D663,$F$3:F663,F663)</f>
        <v>1</v>
      </c>
      <c r="C663" s="34">
        <v>17923</v>
      </c>
      <c r="D663" s="21" t="s">
        <v>2589</v>
      </c>
      <c r="E663" s="2" t="s">
        <v>553</v>
      </c>
      <c r="F663" s="2">
        <v>7457275719</v>
      </c>
      <c r="G663" s="1">
        <v>48</v>
      </c>
      <c r="H663" s="247" t="s">
        <v>2588</v>
      </c>
      <c r="I663" s="29" t="s">
        <v>442</v>
      </c>
      <c r="J663" s="24" t="s">
        <v>487</v>
      </c>
      <c r="K663" s="2" t="s">
        <v>430</v>
      </c>
      <c r="L663" s="2">
        <v>6</v>
      </c>
      <c r="M663" s="2">
        <v>2</v>
      </c>
      <c r="N663" s="2" t="s">
        <v>431</v>
      </c>
      <c r="O663" s="11"/>
      <c r="P663" s="2" t="s">
        <v>2571</v>
      </c>
      <c r="Q663" s="11" t="s">
        <v>2584</v>
      </c>
      <c r="R663" s="11"/>
      <c r="S663" s="11"/>
      <c r="T663" s="42"/>
      <c r="U663" s="42"/>
      <c r="V663" s="64" t="s">
        <v>2426</v>
      </c>
      <c r="W663" s="42"/>
      <c r="X663" s="42"/>
      <c r="Y663" s="42"/>
      <c r="Z663" s="29"/>
      <c r="AA663" s="1" t="s">
        <v>2166</v>
      </c>
      <c r="AC663" s="115">
        <v>231</v>
      </c>
      <c r="AD663" s="115">
        <v>1300</v>
      </c>
      <c r="AG663" s="11" t="s">
        <v>443</v>
      </c>
      <c r="AH663" s="115">
        <v>50</v>
      </c>
      <c r="AJ663" s="11"/>
      <c r="AM663" s="11"/>
      <c r="AO663" s="116"/>
      <c r="AP663" s="117"/>
      <c r="AQ663" s="118"/>
      <c r="AR663" s="119">
        <f>AO663+AP663+AQ663</f>
        <v>0</v>
      </c>
      <c r="AS663" s="120" t="e">
        <f>AO663/AP663</f>
        <v>#DIV/0!</v>
      </c>
      <c r="AT663" s="121" t="e">
        <f>AO663/AP663*AQ663</f>
        <v>#DIV/0!</v>
      </c>
      <c r="AU663" s="122" t="e">
        <f>AO663/(AP663+AQ663)</f>
        <v>#DIV/0!</v>
      </c>
      <c r="AV663" s="19" t="e">
        <f>AW663*AO663/100</f>
        <v>#DIV/0!</v>
      </c>
      <c r="AW663" s="19" t="e">
        <f>98-AY663</f>
        <v>#DIV/0!</v>
      </c>
      <c r="AX663" s="123"/>
      <c r="AY663" s="19" t="e">
        <f>AX663*100/AO663</f>
        <v>#DIV/0!</v>
      </c>
      <c r="AZ663" s="1" t="s">
        <v>432</v>
      </c>
      <c r="BA663" s="58"/>
      <c r="BB663" s="1" t="s">
        <v>432</v>
      </c>
      <c r="BC663" s="6"/>
      <c r="BD663" s="6"/>
      <c r="BE663" s="19"/>
      <c r="BF663" s="19"/>
      <c r="BG663" s="67"/>
      <c r="BH663" s="67"/>
      <c r="BI663" s="19"/>
      <c r="BJ663" s="19"/>
      <c r="BK663" s="19">
        <f>100-BJ663</f>
        <v>100</v>
      </c>
      <c r="BL663" s="124">
        <f>BJ663/BK663</f>
        <v>0</v>
      </c>
      <c r="BM663" s="125"/>
      <c r="BN663" s="6" t="e">
        <f>BM663*100/AO663</f>
        <v>#DIV/0!</v>
      </c>
      <c r="BO663" s="1" t="s">
        <v>432</v>
      </c>
      <c r="BP663" s="19"/>
      <c r="BQ663" s="19"/>
      <c r="BR663" s="43"/>
      <c r="BS663" s="6">
        <f>BX663+BZ663</f>
        <v>0</v>
      </c>
      <c r="BU663" s="43"/>
      <c r="BV663" s="6">
        <f>100-BT663</f>
        <v>100</v>
      </c>
      <c r="BW663" s="6">
        <f>BY663+CA663+CC663</f>
        <v>0</v>
      </c>
      <c r="BX663" s="22"/>
      <c r="BY663" s="22">
        <f>BX663*AP663/100</f>
        <v>0</v>
      </c>
      <c r="BZ663" s="6"/>
      <c r="CA663" s="22">
        <f>BZ663*AP663/100</f>
        <v>0</v>
      </c>
      <c r="CB663" s="6"/>
      <c r="CC663" s="22">
        <f>CB663*AP663/100</f>
        <v>0</v>
      </c>
      <c r="CD663" s="22" t="s">
        <v>432</v>
      </c>
      <c r="CE663" s="126"/>
      <c r="CF663" s="127"/>
      <c r="CG663" s="126"/>
      <c r="CH663" s="127"/>
      <c r="CI663" s="126"/>
      <c r="CJ663" s="126"/>
      <c r="CK663" s="127"/>
      <c r="CL663" s="19" t="e">
        <f>BX663/BZ663</f>
        <v>#DIV/0!</v>
      </c>
      <c r="CM663" s="19"/>
      <c r="CN663" s="19"/>
      <c r="CO663" s="19"/>
      <c r="CP663" s="6"/>
      <c r="CQ663" s="19"/>
      <c r="CR663" s="19"/>
      <c r="CS663" s="20"/>
      <c r="CZ663" s="22"/>
      <c r="DA663" s="16"/>
      <c r="DC663" s="130"/>
      <c r="DD663" s="131"/>
      <c r="DI663" s="1"/>
      <c r="DJ663" s="16" t="s">
        <v>443</v>
      </c>
      <c r="DN663" s="16"/>
      <c r="DR663" s="58"/>
      <c r="DS663" s="22"/>
      <c r="DT663" s="22"/>
      <c r="DU663" s="22"/>
      <c r="DV663" s="22"/>
      <c r="DW663" s="22"/>
      <c r="DX663" s="22"/>
      <c r="DY663" s="22"/>
      <c r="DZ663" s="22"/>
      <c r="EB663" s="2"/>
      <c r="EC663" s="36"/>
      <c r="ED663" s="36"/>
      <c r="EE663" s="4">
        <f>L663</f>
        <v>6</v>
      </c>
      <c r="EF663" s="4"/>
      <c r="EG663" s="4"/>
      <c r="EH663" s="4"/>
      <c r="EI663" s="4"/>
      <c r="EJ663" s="4"/>
      <c r="EK663" s="4"/>
      <c r="EL663" s="6" t="e">
        <f>EK663/(EJ663*EJ663*0.01*0.01)</f>
        <v>#DIV/0!</v>
      </c>
      <c r="EM663" s="4"/>
      <c r="EN663" s="4"/>
      <c r="EO663" s="4"/>
      <c r="EP663" s="4"/>
      <c r="EQ663" s="31"/>
      <c r="ER663" s="14"/>
      <c r="ES663" s="132">
        <f>C663</f>
        <v>17923</v>
      </c>
      <c r="ET663" s="133">
        <v>75</v>
      </c>
      <c r="EU663" s="133"/>
      <c r="EV663" s="133">
        <v>4000</v>
      </c>
      <c r="EW663" s="133">
        <v>40560</v>
      </c>
      <c r="EX663" s="133"/>
      <c r="EY663" s="134">
        <f>EX663/EV663*EW663/ET663</f>
        <v>0</v>
      </c>
      <c r="EZ663" s="39">
        <f>L663*EY663</f>
        <v>0</v>
      </c>
      <c r="FA663" s="9"/>
      <c r="FE663" s="135"/>
      <c r="FF663" s="135"/>
      <c r="FH663" s="136"/>
      <c r="FK663" s="138"/>
      <c r="FL663" s="139"/>
      <c r="FM663" s="9"/>
      <c r="FN663" s="1"/>
      <c r="FO663" s="41" t="e">
        <f>#REF!/1000</f>
        <v>#REF!</v>
      </c>
      <c r="FQ663" s="121" t="e">
        <f>EX663*100/EU663</f>
        <v>#DIV/0!</v>
      </c>
      <c r="FR663" s="140">
        <f>EY663/1000</f>
        <v>0</v>
      </c>
      <c r="FS663" s="9"/>
      <c r="GI663" s="8"/>
      <c r="GO663" s="10"/>
      <c r="GP663" s="10"/>
      <c r="GQ663" s="20"/>
      <c r="KB663" s="22"/>
      <c r="KC663" s="22"/>
      <c r="KD663" s="22"/>
      <c r="KE663" s="20">
        <f>FR663*AO663/100*1000</f>
        <v>0</v>
      </c>
      <c r="KF663" s="20">
        <f>FR663*AP663/100*1000</f>
        <v>0</v>
      </c>
      <c r="KG663" s="20">
        <f>FR663*AQ663/100*1000</f>
        <v>0</v>
      </c>
      <c r="KH663" s="20">
        <f>FR663*AX663/100*1000</f>
        <v>0</v>
      </c>
      <c r="KI663" s="20">
        <f>FR663*BM663/100*1000</f>
        <v>0</v>
      </c>
      <c r="KJ663" s="20">
        <f>FR663*BY663/100*1000</f>
        <v>0</v>
      </c>
      <c r="KK663" s="20">
        <f>FR663*CA663/100*1000</f>
        <v>0</v>
      </c>
      <c r="KL663" s="20">
        <f>FR663*CC663/100*1000</f>
        <v>0</v>
      </c>
      <c r="KM663" s="1"/>
      <c r="KN663" s="1"/>
      <c r="KP663" s="22"/>
      <c r="KQ663" s="22"/>
      <c r="KR663" s="22"/>
      <c r="KS663" s="19"/>
      <c r="KY663" s="11"/>
      <c r="KZ663" s="11"/>
      <c r="LA663" s="11"/>
    </row>
    <row r="664" spans="1:313">
      <c r="A664" s="1">
        <v>354</v>
      </c>
      <c r="B664" s="1">
        <f>COUNTIFS($D$3:D664,D664,$F$3:F664,F664)</f>
        <v>1</v>
      </c>
      <c r="C664" s="34">
        <v>11923</v>
      </c>
      <c r="D664" s="21" t="s">
        <v>752</v>
      </c>
      <c r="E664" s="2" t="s">
        <v>626</v>
      </c>
      <c r="F664" s="2">
        <v>6255300568</v>
      </c>
      <c r="G664" s="1">
        <f>LEFT(H664,4)-CONCATENATE(IF(LEFT(F664, 2)&lt;MID(H664, 3, 4), 20, 19),LEFT(F664,2))</f>
        <v>57</v>
      </c>
      <c r="H664" s="247" t="s">
        <v>963</v>
      </c>
      <c r="I664" s="29" t="s">
        <v>442</v>
      </c>
      <c r="J664" s="24" t="s">
        <v>487</v>
      </c>
      <c r="K664" s="2" t="s">
        <v>430</v>
      </c>
      <c r="L664" s="1">
        <v>16</v>
      </c>
      <c r="M664" s="2" t="s">
        <v>664</v>
      </c>
      <c r="N664" s="2" t="s">
        <v>431</v>
      </c>
      <c r="P664" s="1" t="s">
        <v>943</v>
      </c>
      <c r="S664" s="2"/>
      <c r="T664" s="46"/>
      <c r="U664" s="46"/>
      <c r="V664" s="51" t="s">
        <v>780</v>
      </c>
      <c r="X664" s="59"/>
      <c r="Y664" s="59"/>
      <c r="Z664" s="29"/>
      <c r="AA664" s="1" t="s">
        <v>817</v>
      </c>
      <c r="AC664" s="115">
        <v>15</v>
      </c>
      <c r="AD664" s="115">
        <v>240</v>
      </c>
      <c r="AE664" s="11"/>
      <c r="AF664" s="11"/>
      <c r="AG664" s="11" t="s">
        <v>483</v>
      </c>
      <c r="AH664" s="115">
        <v>50</v>
      </c>
      <c r="AI664" s="8" t="s">
        <v>878</v>
      </c>
      <c r="AO664" s="116">
        <v>35.799999999999997</v>
      </c>
      <c r="AP664" s="117">
        <v>51</v>
      </c>
      <c r="AQ664" s="118">
        <v>13.1</v>
      </c>
      <c r="AR664" s="119">
        <f>AO664+AP664+AQ664</f>
        <v>99.899999999999991</v>
      </c>
      <c r="AS664" s="120">
        <f>AO664/AP664</f>
        <v>0.70196078431372544</v>
      </c>
      <c r="AT664" s="121">
        <f>AO664/AP664*AQ664</f>
        <v>9.1956862745098036</v>
      </c>
      <c r="AU664" s="122">
        <f>AO664/(AP664+AQ664)</f>
        <v>0.55850234009360378</v>
      </c>
      <c r="AV664" s="19">
        <v>31.181799999999996</v>
      </c>
      <c r="AW664" s="19">
        <f>95-AY664</f>
        <v>87.1</v>
      </c>
      <c r="AX664" s="123">
        <v>2.8281999999999998</v>
      </c>
      <c r="AY664" s="19">
        <v>7.9</v>
      </c>
      <c r="AZ664" s="1" t="s">
        <v>432</v>
      </c>
      <c r="BA664" s="145">
        <v>22.36</v>
      </c>
      <c r="BB664" s="1" t="s">
        <v>432</v>
      </c>
      <c r="BC664" s="6">
        <v>0.2</v>
      </c>
      <c r="BD664" s="6" t="s">
        <v>432</v>
      </c>
      <c r="BE664" s="19" t="s">
        <v>432</v>
      </c>
      <c r="BF664" s="19" t="s">
        <v>432</v>
      </c>
      <c r="BG664" s="67">
        <v>7052.2222222222217</v>
      </c>
      <c r="BH664" s="20">
        <v>492</v>
      </c>
      <c r="BI664" s="19">
        <v>1.6</v>
      </c>
      <c r="BJ664" s="19">
        <v>41.2</v>
      </c>
      <c r="BK664" s="1">
        <v>58.7</v>
      </c>
      <c r="BL664" s="124">
        <f>BJ664/BK664</f>
        <v>0.7018739352640545</v>
      </c>
      <c r="BM664" s="125">
        <v>0.6</v>
      </c>
      <c r="BN664" s="6">
        <f>BM664*100/AO664</f>
        <v>1.6759776536312851</v>
      </c>
      <c r="BO664" s="1" t="s">
        <v>432</v>
      </c>
      <c r="BP664" s="1">
        <v>79.7</v>
      </c>
      <c r="BQ664" s="19">
        <v>79.8</v>
      </c>
      <c r="BR664" s="4">
        <v>88546</v>
      </c>
      <c r="BS664" s="6">
        <f>BX664+BZ664</f>
        <v>55.9</v>
      </c>
      <c r="BT664" s="4">
        <v>85.3</v>
      </c>
      <c r="BU664" s="43">
        <v>11987.36</v>
      </c>
      <c r="BV664" s="6">
        <f>100-BT664</f>
        <v>14.700000000000003</v>
      </c>
      <c r="BW664" s="6">
        <f>BY664+CA664+CC664</f>
        <v>49.367999999999995</v>
      </c>
      <c r="BX664" s="4">
        <v>15.1</v>
      </c>
      <c r="BY664" s="22">
        <f>BX664*AP664/100</f>
        <v>7.7010000000000005</v>
      </c>
      <c r="BZ664" s="4">
        <v>40.799999999999997</v>
      </c>
      <c r="CA664" s="22">
        <f>BZ664*AP664/100</f>
        <v>20.807999999999996</v>
      </c>
      <c r="CB664" s="4">
        <v>40.9</v>
      </c>
      <c r="CC664" s="22">
        <f>CB664*AP664/100</f>
        <v>20.859000000000002</v>
      </c>
      <c r="CD664" s="6">
        <v>0.6</v>
      </c>
      <c r="CE664" s="126">
        <v>94.9</v>
      </c>
      <c r="CF664" s="127">
        <v>9530.0499999999993</v>
      </c>
      <c r="CG664" s="126">
        <v>92.9</v>
      </c>
      <c r="CH664" s="126">
        <v>5697</v>
      </c>
      <c r="CI664" s="126">
        <v>80</v>
      </c>
      <c r="CJ664" s="126">
        <v>85.8</v>
      </c>
      <c r="CK664" s="127">
        <v>5764.8</v>
      </c>
      <c r="CL664" s="19">
        <f>BX664/BZ664</f>
        <v>0.37009803921568629</v>
      </c>
      <c r="CM664" s="22"/>
      <c r="CN664" s="22"/>
      <c r="CO664" s="22"/>
      <c r="CP664" s="6"/>
      <c r="CQ664" s="19"/>
      <c r="CR664" s="19"/>
      <c r="CS664" s="19"/>
      <c r="CT664" s="22"/>
      <c r="CU664" s="142"/>
      <c r="CV664" s="142"/>
      <c r="CW664" s="22"/>
      <c r="CX664" s="22"/>
      <c r="CZ664" s="22"/>
      <c r="DA664" s="16">
        <v>3</v>
      </c>
      <c r="DB664" s="129" t="s">
        <v>257</v>
      </c>
      <c r="DC664" s="130"/>
      <c r="DD664" s="131" t="s">
        <v>966</v>
      </c>
      <c r="DI664" s="1" t="s">
        <v>436</v>
      </c>
      <c r="DJ664" s="209" t="s">
        <v>483</v>
      </c>
      <c r="DK664" s="4">
        <v>2</v>
      </c>
      <c r="DN664" s="16">
        <v>0</v>
      </c>
      <c r="DR664" s="1" t="s">
        <v>431</v>
      </c>
      <c r="DS664" s="1" t="s">
        <v>431</v>
      </c>
      <c r="DT664" s="1">
        <v>408</v>
      </c>
      <c r="DU664" s="1">
        <v>52</v>
      </c>
      <c r="DV664" s="1">
        <v>48</v>
      </c>
      <c r="DW664" s="1" t="s">
        <v>431</v>
      </c>
      <c r="DX664" s="1" t="s">
        <v>431</v>
      </c>
      <c r="DY664" s="1" t="s">
        <v>431</v>
      </c>
      <c r="DZ664" s="1" t="s">
        <v>431</v>
      </c>
      <c r="EA664" s="1">
        <v>0</v>
      </c>
      <c r="EC664" s="36"/>
      <c r="ED664" s="36"/>
      <c r="EE664" s="4">
        <v>16</v>
      </c>
      <c r="EF664" s="4"/>
      <c r="EG664" s="4"/>
      <c r="EH664" s="4"/>
      <c r="EI664" s="4"/>
      <c r="EJ664" s="4"/>
      <c r="EK664" s="4"/>
      <c r="EL664" s="6" t="e">
        <f>EK664/(EJ664*EJ664*0.01*0.01)</f>
        <v>#DIV/0!</v>
      </c>
      <c r="EM664" s="4">
        <v>1</v>
      </c>
      <c r="EN664" s="1">
        <v>0</v>
      </c>
      <c r="EO664" s="4">
        <v>3</v>
      </c>
      <c r="EP664" s="4"/>
      <c r="EQ664" s="31"/>
      <c r="ER664" s="14"/>
      <c r="ES664" s="132">
        <v>11923</v>
      </c>
      <c r="ET664" s="133">
        <v>75</v>
      </c>
      <c r="EU664" s="133">
        <v>6144</v>
      </c>
      <c r="EV664" s="133">
        <v>20000</v>
      </c>
      <c r="EW664" s="133">
        <v>40560</v>
      </c>
      <c r="EX664" s="133">
        <v>428</v>
      </c>
      <c r="EY664" s="134">
        <f>EX664/EV664*EW664/ET664</f>
        <v>11.573119999999999</v>
      </c>
      <c r="EZ664" s="39">
        <f>L664*EY664</f>
        <v>185.16991999999999</v>
      </c>
      <c r="FA664" s="9"/>
      <c r="FE664" s="135"/>
      <c r="FF664" s="135"/>
      <c r="FH664" s="136"/>
      <c r="FK664" s="138"/>
      <c r="FL664" s="139"/>
      <c r="FM664" s="9"/>
      <c r="FN664" s="1"/>
      <c r="FO664" s="41">
        <f>AC664/1000</f>
        <v>1.4999999999999999E-2</v>
      </c>
      <c r="FQ664" s="121">
        <f>EX664*100/EU664</f>
        <v>6.966145833333333</v>
      </c>
      <c r="FR664" s="140">
        <f>EY664/1000</f>
        <v>1.1573119999999999E-2</v>
      </c>
      <c r="FS664" s="9"/>
      <c r="FV664" s="212"/>
      <c r="FX664" s="212"/>
      <c r="GI664" s="8"/>
      <c r="GO664" s="10">
        <v>43790</v>
      </c>
      <c r="GP664" s="10"/>
      <c r="GQ664" s="20"/>
      <c r="GT664" s="19">
        <v>0.37490683299999999</v>
      </c>
      <c r="GV664" s="148">
        <v>0.41712868000000003</v>
      </c>
      <c r="HA664" s="32">
        <v>6.25</v>
      </c>
      <c r="HB664" s="32">
        <v>6.32</v>
      </c>
      <c r="HC664" s="33">
        <v>3286.74</v>
      </c>
      <c r="HD664" s="32">
        <v>7.59</v>
      </c>
      <c r="HE664" s="32">
        <v>9.69</v>
      </c>
      <c r="HF664" s="32">
        <v>7.37</v>
      </c>
      <c r="HG664" s="33">
        <v>6998.34</v>
      </c>
      <c r="HH664" s="32">
        <v>70.23</v>
      </c>
      <c r="HI664" s="33">
        <v>327.49</v>
      </c>
      <c r="HJ664" s="32">
        <v>418.81</v>
      </c>
      <c r="HK664" s="32">
        <v>7.74</v>
      </c>
      <c r="HL664" s="32">
        <v>62.21</v>
      </c>
      <c r="HM664" s="32">
        <v>149.66999999999999</v>
      </c>
      <c r="HN664" s="32">
        <v>0</v>
      </c>
      <c r="HO664" s="32">
        <v>150.91999999999999</v>
      </c>
      <c r="HP664" s="33">
        <v>2170.48</v>
      </c>
      <c r="HQ664" s="32">
        <v>10.84</v>
      </c>
      <c r="HR664" s="32">
        <v>0</v>
      </c>
      <c r="HS664" s="32">
        <v>249.85</v>
      </c>
      <c r="HT664" s="32">
        <v>862.58</v>
      </c>
      <c r="HU664" s="32">
        <v>1138.82</v>
      </c>
      <c r="HV664" s="32">
        <v>9.81</v>
      </c>
      <c r="HW664" s="32">
        <v>129.49</v>
      </c>
      <c r="HX664" s="32">
        <v>0</v>
      </c>
      <c r="HY664" s="32">
        <v>0</v>
      </c>
      <c r="HZ664" s="32">
        <v>359.28</v>
      </c>
      <c r="IA664" s="22">
        <f>HU664/HP664</f>
        <v>0.52468578378976072</v>
      </c>
      <c r="KE664" s="20">
        <f>FR664*AO664/100*1000</f>
        <v>4.1431769599999999</v>
      </c>
      <c r="KF664" s="20">
        <f>FR664*AP664/100*1000</f>
        <v>5.9022911999999996</v>
      </c>
      <c r="KG664" s="20">
        <f>FR664*AQ664/100*1000</f>
        <v>1.5160787199999999</v>
      </c>
      <c r="KH664" s="20">
        <f>FR664*AX664/100*1000</f>
        <v>0.3273109798399999</v>
      </c>
      <c r="KI664" s="20">
        <f>FR664*BM664/100*1000</f>
        <v>6.9438719999999995E-2</v>
      </c>
      <c r="KJ664" s="20">
        <f>FR664*BY664/100*1000</f>
        <v>0.89124597119999993</v>
      </c>
      <c r="KK664" s="20">
        <f>FR664*CA664/100*1000</f>
        <v>2.408134809599999</v>
      </c>
      <c r="KL664" s="20">
        <f>FR664*CC664/100*1000</f>
        <v>2.4140371007999999</v>
      </c>
      <c r="KS664" s="23">
        <v>43838</v>
      </c>
      <c r="KT664" s="1">
        <v>2</v>
      </c>
    </row>
    <row r="665" spans="1:313">
      <c r="A665" s="1">
        <v>17</v>
      </c>
      <c r="B665" s="219">
        <f>COUNTIFS($D$3:D665,D665,$F$3:F665,F665)</f>
        <v>1</v>
      </c>
      <c r="C665" s="21">
        <v>7831</v>
      </c>
      <c r="D665" s="21" t="s">
        <v>2772</v>
      </c>
      <c r="E665" s="1" t="s">
        <v>522</v>
      </c>
      <c r="F665" s="12">
        <v>8310195344</v>
      </c>
      <c r="G665" s="1">
        <v>35</v>
      </c>
      <c r="H665" s="247" t="s">
        <v>2773</v>
      </c>
      <c r="DJ665" s="209" t="s">
        <v>483</v>
      </c>
      <c r="EL665" s="6" t="e">
        <f>EK665/((EJ665/100)*(EJ665/100))</f>
        <v>#DIV/0!</v>
      </c>
      <c r="FV665" s="212" t="s">
        <v>785</v>
      </c>
      <c r="FX665" s="212" t="s">
        <v>785</v>
      </c>
      <c r="GI665" s="8"/>
    </row>
    <row r="666" spans="1:313">
      <c r="A666" s="1">
        <v>212</v>
      </c>
      <c r="B666" s="1">
        <f>COUNTIFS($D$3:D666,D666,$F$3:F666,F666)</f>
        <v>1</v>
      </c>
      <c r="C666" s="34">
        <v>13361</v>
      </c>
      <c r="D666" s="21" t="s">
        <v>701</v>
      </c>
      <c r="E666" s="2" t="s">
        <v>492</v>
      </c>
      <c r="F666" s="12">
        <v>450619017</v>
      </c>
      <c r="G666" s="1">
        <f>LEFT(H666,4)-CONCATENATE(IF(LEFT(F666, 2)&lt;MID(H666, 3, 4), 20, 19),LEFT(F666,2))</f>
        <v>75</v>
      </c>
      <c r="H666" s="247" t="s">
        <v>1483</v>
      </c>
      <c r="I666" s="29" t="s">
        <v>1484</v>
      </c>
      <c r="J666" s="24" t="s">
        <v>487</v>
      </c>
      <c r="K666" s="2" t="s">
        <v>430</v>
      </c>
      <c r="L666" s="1">
        <v>9</v>
      </c>
      <c r="M666" s="2">
        <v>1</v>
      </c>
      <c r="N666" s="2" t="s">
        <v>431</v>
      </c>
      <c r="P666" s="1" t="s">
        <v>1452</v>
      </c>
      <c r="S666" s="2"/>
      <c r="T666" s="42"/>
      <c r="U666" s="42"/>
      <c r="V666" s="60" t="s">
        <v>1482</v>
      </c>
      <c r="X666" s="59"/>
      <c r="Y666" s="59"/>
      <c r="Z666" s="29"/>
      <c r="AA666" s="1" t="s">
        <v>812</v>
      </c>
      <c r="AC666" s="115">
        <v>81</v>
      </c>
      <c r="AD666" s="115">
        <v>730</v>
      </c>
      <c r="AE666" s="11"/>
      <c r="AF666" s="11"/>
      <c r="AG666" s="11" t="s">
        <v>483</v>
      </c>
      <c r="AH666" s="115">
        <v>50</v>
      </c>
      <c r="AI666" s="11"/>
      <c r="AJ666" s="11"/>
      <c r="AM666" s="11"/>
      <c r="AO666" s="116">
        <v>10.5</v>
      </c>
      <c r="AP666" s="117">
        <v>76.599999999999994</v>
      </c>
      <c r="AQ666" s="118">
        <v>10.4</v>
      </c>
      <c r="AR666" s="119">
        <f>AO666+AP666+AQ666</f>
        <v>97.5</v>
      </c>
      <c r="AS666" s="120">
        <f>AO666/AP666</f>
        <v>0.13707571801566582</v>
      </c>
      <c r="AT666" s="121">
        <f>AO666/AP666*AQ666</f>
        <v>1.4255874673629245</v>
      </c>
      <c r="AU666" s="122">
        <f>AO666/(AP666+AQ666)</f>
        <v>0.1206896551724138</v>
      </c>
      <c r="AV666" s="19">
        <f>AW666*AO666/100</f>
        <v>8</v>
      </c>
      <c r="AW666" s="19">
        <f>98-AY666-(CD666*100/AO666)</f>
        <v>76.19047619047619</v>
      </c>
      <c r="AX666" s="123">
        <v>2.29</v>
      </c>
      <c r="AY666" s="19">
        <f>AX666*100/AO666</f>
        <v>21.80952380952381</v>
      </c>
      <c r="AZ666" s="1" t="s">
        <v>432</v>
      </c>
      <c r="BA666" s="58">
        <v>73.900000000000006</v>
      </c>
      <c r="BB666" s="1" t="s">
        <v>432</v>
      </c>
      <c r="BC666" s="6">
        <v>0.13</v>
      </c>
      <c r="BD666" s="6"/>
      <c r="BE666" s="19"/>
      <c r="BF666" s="19"/>
      <c r="BG666" s="67">
        <v>11406</v>
      </c>
      <c r="BH666" s="67">
        <v>431.16279069767444</v>
      </c>
      <c r="BI666" s="19" t="s">
        <v>432</v>
      </c>
      <c r="BJ666" s="19">
        <v>58.7</v>
      </c>
      <c r="BK666" s="1">
        <v>41.3</v>
      </c>
      <c r="BL666" s="124">
        <f>BJ666/BK666</f>
        <v>1.4213075060532689</v>
      </c>
      <c r="BM666" s="125">
        <v>0.25</v>
      </c>
      <c r="BN666" s="6">
        <f>BM666*100/AO666</f>
        <v>2.3809523809523809</v>
      </c>
      <c r="BO666" s="1" t="s">
        <v>432</v>
      </c>
      <c r="BP666" s="19">
        <v>17.899999999999999</v>
      </c>
      <c r="BQ666" s="19">
        <v>7.9135</v>
      </c>
      <c r="BR666" s="43">
        <v>33737</v>
      </c>
      <c r="BS666" s="6">
        <f>BX666+BZ666</f>
        <v>73.900000000000006</v>
      </c>
      <c r="BT666" s="4">
        <v>98.1</v>
      </c>
      <c r="BU666" s="43">
        <v>6648.3050847457635</v>
      </c>
      <c r="BV666" s="6">
        <f>100-BT666</f>
        <v>1.9000000000000057</v>
      </c>
      <c r="BW666" s="6">
        <f>BY666+CA666+CC666</f>
        <v>75.374399999999994</v>
      </c>
      <c r="BX666" s="2">
        <v>47</v>
      </c>
      <c r="BY666" s="22">
        <f>BX666*AP666/100</f>
        <v>36.001999999999995</v>
      </c>
      <c r="BZ666" s="4">
        <v>26.9</v>
      </c>
      <c r="CA666" s="22">
        <f>BZ666*AP666/100</f>
        <v>20.605399999999999</v>
      </c>
      <c r="CB666" s="4">
        <v>24.5</v>
      </c>
      <c r="CC666" s="22">
        <f>CB666*AP666/100</f>
        <v>18.766999999999999</v>
      </c>
      <c r="CD666" s="22">
        <v>0</v>
      </c>
      <c r="CE666" s="126">
        <v>97.5</v>
      </c>
      <c r="CF666" s="126">
        <v>6281</v>
      </c>
      <c r="CG666" s="126">
        <v>87.6</v>
      </c>
      <c r="CH666" s="126">
        <v>3754</v>
      </c>
      <c r="CI666" s="126">
        <v>58.1</v>
      </c>
      <c r="CJ666" s="126">
        <v>85</v>
      </c>
      <c r="CK666" s="126">
        <v>4631</v>
      </c>
      <c r="CL666" s="19">
        <f>BX666/BZ666</f>
        <v>1.7472118959107807</v>
      </c>
      <c r="CM666" s="22"/>
      <c r="CN666" s="22"/>
      <c r="CO666" s="22"/>
      <c r="CP666" s="6"/>
      <c r="CQ666" s="19"/>
      <c r="CR666" s="19">
        <v>87.3</v>
      </c>
      <c r="CS666" s="20">
        <v>3749</v>
      </c>
      <c r="CT666" s="22"/>
      <c r="CU666" s="142"/>
      <c r="CV666" s="142"/>
      <c r="CW666" s="22"/>
      <c r="CX666" s="22"/>
      <c r="CZ666" s="22"/>
      <c r="DA666" s="16"/>
      <c r="DB666" s="129" t="s">
        <v>441</v>
      </c>
      <c r="DC666" s="130"/>
      <c r="DD666" s="131" t="s">
        <v>1324</v>
      </c>
      <c r="DI666" s="1" t="s">
        <v>434</v>
      </c>
      <c r="DJ666" s="209" t="s">
        <v>483</v>
      </c>
      <c r="DK666" s="4">
        <v>2</v>
      </c>
      <c r="DN666" s="16">
        <v>0</v>
      </c>
      <c r="DR666" s="1" t="s">
        <v>431</v>
      </c>
      <c r="DS666" s="1" t="s">
        <v>431</v>
      </c>
      <c r="DT666" s="1">
        <v>62</v>
      </c>
      <c r="DU666" s="1">
        <v>32.299999999999997</v>
      </c>
      <c r="DV666" s="1">
        <v>67.7</v>
      </c>
      <c r="DW666" s="1" t="s">
        <v>431</v>
      </c>
      <c r="DX666" s="1" t="s">
        <v>431</v>
      </c>
      <c r="DY666" s="1" t="s">
        <v>431</v>
      </c>
      <c r="DZ666" s="1" t="s">
        <v>431</v>
      </c>
      <c r="EA666" s="8" t="s">
        <v>1485</v>
      </c>
      <c r="EC666" s="36"/>
      <c r="ED666" s="36"/>
      <c r="EE666" s="4">
        <v>9</v>
      </c>
      <c r="EF666" s="4"/>
      <c r="EG666" s="4"/>
      <c r="EH666" s="4"/>
      <c r="EI666" s="4"/>
      <c r="EJ666" s="4"/>
      <c r="EK666" s="4"/>
      <c r="EL666" s="6" t="e">
        <f>EK666/(EJ666*EJ666*0.01*0.01)</f>
        <v>#DIV/0!</v>
      </c>
      <c r="EM666" s="4"/>
      <c r="EN666" s="4"/>
      <c r="EO666" s="4"/>
      <c r="EP666" s="4"/>
      <c r="EQ666" s="31"/>
      <c r="ER666" s="14"/>
      <c r="ES666" s="132">
        <v>13361</v>
      </c>
      <c r="ET666" s="133">
        <v>75</v>
      </c>
      <c r="EU666" s="133">
        <v>10508</v>
      </c>
      <c r="EV666" s="133">
        <v>12000</v>
      </c>
      <c r="EW666" s="133">
        <v>39780</v>
      </c>
      <c r="EX666" s="133">
        <v>1657</v>
      </c>
      <c r="EY666" s="134">
        <f>EX666/EV666*EW666/ET666</f>
        <v>73.239400000000003</v>
      </c>
      <c r="EZ666" s="39">
        <f>L666*EY666</f>
        <v>659.15460000000007</v>
      </c>
      <c r="FA666" s="9"/>
      <c r="FE666" s="135"/>
      <c r="FF666" s="135"/>
      <c r="FH666" s="136"/>
      <c r="FI666" s="140">
        <f>EX666/50000</f>
        <v>3.3140000000000003E-2</v>
      </c>
      <c r="FK666" s="138"/>
      <c r="FL666" s="139"/>
      <c r="FM666" s="9"/>
      <c r="FN666" s="1"/>
      <c r="FO666" s="41">
        <f>AC666/1000</f>
        <v>8.1000000000000003E-2</v>
      </c>
      <c r="FQ666" s="121">
        <f>EX666*100/EU666</f>
        <v>15.768937952036543</v>
      </c>
      <c r="FR666" s="140">
        <f>EY666/1000</f>
        <v>7.323940000000001E-2</v>
      </c>
      <c r="FS666" s="143">
        <f>DT666/EY666</f>
        <v>0.84653888480790396</v>
      </c>
      <c r="FT666" s="143"/>
      <c r="FV666" s="212"/>
      <c r="FX666" s="212"/>
      <c r="GI666" s="8"/>
      <c r="GO666" s="10">
        <v>44081</v>
      </c>
      <c r="GP666" s="10"/>
      <c r="GQ666" s="20"/>
      <c r="KE666" s="20">
        <f>FR666*AO666/100*1000</f>
        <v>7.6901370000000018</v>
      </c>
      <c r="KF666" s="20">
        <f>FR666*AP666/100*1000</f>
        <v>56.101380400000004</v>
      </c>
      <c r="KG666" s="20">
        <f>FR666*AQ666/100*1000</f>
        <v>7.6168976000000015</v>
      </c>
      <c r="KH666" s="20">
        <f>FR666*AX666/100*1000</f>
        <v>1.6771822600000001</v>
      </c>
      <c r="KI666" s="20">
        <f>FR666*BM666/100*1000</f>
        <v>0.18309850000000003</v>
      </c>
      <c r="KJ666" s="20">
        <f>FR666*BY666/100*1000</f>
        <v>26.367648788000004</v>
      </c>
      <c r="KK666" s="20">
        <f>FR666*CA666/100*1000</f>
        <v>15.091271327600003</v>
      </c>
      <c r="KL666" s="20">
        <f>FR666*CC666/100*1000</f>
        <v>13.744838198000002</v>
      </c>
    </row>
    <row r="667" spans="1:313">
      <c r="A667" s="1">
        <v>242</v>
      </c>
      <c r="B667" s="219">
        <f>COUNTIFS($D$3:D667,D667,$F$3:F667,F667)</f>
        <v>1</v>
      </c>
      <c r="C667" s="21">
        <v>9425</v>
      </c>
      <c r="D667" s="21" t="s">
        <v>2825</v>
      </c>
      <c r="E667" s="1" t="s">
        <v>480</v>
      </c>
      <c r="F667" s="12">
        <v>490718097</v>
      </c>
      <c r="G667" s="1">
        <v>69</v>
      </c>
      <c r="H667" s="247" t="s">
        <v>2826</v>
      </c>
      <c r="DJ667" s="210" t="s">
        <v>491</v>
      </c>
      <c r="EL667" s="6" t="e">
        <f>EK667/((EJ667/100)*(EJ667/100))</f>
        <v>#DIV/0!</v>
      </c>
      <c r="FU667" s="214" t="s">
        <v>785</v>
      </c>
      <c r="FW667" s="214" t="s">
        <v>785</v>
      </c>
      <c r="GI667" s="8"/>
    </row>
    <row r="668" spans="1:313">
      <c r="A668" s="1">
        <v>18</v>
      </c>
      <c r="B668" s="1">
        <f>COUNTIFS($D$3:D668,D668,$F$3:F668,F668)</f>
        <v>1</v>
      </c>
      <c r="C668" s="34">
        <v>12216</v>
      </c>
      <c r="D668" s="21" t="s">
        <v>1073</v>
      </c>
      <c r="E668" s="2" t="s">
        <v>1074</v>
      </c>
      <c r="F668" s="12">
        <v>6951114478</v>
      </c>
      <c r="G668" s="1">
        <f>LEFT(H668,4)-CONCATENATE(IF(LEFT(F668, 2)&lt;MID(H668, 3, 4), 20, 19),LEFT(F668,2))</f>
        <v>51</v>
      </c>
      <c r="H668" s="247" t="s">
        <v>1075</v>
      </c>
      <c r="I668" s="29" t="s">
        <v>538</v>
      </c>
      <c r="J668" s="24" t="s">
        <v>487</v>
      </c>
      <c r="K668" s="2" t="s">
        <v>430</v>
      </c>
      <c r="L668" s="1">
        <v>15</v>
      </c>
      <c r="M668" s="2">
        <v>2</v>
      </c>
      <c r="N668" s="2" t="s">
        <v>431</v>
      </c>
      <c r="P668" s="1" t="s">
        <v>1050</v>
      </c>
      <c r="S668" s="2"/>
      <c r="T668" s="46" t="s">
        <v>797</v>
      </c>
      <c r="U668" s="46"/>
      <c r="V668" s="50" t="s">
        <v>902</v>
      </c>
      <c r="X668" s="59"/>
      <c r="Y668" s="59"/>
      <c r="Z668" s="29"/>
      <c r="AA668" s="1" t="s">
        <v>817</v>
      </c>
      <c r="AC668" s="115">
        <v>361</v>
      </c>
      <c r="AD668" s="115">
        <v>5400</v>
      </c>
      <c r="AE668" s="11"/>
      <c r="AF668" s="11"/>
      <c r="AG668" s="11" t="s">
        <v>483</v>
      </c>
      <c r="AH668" s="115">
        <v>350</v>
      </c>
      <c r="AI668" s="11"/>
      <c r="AJ668" s="11"/>
      <c r="AO668" s="116">
        <v>39.4</v>
      </c>
      <c r="AP668" s="117">
        <v>54</v>
      </c>
      <c r="AQ668" s="118">
        <v>4.9000000000000004</v>
      </c>
      <c r="AR668" s="119">
        <f>AO668+AP668+AQ668</f>
        <v>98.300000000000011</v>
      </c>
      <c r="AS668" s="120">
        <f>AO668/AP668</f>
        <v>0.72962962962962963</v>
      </c>
      <c r="AT668" s="121">
        <f>AO668/AP668*AQ668</f>
        <v>3.5751851851851852</v>
      </c>
      <c r="AU668" s="122">
        <f>AO668/(AP668+AQ668)</f>
        <v>0.66893039049235992</v>
      </c>
      <c r="AV668" s="19">
        <v>33.765799999999999</v>
      </c>
      <c r="AW668" s="19">
        <f>95-AY668</f>
        <v>85.7</v>
      </c>
      <c r="AX668" s="123">
        <v>3.6642000000000001</v>
      </c>
      <c r="AY668" s="19">
        <v>9.3000000000000007</v>
      </c>
      <c r="AZ668" s="1" t="s">
        <v>432</v>
      </c>
      <c r="BA668" s="58">
        <v>49.9</v>
      </c>
      <c r="BB668" s="1" t="s">
        <v>432</v>
      </c>
      <c r="BC668" s="6">
        <v>0.03</v>
      </c>
      <c r="BD668" s="22">
        <v>85.7</v>
      </c>
      <c r="BE668" s="22">
        <v>63.5</v>
      </c>
      <c r="BF668" s="22">
        <v>44.3</v>
      </c>
      <c r="BG668" s="67">
        <v>5782.8</v>
      </c>
      <c r="BH668" s="20">
        <v>483.20000000000005</v>
      </c>
      <c r="BI668" s="19">
        <v>0.7</v>
      </c>
      <c r="BJ668" s="19">
        <v>52.9</v>
      </c>
      <c r="BK668" s="1">
        <v>36.5</v>
      </c>
      <c r="BL668" s="124">
        <f>BJ668/BK668</f>
        <v>1.4493150684931506</v>
      </c>
      <c r="BM668" s="125">
        <v>0.4</v>
      </c>
      <c r="BN668" s="6">
        <f>BM668*100/AO668</f>
        <v>1.015228426395939</v>
      </c>
      <c r="BO668" s="1" t="s">
        <v>432</v>
      </c>
      <c r="BP668" s="19">
        <v>17.061</v>
      </c>
      <c r="BQ668" s="19">
        <v>51.83</v>
      </c>
      <c r="BR668" s="43">
        <v>43696.800000000003</v>
      </c>
      <c r="BS668" s="6">
        <f>BX668+BZ668</f>
        <v>57.1</v>
      </c>
      <c r="BT668" s="4">
        <v>80.599999999999994</v>
      </c>
      <c r="BU668" s="43">
        <v>9142.2000000000007</v>
      </c>
      <c r="BV668" s="6">
        <f>100-BT668</f>
        <v>19.400000000000006</v>
      </c>
      <c r="BW668" s="6">
        <f>BY668+CA668+CC668</f>
        <v>53.459999999999994</v>
      </c>
      <c r="BX668" s="4">
        <v>38</v>
      </c>
      <c r="BY668" s="22">
        <f>BX668*AP668/100</f>
        <v>20.52</v>
      </c>
      <c r="BZ668" s="4">
        <v>19.100000000000001</v>
      </c>
      <c r="CA668" s="22">
        <f>BZ668*AP668/100</f>
        <v>10.314</v>
      </c>
      <c r="CB668" s="4">
        <v>41.9</v>
      </c>
      <c r="CC668" s="22">
        <f>CB668*AP668/100</f>
        <v>22.625999999999998</v>
      </c>
      <c r="CD668" s="22">
        <v>1.88</v>
      </c>
      <c r="CE668" s="126">
        <v>97.5</v>
      </c>
      <c r="CF668" s="127">
        <v>6524</v>
      </c>
      <c r="CG668" s="126">
        <v>88.2</v>
      </c>
      <c r="CH668" s="127">
        <v>4040.4</v>
      </c>
      <c r="CI668" s="126">
        <v>66.400000000000006</v>
      </c>
      <c r="CJ668" s="126">
        <v>82.6</v>
      </c>
      <c r="CK668" s="127">
        <v>4233.5999999999995</v>
      </c>
      <c r="CL668" s="19">
        <f>BX668/BZ668</f>
        <v>1.9895287958115182</v>
      </c>
      <c r="CM668" s="22"/>
      <c r="CN668" s="22"/>
      <c r="CO668" s="22"/>
      <c r="CP668" s="6"/>
      <c r="CQ668" s="19"/>
      <c r="CR668" s="19"/>
      <c r="CS668" s="19"/>
      <c r="CT668" s="22"/>
      <c r="CU668" s="142"/>
      <c r="CV668" s="142"/>
      <c r="CW668" s="22"/>
      <c r="CX668" s="22"/>
      <c r="CZ668" s="22"/>
      <c r="DB668" s="129" t="s">
        <v>257</v>
      </c>
      <c r="DC668" s="130"/>
      <c r="DD668" s="131" t="s">
        <v>1076</v>
      </c>
      <c r="DI668" s="1" t="s">
        <v>436</v>
      </c>
      <c r="DJ668" s="209" t="s">
        <v>483</v>
      </c>
      <c r="DK668" s="4">
        <v>2</v>
      </c>
      <c r="DN668" s="16">
        <v>0</v>
      </c>
      <c r="DR668" s="1">
        <v>2.6</v>
      </c>
      <c r="DS668" s="1" t="s">
        <v>670</v>
      </c>
      <c r="DT668" s="1">
        <v>316</v>
      </c>
      <c r="DU668" s="1">
        <v>15.2</v>
      </c>
      <c r="DV668" s="1">
        <v>84.8</v>
      </c>
      <c r="DW668" s="1" t="s">
        <v>1077</v>
      </c>
      <c r="DX668" s="1"/>
      <c r="DY668" s="1"/>
      <c r="DZ668" s="1"/>
      <c r="EA668" s="1">
        <v>0</v>
      </c>
      <c r="EC668" s="36"/>
      <c r="ED668" s="36"/>
      <c r="EE668" s="4">
        <v>15</v>
      </c>
      <c r="EF668" s="4"/>
      <c r="EG668" s="4"/>
      <c r="EH668" s="4"/>
      <c r="EI668" s="4"/>
      <c r="EJ668" s="4"/>
      <c r="EK668" s="4"/>
      <c r="EL668" s="6" t="e">
        <f>EK668/(EJ668*EJ668*0.01*0.01)</f>
        <v>#DIV/0!</v>
      </c>
      <c r="EM668" s="4"/>
      <c r="EN668" s="4"/>
      <c r="EO668" s="4"/>
      <c r="EP668" s="4"/>
      <c r="EQ668" s="31"/>
      <c r="ER668" s="14"/>
      <c r="ES668" s="132">
        <v>12216</v>
      </c>
      <c r="ET668" s="133">
        <v>75</v>
      </c>
      <c r="EU668" s="133">
        <v>4896</v>
      </c>
      <c r="EV668" s="133">
        <v>4000</v>
      </c>
      <c r="EW668" s="133">
        <v>40560</v>
      </c>
      <c r="EX668" s="133">
        <v>2570</v>
      </c>
      <c r="EY668" s="134">
        <f>EX668/EV668*EW668/ET668</f>
        <v>347.464</v>
      </c>
      <c r="EZ668" s="39">
        <f>L668*EY668</f>
        <v>5211.96</v>
      </c>
      <c r="FA668" s="9"/>
      <c r="FE668" s="135"/>
      <c r="FF668" s="135"/>
      <c r="FH668" s="136"/>
      <c r="FI668" s="11"/>
      <c r="FK668" s="138"/>
      <c r="FL668" s="139"/>
      <c r="FM668" s="9"/>
      <c r="FN668" s="1"/>
      <c r="FO668" s="41">
        <f>AC668/1000</f>
        <v>0.36099999999999999</v>
      </c>
      <c r="FQ668" s="121">
        <f>EX668*100/EU668</f>
        <v>52.49183006535948</v>
      </c>
      <c r="FR668" s="140">
        <f>EY668/1000</f>
        <v>0.347464</v>
      </c>
      <c r="FS668" s="143">
        <f>DT668/EY668</f>
        <v>0.9094467340501462</v>
      </c>
      <c r="FT668" s="143"/>
      <c r="FV668" s="212"/>
      <c r="FX668" s="212"/>
      <c r="GI668" s="8"/>
      <c r="GO668" s="10">
        <v>43853</v>
      </c>
      <c r="GP668" s="10"/>
      <c r="GQ668" s="20"/>
      <c r="KE668" s="20">
        <f>FR668*AO668/100*1000</f>
        <v>136.90081599999999</v>
      </c>
      <c r="KF668" s="20">
        <f>FR668*AP668/100*1000</f>
        <v>187.63056</v>
      </c>
      <c r="KG668" s="20">
        <f>FR668*AQ668/100*1000</f>
        <v>17.025735999999998</v>
      </c>
      <c r="KH668" s="20">
        <f>FR668*AX668/100*1000</f>
        <v>12.731775888000001</v>
      </c>
      <c r="KI668" s="20">
        <f>FR668*BM668/100*1000</f>
        <v>1.389856</v>
      </c>
      <c r="KJ668" s="20">
        <f>FR668*BY668/100*1000</f>
        <v>71.299612799999991</v>
      </c>
      <c r="KK668" s="20">
        <f>FR668*CA668/100*1000</f>
        <v>35.837436959999998</v>
      </c>
      <c r="KL668" s="20">
        <f>FR668*CC668/100*1000</f>
        <v>78.617204639999997</v>
      </c>
    </row>
    <row r="669" spans="1:313">
      <c r="A669" s="1">
        <v>255</v>
      </c>
      <c r="B669" s="1">
        <f>COUNTIFS($D$3:D669,D669,$F$3:F669,F669)</f>
        <v>1</v>
      </c>
      <c r="C669" s="34">
        <v>13781</v>
      </c>
      <c r="D669" s="21" t="s">
        <v>1573</v>
      </c>
      <c r="E669" s="2" t="s">
        <v>496</v>
      </c>
      <c r="F669" s="12">
        <v>6309020971</v>
      </c>
      <c r="G669" s="1">
        <f>LEFT(H669,4)-CONCATENATE(IF(LEFT(F669, 2)&lt;MID(H669, 3, 4), 20, 19),LEFT(F669,2))</f>
        <v>57</v>
      </c>
      <c r="H669" s="247" t="s">
        <v>1568</v>
      </c>
      <c r="I669" s="29" t="s">
        <v>564</v>
      </c>
      <c r="J669" s="24" t="s">
        <v>487</v>
      </c>
      <c r="K669" s="2" t="s">
        <v>430</v>
      </c>
      <c r="L669" s="1">
        <v>22</v>
      </c>
      <c r="M669" s="2">
        <v>6</v>
      </c>
      <c r="N669" s="2" t="s">
        <v>431</v>
      </c>
      <c r="P669" s="1" t="s">
        <v>1556</v>
      </c>
      <c r="S669" s="2"/>
      <c r="T669" s="52" t="s">
        <v>1103</v>
      </c>
      <c r="U669" s="52"/>
      <c r="V669" s="60" t="s">
        <v>1482</v>
      </c>
      <c r="W669" s="62" t="s">
        <v>1530</v>
      </c>
      <c r="X669" s="63"/>
      <c r="Y669" s="63"/>
      <c r="Z669" s="29"/>
      <c r="AA669" s="1" t="s">
        <v>773</v>
      </c>
      <c r="AC669" s="115">
        <v>3813</v>
      </c>
      <c r="AD669" s="115">
        <v>83800</v>
      </c>
      <c r="AE669" s="11"/>
      <c r="AF669" s="11"/>
      <c r="AG669" s="11" t="s">
        <v>491</v>
      </c>
      <c r="AH669" s="115">
        <v>10000</v>
      </c>
      <c r="AI669" s="11"/>
      <c r="AJ669" s="11"/>
      <c r="AM669" s="11"/>
      <c r="AO669" s="116">
        <v>16.600000000000001</v>
      </c>
      <c r="AP669" s="117">
        <v>54.1</v>
      </c>
      <c r="AQ669" s="118">
        <v>28.5</v>
      </c>
      <c r="AR669" s="119">
        <f>AO669+AP669+AQ669</f>
        <v>99.2</v>
      </c>
      <c r="AS669" s="120">
        <f>AO669/AP669</f>
        <v>0.30683918669131238</v>
      </c>
      <c r="AT669" s="121">
        <f>AO669/AP669*AQ669</f>
        <v>8.7449168207024037</v>
      </c>
      <c r="AU669" s="122">
        <f>AO669/(AP669+AQ669)</f>
        <v>0.20096852300242135</v>
      </c>
      <c r="AV669" s="19">
        <f>AW669*AO669/100</f>
        <v>13.348000000000003</v>
      </c>
      <c r="AW669" s="19">
        <f>98-AY669-(CD669*100/AO669)</f>
        <v>80.409638554216869</v>
      </c>
      <c r="AX669" s="123">
        <v>1.08</v>
      </c>
      <c r="AY669" s="19">
        <f>AX669*100/AO669</f>
        <v>6.5060240963855414</v>
      </c>
      <c r="AZ669" s="1" t="s">
        <v>432</v>
      </c>
      <c r="BA669" s="58">
        <v>32.799999999999997</v>
      </c>
      <c r="BB669" s="1" t="s">
        <v>432</v>
      </c>
      <c r="BC669" s="6">
        <v>2.89</v>
      </c>
      <c r="BD669" s="6"/>
      <c r="BE669" s="19"/>
      <c r="BF669" s="19"/>
      <c r="BG669" s="67">
        <v>6683.8095238095239</v>
      </c>
      <c r="BH669" s="67">
        <v>700.95238095238096</v>
      </c>
      <c r="BI669" s="19">
        <v>4.7</v>
      </c>
      <c r="BJ669" s="19">
        <v>72.5</v>
      </c>
      <c r="BK669" s="1">
        <v>27.5</v>
      </c>
      <c r="BL669" s="124">
        <f>BJ669/BK669</f>
        <v>2.6363636363636362</v>
      </c>
      <c r="BM669" s="125">
        <v>0.53</v>
      </c>
      <c r="BN669" s="6">
        <f>BM669*100/AO669</f>
        <v>3.1927710843373491</v>
      </c>
      <c r="BO669" s="1" t="s">
        <v>432</v>
      </c>
      <c r="BP669" s="19">
        <v>52</v>
      </c>
      <c r="BQ669" s="19">
        <v>39.864999999999995</v>
      </c>
      <c r="BR669" s="43">
        <v>58207.600000000006</v>
      </c>
      <c r="BS669" s="6">
        <f>BX669+BZ669</f>
        <v>53.4</v>
      </c>
      <c r="BT669" s="4">
        <v>93.8</v>
      </c>
      <c r="BU669" s="43">
        <v>9669.4915254237294</v>
      </c>
      <c r="BV669" s="6">
        <f>100-BT669</f>
        <v>6.2000000000000028</v>
      </c>
      <c r="BW669" s="6">
        <f>BY669+CA669+CC669</f>
        <v>53.667199999999994</v>
      </c>
      <c r="BX669" s="2">
        <v>18.100000000000001</v>
      </c>
      <c r="BY669" s="22">
        <f>BX669*AP669/100</f>
        <v>9.7921000000000014</v>
      </c>
      <c r="BZ669" s="4">
        <v>35.299999999999997</v>
      </c>
      <c r="CA669" s="22">
        <f>BZ669*AP669/100</f>
        <v>19.097299999999997</v>
      </c>
      <c r="CB669" s="4">
        <v>45.8</v>
      </c>
      <c r="CC669" s="22">
        <f>CB669*AP669/100</f>
        <v>24.777799999999999</v>
      </c>
      <c r="CD669" s="22">
        <v>1.84</v>
      </c>
      <c r="CE669" s="126">
        <v>99.7</v>
      </c>
      <c r="CF669" s="126">
        <v>18976</v>
      </c>
      <c r="CG669" s="126">
        <v>100</v>
      </c>
      <c r="CH669" s="126">
        <v>15711</v>
      </c>
      <c r="CI669" s="126">
        <v>98.4</v>
      </c>
      <c r="CJ669" s="126">
        <v>99.1</v>
      </c>
      <c r="CK669" s="126">
        <v>11001</v>
      </c>
      <c r="CL669" s="19">
        <f>BX669/BZ669</f>
        <v>0.51274787535410771</v>
      </c>
      <c r="CM669" s="22"/>
      <c r="CN669" s="22"/>
      <c r="CO669" s="22"/>
      <c r="CP669" s="6"/>
      <c r="CQ669" s="19"/>
      <c r="CR669" s="19"/>
      <c r="CS669" s="20"/>
      <c r="CT669" s="22"/>
      <c r="CU669" s="142"/>
      <c r="CV669" s="142"/>
      <c r="CW669" s="22"/>
      <c r="CX669" s="22"/>
      <c r="CZ669" s="22"/>
      <c r="DA669" s="16"/>
      <c r="DB669" s="129" t="s">
        <v>441</v>
      </c>
      <c r="DC669" s="130"/>
      <c r="DD669" s="131" t="s">
        <v>1574</v>
      </c>
      <c r="DI669" s="108" t="s">
        <v>434</v>
      </c>
      <c r="DJ669" s="210" t="s">
        <v>491</v>
      </c>
      <c r="DK669" s="4">
        <v>2</v>
      </c>
      <c r="DL669" s="4" t="s">
        <v>1575</v>
      </c>
      <c r="DM669" s="4">
        <v>0</v>
      </c>
      <c r="DN669" s="16" t="s">
        <v>443</v>
      </c>
      <c r="DO669" s="4">
        <v>0</v>
      </c>
      <c r="DP669" s="4">
        <v>0</v>
      </c>
      <c r="DQ669" s="4" t="s">
        <v>431</v>
      </c>
      <c r="DR669" s="1" t="s">
        <v>431</v>
      </c>
      <c r="DS669" s="1" t="s">
        <v>431</v>
      </c>
      <c r="DT669" s="1">
        <v>4377</v>
      </c>
      <c r="DU669" s="1">
        <v>42.3</v>
      </c>
      <c r="DV669" s="1">
        <v>57.7</v>
      </c>
      <c r="DW669" s="1" t="s">
        <v>431</v>
      </c>
      <c r="DX669" s="1" t="s">
        <v>431</v>
      </c>
      <c r="DY669" s="1" t="s">
        <v>431</v>
      </c>
      <c r="DZ669" s="1" t="s">
        <v>431</v>
      </c>
      <c r="EA669" s="1">
        <v>0</v>
      </c>
      <c r="EC669" s="36"/>
      <c r="ED669" s="36"/>
      <c r="EE669" s="4">
        <v>22</v>
      </c>
      <c r="EF669" s="4">
        <v>40</v>
      </c>
      <c r="EG669" s="4">
        <v>3</v>
      </c>
      <c r="EH669" s="4"/>
      <c r="EI669" s="4"/>
      <c r="EJ669" s="4" t="s">
        <v>431</v>
      </c>
      <c r="EK669" s="4" t="s">
        <v>431</v>
      </c>
      <c r="EL669" s="6" t="s">
        <v>431</v>
      </c>
      <c r="EM669" s="4">
        <v>3</v>
      </c>
      <c r="EN669" s="1">
        <v>1</v>
      </c>
      <c r="EO669" s="4">
        <v>1</v>
      </c>
      <c r="EP669" s="4">
        <v>0</v>
      </c>
      <c r="EQ669" s="31">
        <v>0</v>
      </c>
      <c r="ER669" s="14">
        <v>44093</v>
      </c>
      <c r="ES669" s="132">
        <v>13781</v>
      </c>
      <c r="ET669" s="133">
        <v>75</v>
      </c>
      <c r="EU669" s="133">
        <v>45970</v>
      </c>
      <c r="EV669" s="133">
        <v>4000</v>
      </c>
      <c r="EW669" s="133">
        <v>39780</v>
      </c>
      <c r="EX669" s="133">
        <v>28343</v>
      </c>
      <c r="EY669" s="134">
        <f>EX669/EV669*EW669/ET669</f>
        <v>3758.2818000000002</v>
      </c>
      <c r="EZ669" s="39">
        <f>L669*EY669</f>
        <v>82682.199600000007</v>
      </c>
      <c r="FA669" s="9"/>
      <c r="FE669" s="135"/>
      <c r="FF669" s="135"/>
      <c r="FH669" s="136"/>
      <c r="FK669" s="138"/>
      <c r="FL669" s="139"/>
      <c r="FM669" s="9"/>
      <c r="FN669" s="1"/>
      <c r="FO669" s="41">
        <f>AC669/1000</f>
        <v>3.8130000000000002</v>
      </c>
      <c r="FQ669" s="121">
        <f>EX669*100/EU669</f>
        <v>61.655427452686531</v>
      </c>
      <c r="FR669" s="140">
        <f>EY669/1000</f>
        <v>3.7582818000000002</v>
      </c>
      <c r="FS669" s="143"/>
      <c r="FT669" s="1">
        <v>12</v>
      </c>
      <c r="FU669" s="214"/>
      <c r="FV669" s="130" t="s">
        <v>569</v>
      </c>
      <c r="FW669" s="214"/>
      <c r="FX669" s="8" t="s">
        <v>569</v>
      </c>
      <c r="FY669" s="9" t="s">
        <v>1576</v>
      </c>
      <c r="FZ669" s="1">
        <v>0</v>
      </c>
      <c r="GA669" s="1">
        <v>1</v>
      </c>
      <c r="GB669" s="9" t="s">
        <v>1577</v>
      </c>
      <c r="GD669" s="1">
        <v>0</v>
      </c>
      <c r="GE669" s="1" t="s">
        <v>431</v>
      </c>
      <c r="GF669" s="1">
        <v>0</v>
      </c>
      <c r="GG669" s="1">
        <v>0</v>
      </c>
      <c r="GH669" s="8" t="s">
        <v>431</v>
      </c>
      <c r="GI669" s="8"/>
      <c r="GJ669" s="8" t="s">
        <v>431</v>
      </c>
      <c r="GK669" s="1">
        <v>0</v>
      </c>
      <c r="GL669" s="8">
        <v>0</v>
      </c>
      <c r="GM669" s="9" t="s">
        <v>529</v>
      </c>
      <c r="GO669" s="10">
        <v>44147</v>
      </c>
      <c r="GP669" s="14" t="s">
        <v>523</v>
      </c>
      <c r="GQ669" s="20">
        <f>DATEDIF(ER669,GO669,"m")</f>
        <v>1</v>
      </c>
      <c r="GR669" s="141" t="s">
        <v>1108</v>
      </c>
      <c r="GZ669" s="11"/>
      <c r="KE669" s="20">
        <f>FR669*AO669/100*1000</f>
        <v>623.87477880000006</v>
      </c>
      <c r="KF669" s="20">
        <f>FR669*AP669/100*1000</f>
        <v>2033.2304538000003</v>
      </c>
      <c r="KG669" s="20">
        <f>FR669*AQ669/100*1000</f>
        <v>1071.1103130000001</v>
      </c>
      <c r="KH669" s="20">
        <f>FR669*AX669/100*1000</f>
        <v>40.589443440000004</v>
      </c>
      <c r="KI669" s="20">
        <f>FR669*BM669/100*1000</f>
        <v>19.918893540000003</v>
      </c>
      <c r="KJ669" s="20">
        <f>FR669*BY669/100*1000</f>
        <v>368.01471213780007</v>
      </c>
      <c r="KK669" s="20">
        <f>FR669*CA669/100*1000</f>
        <v>717.73035019140002</v>
      </c>
      <c r="KL669" s="20">
        <f>FR669*CC669/100*1000</f>
        <v>931.21954784039997</v>
      </c>
      <c r="KV669" s="9" t="s">
        <v>529</v>
      </c>
    </row>
    <row r="670" spans="1:313">
      <c r="A670" s="1">
        <v>63</v>
      </c>
      <c r="B670" s="219">
        <f>COUNTIFS($D$3:D670,D670,$F$3:F670,F670)</f>
        <v>1</v>
      </c>
      <c r="C670" s="21">
        <v>12416</v>
      </c>
      <c r="D670" s="21" t="s">
        <v>2917</v>
      </c>
      <c r="E670" s="1" t="s">
        <v>2918</v>
      </c>
      <c r="F670" s="12">
        <v>8353125308</v>
      </c>
      <c r="G670" s="1">
        <v>37</v>
      </c>
      <c r="H670" s="247" t="s">
        <v>2956</v>
      </c>
      <c r="DJ670" s="209" t="s">
        <v>483</v>
      </c>
      <c r="EL670" s="6" t="e">
        <f>EK670/(EJ670*EJ670*0.01*0.01)</f>
        <v>#DIV/0!</v>
      </c>
      <c r="FV670" s="212" t="s">
        <v>785</v>
      </c>
      <c r="FX670" s="212" t="s">
        <v>785</v>
      </c>
      <c r="GI670" s="8"/>
    </row>
    <row r="671" spans="1:313">
      <c r="A671" s="1">
        <v>265</v>
      </c>
      <c r="B671" s="219">
        <f>COUNTIFS($D$3:D671,D671,$F$3:F671,F671)</f>
        <v>1</v>
      </c>
      <c r="C671" s="21">
        <v>13979</v>
      </c>
      <c r="D671" s="21" t="s">
        <v>2929</v>
      </c>
      <c r="E671" s="1" t="s">
        <v>2930</v>
      </c>
      <c r="F671" s="12">
        <v>5461281551</v>
      </c>
      <c r="G671" s="1">
        <v>66</v>
      </c>
      <c r="H671" s="247" t="s">
        <v>1597</v>
      </c>
      <c r="DJ671" s="210" t="s">
        <v>491</v>
      </c>
      <c r="EL671" s="6" t="e">
        <f>EK671/(EJ671*EJ671*0.01*0.01)</f>
        <v>#DIV/0!</v>
      </c>
      <c r="FU671" s="214" t="s">
        <v>785</v>
      </c>
      <c r="FW671" s="214" t="s">
        <v>785</v>
      </c>
      <c r="GI671" s="8"/>
    </row>
    <row r="672" spans="1:313">
      <c r="A672" s="1">
        <v>6</v>
      </c>
      <c r="B672" s="1">
        <f>COUNTIFS($D$3:D672,D672,$F$3:F672,F672)</f>
        <v>1</v>
      </c>
      <c r="C672" s="34">
        <v>12103</v>
      </c>
      <c r="D672" s="75" t="s">
        <v>1056</v>
      </c>
      <c r="E672" s="76" t="s">
        <v>504</v>
      </c>
      <c r="F672" s="76">
        <v>5402022274</v>
      </c>
      <c r="G672" s="77">
        <f>LEFT(H672,4)-CONCATENATE(IF(LEFT(F672, 2)&lt;MID(H672, 3, 4), 20, 19),LEFT(F672,2))</f>
        <v>66</v>
      </c>
      <c r="H672" s="248" t="s">
        <v>1051</v>
      </c>
      <c r="I672" s="29" t="s">
        <v>650</v>
      </c>
      <c r="J672" s="24" t="s">
        <v>487</v>
      </c>
      <c r="K672" s="2" t="s">
        <v>430</v>
      </c>
      <c r="L672" s="1">
        <v>18</v>
      </c>
      <c r="M672" s="2">
        <v>2</v>
      </c>
      <c r="N672" s="2" t="s">
        <v>646</v>
      </c>
      <c r="P672" s="1" t="s">
        <v>1050</v>
      </c>
      <c r="S672" s="2"/>
      <c r="T672" s="46" t="s">
        <v>797</v>
      </c>
      <c r="U672" s="46"/>
      <c r="V672" s="50" t="s">
        <v>902</v>
      </c>
      <c r="X672" s="59"/>
      <c r="Y672" s="59"/>
      <c r="Z672" s="29"/>
      <c r="AA672" s="1" t="s">
        <v>781</v>
      </c>
      <c r="AC672" s="115">
        <v>422</v>
      </c>
      <c r="AD672" s="115">
        <v>7600</v>
      </c>
      <c r="AE672" s="11"/>
      <c r="AF672" s="11"/>
      <c r="AG672" s="11" t="s">
        <v>491</v>
      </c>
      <c r="AH672" s="115">
        <v>550</v>
      </c>
      <c r="AI672" s="11"/>
      <c r="AJ672" s="11"/>
      <c r="AO672" s="116">
        <v>13.9</v>
      </c>
      <c r="AP672" s="117">
        <v>62.9</v>
      </c>
      <c r="AQ672" s="118">
        <v>22.6</v>
      </c>
      <c r="AR672" s="119">
        <f>AO672+AP672+AQ672</f>
        <v>99.4</v>
      </c>
      <c r="AS672" s="120">
        <f>AO672/AP672</f>
        <v>0.22098569157392689</v>
      </c>
      <c r="AT672" s="121">
        <f>AO672/AP672*AQ672</f>
        <v>4.9942766295707477</v>
      </c>
      <c r="AU672" s="122">
        <f>AO672/(AP672+AQ672)</f>
        <v>0.16257309941520467</v>
      </c>
      <c r="AV672" s="19">
        <v>10.981000000000002</v>
      </c>
      <c r="AW672" s="19">
        <f>95-AY672</f>
        <v>79</v>
      </c>
      <c r="AX672" s="123">
        <v>2.2240000000000002</v>
      </c>
      <c r="AY672" s="19">
        <v>16</v>
      </c>
      <c r="AZ672" s="1" t="s">
        <v>432</v>
      </c>
      <c r="BA672" s="58">
        <v>26.2</v>
      </c>
      <c r="BB672" s="1" t="s">
        <v>432</v>
      </c>
      <c r="BC672" s="6">
        <v>0.4</v>
      </c>
      <c r="BD672" s="6">
        <v>90.7</v>
      </c>
      <c r="BE672" s="19">
        <v>62.4</v>
      </c>
      <c r="BF672" s="19">
        <v>46.5</v>
      </c>
      <c r="BG672" s="2">
        <v>8997</v>
      </c>
      <c r="BH672" s="20">
        <v>328</v>
      </c>
      <c r="BI672" s="19">
        <v>1</v>
      </c>
      <c r="BJ672" s="19">
        <v>25.2</v>
      </c>
      <c r="BK672" s="1">
        <v>74.8</v>
      </c>
      <c r="BL672" s="147">
        <f>BJ672/BK672</f>
        <v>0.33689839572192515</v>
      </c>
      <c r="BM672" s="125">
        <v>0.2</v>
      </c>
      <c r="BN672" s="6">
        <f>BM672*100/AO672</f>
        <v>1.4388489208633093</v>
      </c>
      <c r="BO672" s="1" t="s">
        <v>432</v>
      </c>
      <c r="BP672" s="19">
        <v>53.790000000000006</v>
      </c>
      <c r="BQ672" s="19">
        <v>81.649999999999991</v>
      </c>
      <c r="BR672" s="4">
        <v>57197</v>
      </c>
      <c r="BS672" s="6">
        <f>BX672+BZ672</f>
        <v>62.099999999999994</v>
      </c>
      <c r="BT672" s="4">
        <v>93.6</v>
      </c>
      <c r="BU672" s="43">
        <v>12820.68</v>
      </c>
      <c r="BV672" s="6">
        <f>100-BT672</f>
        <v>6.4000000000000057</v>
      </c>
      <c r="BW672" s="6">
        <f>BY672+CA672+CC672</f>
        <v>62.459700000000005</v>
      </c>
      <c r="BX672" s="4">
        <v>33.799999999999997</v>
      </c>
      <c r="BY672" s="22">
        <f>BX672*AP672/100</f>
        <v>21.260200000000001</v>
      </c>
      <c r="BZ672" s="4">
        <v>28.3</v>
      </c>
      <c r="CA672" s="22">
        <f>BZ672*AP672/100</f>
        <v>17.800699999999999</v>
      </c>
      <c r="CB672" s="4">
        <v>37.200000000000003</v>
      </c>
      <c r="CC672" s="22">
        <f>CB672*AP672/100</f>
        <v>23.398800000000001</v>
      </c>
      <c r="CD672" s="22">
        <v>0.83</v>
      </c>
      <c r="CE672" s="126">
        <v>99.6</v>
      </c>
      <c r="CF672" s="127">
        <v>11495.4</v>
      </c>
      <c r="CG672" s="126">
        <v>99.4</v>
      </c>
      <c r="CH672" s="127">
        <v>7589.4000000000005</v>
      </c>
      <c r="CI672" s="126">
        <v>92.7</v>
      </c>
      <c r="CJ672" s="126">
        <v>96.7</v>
      </c>
      <c r="CK672" s="127">
        <v>7169.4</v>
      </c>
      <c r="CL672" s="19">
        <f>BX672/BZ672</f>
        <v>1.19434628975265</v>
      </c>
      <c r="CM672" s="22"/>
      <c r="CN672" s="22"/>
      <c r="CO672" s="22"/>
      <c r="CP672" s="6"/>
      <c r="CQ672" s="19"/>
      <c r="CR672" s="19"/>
      <c r="CS672" s="19"/>
      <c r="CT672" s="22"/>
      <c r="CU672" s="142"/>
      <c r="CV672" s="142"/>
      <c r="CW672" s="22"/>
      <c r="CX672" s="22"/>
      <c r="CZ672" s="22"/>
      <c r="DB672" s="129" t="s">
        <v>441</v>
      </c>
      <c r="DC672" s="130"/>
      <c r="DD672" s="131" t="s">
        <v>1022</v>
      </c>
      <c r="DI672" s="1" t="s">
        <v>434</v>
      </c>
      <c r="DJ672" s="210" t="s">
        <v>491</v>
      </c>
      <c r="DK672" s="4">
        <v>2</v>
      </c>
      <c r="DN672" s="16">
        <v>0</v>
      </c>
      <c r="DR672" s="1" t="s">
        <v>431</v>
      </c>
      <c r="DS672" s="1" t="s">
        <v>431</v>
      </c>
      <c r="DT672" s="1">
        <v>384</v>
      </c>
      <c r="DU672" s="1">
        <v>23.2</v>
      </c>
      <c r="DV672" s="1">
        <v>76.8</v>
      </c>
      <c r="DW672" s="1" t="s">
        <v>431</v>
      </c>
      <c r="DX672" s="1" t="s">
        <v>431</v>
      </c>
      <c r="DY672" s="1" t="s">
        <v>431</v>
      </c>
      <c r="DZ672" s="1" t="s">
        <v>431</v>
      </c>
      <c r="EA672" s="1">
        <v>0</v>
      </c>
      <c r="EC672" s="36"/>
      <c r="ED672" s="36"/>
      <c r="EE672" s="4">
        <v>18</v>
      </c>
      <c r="EF672" s="4"/>
      <c r="EG672" s="4"/>
      <c r="EH672" s="4"/>
      <c r="EI672" s="4"/>
      <c r="EJ672" s="4"/>
      <c r="EK672" s="4"/>
      <c r="EL672" s="6" t="e">
        <f>EK672/(EJ672*EJ672*0.01*0.01)</f>
        <v>#DIV/0!</v>
      </c>
      <c r="EM672" s="4"/>
      <c r="EN672" s="4"/>
      <c r="EO672" s="4"/>
      <c r="EP672" s="4"/>
      <c r="EQ672" s="31"/>
      <c r="ER672" s="14"/>
      <c r="ES672" s="132">
        <v>12103</v>
      </c>
      <c r="ET672" s="133">
        <v>75</v>
      </c>
      <c r="EU672" s="133">
        <v>9010</v>
      </c>
      <c r="EV672" s="133">
        <v>8000</v>
      </c>
      <c r="EW672" s="133">
        <v>40560</v>
      </c>
      <c r="EX672" s="133">
        <v>3297</v>
      </c>
      <c r="EY672" s="134">
        <f>EX672/EV672*EW672/ET672</f>
        <v>222.87720000000002</v>
      </c>
      <c r="EZ672" s="39">
        <f>L672*EY672</f>
        <v>4011.7896000000001</v>
      </c>
      <c r="FA672" s="9"/>
      <c r="FE672" s="135"/>
      <c r="FF672" s="135"/>
      <c r="FH672" s="136"/>
      <c r="FI672" s="11"/>
      <c r="FK672" s="138"/>
      <c r="FL672" s="139"/>
      <c r="FM672" s="9"/>
      <c r="FN672" s="1"/>
      <c r="FO672" s="41">
        <f>AC672/1000</f>
        <v>0.42199999999999999</v>
      </c>
      <c r="FQ672" s="121">
        <f>EX672*100/EU672</f>
        <v>36.592674805771367</v>
      </c>
      <c r="FR672" s="140">
        <f>EY672/1000</f>
        <v>0.22287720000000003</v>
      </c>
      <c r="FS672" s="143">
        <f>DT672/EY672</f>
        <v>1.7229218601095131</v>
      </c>
      <c r="FT672" s="143"/>
      <c r="FU672" s="214"/>
      <c r="FW672" s="214"/>
      <c r="GI672" s="8"/>
      <c r="GO672" s="10">
        <v>43832</v>
      </c>
      <c r="GP672" s="10"/>
      <c r="GQ672" s="20"/>
      <c r="KE672" s="20">
        <f>FR672*AO672/100*1000</f>
        <v>30.979930800000005</v>
      </c>
      <c r="KF672" s="20">
        <f>FR672*AP672/100*1000</f>
        <v>140.18975880000002</v>
      </c>
      <c r="KG672" s="20">
        <f>FR672*AQ672/100*1000</f>
        <v>50.370247200000009</v>
      </c>
      <c r="KH672" s="20">
        <f>FR672*AX672/100*1000</f>
        <v>4.9567889280000008</v>
      </c>
      <c r="KI672" s="20">
        <f>FR672*BM672/100*1000</f>
        <v>0.44575440000000005</v>
      </c>
      <c r="KJ672" s="20">
        <f>FR672*BY672/100*1000</f>
        <v>47.384138474400004</v>
      </c>
      <c r="KK672" s="20">
        <f>FR672*CA672/100*1000</f>
        <v>39.673701740399999</v>
      </c>
      <c r="KL672" s="20">
        <f>FR672*CC672/100*1000</f>
        <v>52.15059027360001</v>
      </c>
    </row>
    <row r="673" spans="1:308">
      <c r="A673" s="1">
        <v>49</v>
      </c>
      <c r="B673" s="1">
        <f>COUNTIFS($D$3:D673,D673,$F$3:F673,F673)</f>
        <v>2</v>
      </c>
      <c r="C673" s="34">
        <v>14693</v>
      </c>
      <c r="D673" s="75" t="s">
        <v>1056</v>
      </c>
      <c r="E673" s="76" t="s">
        <v>504</v>
      </c>
      <c r="F673" s="78">
        <v>5402022274</v>
      </c>
      <c r="G673" s="77">
        <f>LEFT(H673,4)-CONCATENATE(IF(LEFT(F673, 2)&lt;MID(H673, 3, 4), 20, 19),LEFT(F673,2))</f>
        <v>67</v>
      </c>
      <c r="H673" s="248" t="s">
        <v>1790</v>
      </c>
      <c r="I673" s="29" t="s">
        <v>649</v>
      </c>
      <c r="J673" s="24" t="s">
        <v>487</v>
      </c>
      <c r="K673" s="2" t="s">
        <v>430</v>
      </c>
      <c r="L673" s="2">
        <v>16</v>
      </c>
      <c r="M673" s="2" t="s">
        <v>664</v>
      </c>
      <c r="N673" s="2" t="s">
        <v>647</v>
      </c>
      <c r="O673" s="11"/>
      <c r="P673" s="2" t="s">
        <v>1722</v>
      </c>
      <c r="Q673" s="11"/>
      <c r="R673" s="11"/>
      <c r="S673" s="11"/>
      <c r="T673" s="42"/>
      <c r="U673" s="42"/>
      <c r="V673" s="64" t="s">
        <v>1609</v>
      </c>
      <c r="W673" s="42"/>
      <c r="X673" s="66"/>
      <c r="Y673" s="66"/>
      <c r="Z673" s="11"/>
      <c r="AA673" s="1" t="s">
        <v>812</v>
      </c>
      <c r="AC673" s="115">
        <v>217</v>
      </c>
      <c r="AD673" s="115">
        <v>34000</v>
      </c>
      <c r="AE673" s="11"/>
      <c r="AF673" s="11"/>
      <c r="AG673" s="11" t="s">
        <v>483</v>
      </c>
      <c r="AH673" s="115">
        <v>250</v>
      </c>
      <c r="AI673" s="11"/>
      <c r="AJ673" s="11"/>
      <c r="AM673" s="11"/>
      <c r="AO673" s="116">
        <v>20.5</v>
      </c>
      <c r="AP673" s="117">
        <v>68.599999999999994</v>
      </c>
      <c r="AQ673" s="118">
        <v>8.2200000000000006</v>
      </c>
      <c r="AR673" s="119">
        <f>AO673+AP673+AQ673</f>
        <v>97.32</v>
      </c>
      <c r="AS673" s="120">
        <f>AO673/AP673</f>
        <v>0.29883381924198255</v>
      </c>
      <c r="AT673" s="121">
        <f>AO673/AP673*AQ673</f>
        <v>2.4564139941690968</v>
      </c>
      <c r="AU673" s="122">
        <f>AO673/(AP673+AQ673)</f>
        <v>0.26685758916948715</v>
      </c>
      <c r="AV673" s="19">
        <f>AW673*AO673/100</f>
        <v>16.97</v>
      </c>
      <c r="AW673" s="19">
        <f>98-AY673-(CD673*100/AO673)</f>
        <v>82.780487804878049</v>
      </c>
      <c r="AX673" s="123">
        <v>1.84</v>
      </c>
      <c r="AY673" s="19">
        <f>AX673*100/AO673</f>
        <v>8.9756097560975618</v>
      </c>
      <c r="AZ673" s="1" t="s">
        <v>432</v>
      </c>
      <c r="BA673" s="58">
        <v>32.5</v>
      </c>
      <c r="BB673" s="1" t="s">
        <v>432</v>
      </c>
      <c r="BC673" s="6">
        <v>0.46</v>
      </c>
      <c r="BD673" s="6"/>
      <c r="BE673" s="19"/>
      <c r="BF673" s="19"/>
      <c r="BG673" s="2">
        <v>4717</v>
      </c>
      <c r="BH673" s="2">
        <v>266</v>
      </c>
      <c r="BI673" s="19">
        <v>1.43</v>
      </c>
      <c r="BJ673" s="19">
        <v>29.3</v>
      </c>
      <c r="BK673" s="1">
        <v>70.7</v>
      </c>
      <c r="BL673" s="124">
        <f>BJ673/BK673</f>
        <v>0.41442715700141441</v>
      </c>
      <c r="BM673" s="125">
        <v>0.28999999999999998</v>
      </c>
      <c r="BN673" s="6">
        <f>BM673*100/AO673</f>
        <v>1.4146341463414633</v>
      </c>
      <c r="BO673" s="1" t="s">
        <v>432</v>
      </c>
      <c r="BP673" s="19">
        <v>29.8</v>
      </c>
      <c r="BQ673" s="19">
        <v>41.6</v>
      </c>
      <c r="BR673" s="6">
        <v>35961.450000000004</v>
      </c>
      <c r="BS673" s="6">
        <f>BX673+BZ673</f>
        <v>43.94</v>
      </c>
      <c r="BT673" s="4">
        <v>90.1</v>
      </c>
      <c r="BU673" s="4">
        <v>7009</v>
      </c>
      <c r="BV673" s="6">
        <f>100-BT673</f>
        <v>9.9000000000000057</v>
      </c>
      <c r="BW673" s="6">
        <f>BY673+CA673+CC673</f>
        <v>68.627439999999993</v>
      </c>
      <c r="BX673" s="22">
        <v>5.54</v>
      </c>
      <c r="BY673" s="22">
        <f>BX673*AP673/100</f>
        <v>3.80044</v>
      </c>
      <c r="BZ673" s="4">
        <v>38.4</v>
      </c>
      <c r="CA673" s="22">
        <f>BZ673*AP673/100</f>
        <v>26.342399999999998</v>
      </c>
      <c r="CB673" s="4">
        <v>56.1</v>
      </c>
      <c r="CC673" s="22">
        <f>CB673*AP673/100</f>
        <v>38.484599999999993</v>
      </c>
      <c r="CD673" s="22">
        <v>1.28</v>
      </c>
      <c r="CE673" s="126">
        <v>97</v>
      </c>
      <c r="CF673" s="126">
        <v>6675</v>
      </c>
      <c r="CG673" s="126">
        <v>73.3</v>
      </c>
      <c r="CH673" s="126">
        <v>4775</v>
      </c>
      <c r="CI673" s="126">
        <v>12.4</v>
      </c>
      <c r="CJ673" s="126">
        <v>40.5</v>
      </c>
      <c r="CK673" s="126">
        <v>4674</v>
      </c>
      <c r="CL673" s="19">
        <f>BX673/BZ673</f>
        <v>0.14427083333333335</v>
      </c>
      <c r="CM673" s="22">
        <v>4.6399999999999997</v>
      </c>
      <c r="CN673" s="22">
        <v>11.3</v>
      </c>
      <c r="CO673" s="22">
        <v>3.26</v>
      </c>
      <c r="CP673" s="6"/>
      <c r="CQ673" s="19"/>
      <c r="CR673" s="19"/>
      <c r="CS673" s="20"/>
      <c r="CT673" s="22"/>
      <c r="CU673" s="142"/>
      <c r="CV673" s="142"/>
      <c r="CW673" s="22"/>
      <c r="CX673" s="22"/>
      <c r="CZ673" s="22"/>
      <c r="DA673" s="16"/>
      <c r="DB673" s="129" t="s">
        <v>441</v>
      </c>
      <c r="DC673" s="130"/>
      <c r="DD673" s="131" t="s">
        <v>1755</v>
      </c>
      <c r="DI673" s="1" t="s">
        <v>434</v>
      </c>
      <c r="DJ673" s="209" t="s">
        <v>483</v>
      </c>
      <c r="DK673" s="4">
        <v>2</v>
      </c>
      <c r="DN673" s="16">
        <v>0</v>
      </c>
      <c r="DR673" s="1" t="s">
        <v>431</v>
      </c>
      <c r="DS673" s="1" t="s">
        <v>431</v>
      </c>
      <c r="DT673" s="1">
        <v>164</v>
      </c>
      <c r="DU673" s="1">
        <v>19.5</v>
      </c>
      <c r="DV673" s="1">
        <v>80.5</v>
      </c>
      <c r="DW673" s="1" t="s">
        <v>431</v>
      </c>
      <c r="DX673" s="1" t="s">
        <v>431</v>
      </c>
      <c r="DY673" s="1" t="s">
        <v>431</v>
      </c>
      <c r="DZ673" s="1" t="s">
        <v>431</v>
      </c>
      <c r="EA673" s="1">
        <v>0</v>
      </c>
      <c r="EC673" s="36"/>
      <c r="ED673" s="36"/>
      <c r="EE673" s="4">
        <f>L673</f>
        <v>16</v>
      </c>
      <c r="EF673" s="4"/>
      <c r="EG673" s="4"/>
      <c r="EH673" s="4"/>
      <c r="EI673" s="4"/>
      <c r="EJ673" s="4"/>
      <c r="EK673" s="4"/>
      <c r="EL673" s="6" t="e">
        <f>EK673/(EJ673*EJ673*0.01*0.01)</f>
        <v>#DIV/0!</v>
      </c>
      <c r="EM673" s="4">
        <v>1</v>
      </c>
      <c r="EN673" s="1">
        <v>1</v>
      </c>
      <c r="EO673" s="4">
        <v>3</v>
      </c>
      <c r="EP673" s="4"/>
      <c r="EQ673" s="31"/>
      <c r="ER673" s="14"/>
      <c r="ES673" s="132">
        <v>14693</v>
      </c>
      <c r="ET673" s="133">
        <v>75</v>
      </c>
      <c r="EU673" s="133">
        <v>25094</v>
      </c>
      <c r="EV673" s="133">
        <v>5000</v>
      </c>
      <c r="EW673" s="133">
        <v>39780</v>
      </c>
      <c r="EX673" s="133">
        <v>2067</v>
      </c>
      <c r="EY673" s="134">
        <f>EX673/EV673*EW673/ET673</f>
        <v>219.26736</v>
      </c>
      <c r="EZ673" s="39">
        <f>L673*EY673</f>
        <v>3508.2777599999999</v>
      </c>
      <c r="FA673" s="9"/>
      <c r="FE673" s="135"/>
      <c r="FF673" s="135"/>
      <c r="FH673" s="136"/>
      <c r="FK673" s="138"/>
      <c r="FL673" s="139"/>
      <c r="FM673" s="9"/>
      <c r="FN673" s="1"/>
      <c r="FO673" s="41">
        <f>AC673/1000</f>
        <v>0.217</v>
      </c>
      <c r="FQ673" s="121">
        <f>EX673*100/EU673</f>
        <v>8.2370287718179647</v>
      </c>
      <c r="FR673" s="140">
        <f>EY673/1000</f>
        <v>0.21926735999999999</v>
      </c>
      <c r="FS673" s="9"/>
      <c r="FV673" s="212"/>
      <c r="FX673" s="212"/>
      <c r="GI673" s="8"/>
      <c r="GO673" s="10">
        <v>44259</v>
      </c>
      <c r="GP673" s="10"/>
      <c r="GQ673" s="20"/>
      <c r="GT673" s="19">
        <v>0.82139109700000024</v>
      </c>
      <c r="GV673" s="148">
        <v>0.27702830319999999</v>
      </c>
      <c r="HA673" s="32">
        <v>0.4</v>
      </c>
      <c r="HB673" s="32">
        <v>1.1100000000000001</v>
      </c>
      <c r="HC673" s="33">
        <v>581.4</v>
      </c>
      <c r="HD673" s="32">
        <v>4.0599999999999996</v>
      </c>
      <c r="HE673" s="32">
        <v>0</v>
      </c>
      <c r="HF673" s="32">
        <v>0</v>
      </c>
      <c r="HG673" s="33">
        <v>18502.05</v>
      </c>
      <c r="HH673" s="32">
        <v>21.2</v>
      </c>
      <c r="HI673" s="33">
        <v>97.62</v>
      </c>
      <c r="HJ673" s="32">
        <v>91.19</v>
      </c>
      <c r="HK673" s="32">
        <v>0</v>
      </c>
      <c r="HL673" s="32">
        <v>0</v>
      </c>
      <c r="HM673" s="32">
        <v>118.35</v>
      </c>
      <c r="HN673" s="32">
        <v>0</v>
      </c>
      <c r="HO673" s="32">
        <v>164.37</v>
      </c>
      <c r="HP673" s="33">
        <v>2418.2199999999998</v>
      </c>
      <c r="HQ673" s="32">
        <v>17.809999999999999</v>
      </c>
      <c r="HR673" s="32">
        <v>0</v>
      </c>
      <c r="HS673" s="32">
        <v>392.03</v>
      </c>
      <c r="HT673" s="32">
        <v>314.02999999999997</v>
      </c>
      <c r="HU673" s="32">
        <v>775.89</v>
      </c>
      <c r="HV673" s="32">
        <v>6.31</v>
      </c>
      <c r="HW673" s="32">
        <v>119.4</v>
      </c>
      <c r="HX673" s="32">
        <v>14.07</v>
      </c>
      <c r="HY673" s="32">
        <v>0</v>
      </c>
      <c r="HZ673" s="32">
        <v>400.1</v>
      </c>
      <c r="IA673" s="22">
        <f>HU673/HP673</f>
        <v>0.32085170083780634</v>
      </c>
      <c r="KE673" s="20">
        <f>FR673*AO673/100*1000</f>
        <v>44.9498088</v>
      </c>
      <c r="KF673" s="20">
        <f>FR673*AP673/100*1000</f>
        <v>150.41740895999999</v>
      </c>
      <c r="KG673" s="20">
        <f>FR673*AQ673/100*1000</f>
        <v>18.023776992000002</v>
      </c>
      <c r="KH673" s="20">
        <f>FR673*AX673/100*1000</f>
        <v>4.0345194239999991</v>
      </c>
      <c r="KI673" s="20">
        <f>FR673*BM673/100*1000</f>
        <v>0.63587534400000001</v>
      </c>
      <c r="KJ673" s="20">
        <f>FR673*BY673/100*1000</f>
        <v>8.3331244563840006</v>
      </c>
      <c r="KK673" s="20">
        <f>FR673*CA673/100*1000</f>
        <v>57.760285040639992</v>
      </c>
      <c r="KL673" s="20">
        <f>FR673*CC673/100*1000</f>
        <v>84.384166426559972</v>
      </c>
      <c r="KS673" s="1" t="s">
        <v>431</v>
      </c>
      <c r="KT673" s="1" t="s">
        <v>431</v>
      </c>
    </row>
    <row r="674" spans="1:308">
      <c r="A674" s="1">
        <v>280</v>
      </c>
      <c r="B674" s="219">
        <f>COUNTIFS($D$3:D674,D674,$F$3:F674,F674)</f>
        <v>1</v>
      </c>
      <c r="C674" s="34">
        <v>11697</v>
      </c>
      <c r="D674" s="21" t="s">
        <v>837</v>
      </c>
      <c r="E674" s="2" t="s">
        <v>499</v>
      </c>
      <c r="F674" s="2">
        <v>535717073</v>
      </c>
      <c r="G674" s="1">
        <f>LEFT(H674,4)-CONCATENATE(IF(LEFT(F674, 2)&lt;MID(H674, 3, 4), 20, 19),LEFT(F674,2))</f>
        <v>66</v>
      </c>
      <c r="H674" s="247" t="s">
        <v>838</v>
      </c>
      <c r="I674" s="29" t="s">
        <v>442</v>
      </c>
      <c r="J674" s="24" t="s">
        <v>487</v>
      </c>
      <c r="K674" s="2" t="s">
        <v>430</v>
      </c>
      <c r="L674" s="1">
        <v>5</v>
      </c>
      <c r="M674" s="2">
        <v>3</v>
      </c>
      <c r="N674" s="2" t="s">
        <v>646</v>
      </c>
      <c r="P674" s="1" t="s">
        <v>836</v>
      </c>
      <c r="S674" s="2"/>
      <c r="T674" s="46" t="s">
        <v>797</v>
      </c>
      <c r="U674" s="46"/>
      <c r="V674" s="47" t="s">
        <v>824</v>
      </c>
      <c r="X674" s="59"/>
      <c r="Y674" s="59"/>
      <c r="Z674" s="29"/>
      <c r="AA674" s="1" t="s">
        <v>817</v>
      </c>
      <c r="AC674" s="115">
        <v>93</v>
      </c>
      <c r="AD674" s="115">
        <v>465</v>
      </c>
      <c r="AE674" s="11"/>
      <c r="AF674" s="11"/>
      <c r="AG674" s="11" t="s">
        <v>483</v>
      </c>
      <c r="AH674" s="115">
        <v>50</v>
      </c>
      <c r="AI674" s="11"/>
      <c r="AO674" s="116">
        <v>55.4</v>
      </c>
      <c r="AP674" s="117">
        <v>38.200000000000003</v>
      </c>
      <c r="AQ674" s="118">
        <v>6.2</v>
      </c>
      <c r="AR674" s="119">
        <f>AO674+AP674+AQ674</f>
        <v>99.8</v>
      </c>
      <c r="AS674" s="120">
        <f>AO674/AP674</f>
        <v>1.450261780104712</v>
      </c>
      <c r="AT674" s="121">
        <f>AO674/AP674*AQ674</f>
        <v>8.991623036649214</v>
      </c>
      <c r="AU674" s="122">
        <f>AO674/(AP674+AQ674)</f>
        <v>1.2477477477477477</v>
      </c>
      <c r="AV674" s="19">
        <v>50.746399999999994</v>
      </c>
      <c r="AW674" s="19">
        <f>95-AY674</f>
        <v>91.6</v>
      </c>
      <c r="AX674" s="123">
        <v>1.8835999999999999</v>
      </c>
      <c r="AY674" s="19">
        <v>3.4</v>
      </c>
      <c r="AZ674" s="1" t="s">
        <v>432</v>
      </c>
      <c r="BA674" s="145" t="s">
        <v>432</v>
      </c>
      <c r="BB674" s="1" t="s">
        <v>432</v>
      </c>
      <c r="BC674" s="6">
        <v>0.19</v>
      </c>
      <c r="BD674" s="6"/>
      <c r="BE674" s="19">
        <v>32.4</v>
      </c>
      <c r="BF674" s="19">
        <v>20</v>
      </c>
      <c r="BG674" s="67">
        <v>4513.5714285714284</v>
      </c>
      <c r="BH674" s="20">
        <v>128</v>
      </c>
      <c r="BI674" s="19">
        <v>0</v>
      </c>
      <c r="BJ674" s="19">
        <v>25.2</v>
      </c>
      <c r="BK674" s="1">
        <v>74.8</v>
      </c>
      <c r="BL674" s="147">
        <f>BJ674/BK674</f>
        <v>0.33689839572192515</v>
      </c>
      <c r="BM674" s="125">
        <v>0.8</v>
      </c>
      <c r="BN674" s="6">
        <f>BM674*100/AO674</f>
        <v>1.4440433212996391</v>
      </c>
      <c r="BO674" s="1" t="s">
        <v>432</v>
      </c>
      <c r="BP674" s="1" t="s">
        <v>432</v>
      </c>
      <c r="BQ674" s="1" t="s">
        <v>432</v>
      </c>
      <c r="BR674" s="4">
        <v>105384</v>
      </c>
      <c r="BS674" s="6">
        <f>BX674+BZ674</f>
        <v>41.3</v>
      </c>
      <c r="BT674" s="4">
        <v>88.6</v>
      </c>
      <c r="BU674" s="43">
        <v>6720.0000000000009</v>
      </c>
      <c r="BV674" s="6">
        <f>100-BT674</f>
        <v>11.400000000000006</v>
      </c>
      <c r="BW674" s="6">
        <f>BY674+CA674+CC674</f>
        <v>37.741600000000005</v>
      </c>
      <c r="BX674" s="4">
        <v>12.8</v>
      </c>
      <c r="BY674" s="22">
        <f>BX674*AP674/100</f>
        <v>4.8896000000000006</v>
      </c>
      <c r="BZ674" s="4">
        <v>28.5</v>
      </c>
      <c r="CA674" s="22">
        <f>BZ674*AP674/100</f>
        <v>10.887</v>
      </c>
      <c r="CB674" s="4">
        <v>57.5</v>
      </c>
      <c r="CC674" s="22">
        <f>CB674*AP674/100</f>
        <v>21.965</v>
      </c>
      <c r="CD674" s="6">
        <v>0.02</v>
      </c>
      <c r="CE674" s="126">
        <v>90</v>
      </c>
      <c r="CF674" s="127">
        <v>5134.75</v>
      </c>
      <c r="CG674" s="126">
        <v>85.4</v>
      </c>
      <c r="CH674" s="126">
        <v>3719</v>
      </c>
      <c r="CI674" s="126">
        <v>86</v>
      </c>
      <c r="CJ674" s="126">
        <v>86.5</v>
      </c>
      <c r="CK674" s="127">
        <v>4276.8</v>
      </c>
      <c r="CL674" s="19">
        <f>BX674/BZ674</f>
        <v>0.44912280701754387</v>
      </c>
      <c r="CM674" s="22"/>
      <c r="CN674" s="22"/>
      <c r="CO674" s="22"/>
      <c r="CP674" s="6"/>
      <c r="CQ674" s="19"/>
      <c r="CR674" s="19"/>
      <c r="CS674" s="19"/>
      <c r="CT674" s="6">
        <v>44</v>
      </c>
      <c r="CU674" s="6">
        <v>31.3</v>
      </c>
      <c r="CV674" s="6"/>
      <c r="CW674" s="22">
        <v>64.599999999999994</v>
      </c>
      <c r="CX674" s="22">
        <v>50</v>
      </c>
      <c r="CY674" s="2"/>
      <c r="CZ674" s="22">
        <v>0.24</v>
      </c>
      <c r="DA674" s="16">
        <v>3</v>
      </c>
      <c r="DB674" s="129" t="s">
        <v>258</v>
      </c>
      <c r="DC674" s="130"/>
      <c r="DD674" s="131" t="s">
        <v>732</v>
      </c>
      <c r="DI674" s="1" t="s">
        <v>436</v>
      </c>
      <c r="DJ674" s="209" t="s">
        <v>483</v>
      </c>
      <c r="DK674" s="4">
        <v>2</v>
      </c>
      <c r="DN674" s="16">
        <v>0</v>
      </c>
      <c r="DR674" s="1" t="s">
        <v>431</v>
      </c>
      <c r="DS674" s="1" t="s">
        <v>431</v>
      </c>
      <c r="DT674" s="1">
        <v>157</v>
      </c>
      <c r="DU674" s="1">
        <v>17.8</v>
      </c>
      <c r="DV674" s="1">
        <v>82.2</v>
      </c>
      <c r="DW674" s="1" t="s">
        <v>431</v>
      </c>
      <c r="DX674" s="1" t="s">
        <v>431</v>
      </c>
      <c r="DY674" s="1" t="s">
        <v>431</v>
      </c>
      <c r="DZ674" s="1" t="s">
        <v>431</v>
      </c>
      <c r="EA674" s="1">
        <v>0</v>
      </c>
      <c r="EC674" s="4">
        <v>0</v>
      </c>
      <c r="ED674" s="4"/>
      <c r="EE674" s="4">
        <v>5</v>
      </c>
      <c r="EF674" s="4"/>
      <c r="EG674" s="4">
        <v>2</v>
      </c>
      <c r="EH674" s="4"/>
      <c r="EI674" s="4"/>
      <c r="EJ674" s="4"/>
      <c r="EK674" s="4"/>
      <c r="EL674" s="6" t="e">
        <f>EK674/(EJ674*EJ674*0.01*0.01)</f>
        <v>#DIV/0!</v>
      </c>
      <c r="EM674" s="4">
        <v>2</v>
      </c>
      <c r="EN674" s="4"/>
      <c r="EO674" s="4">
        <v>2</v>
      </c>
      <c r="EP674" s="4">
        <v>1</v>
      </c>
      <c r="EQ674" s="31"/>
      <c r="ER674" s="14"/>
      <c r="ES674" s="132">
        <v>11697</v>
      </c>
      <c r="ET674" s="133">
        <v>75</v>
      </c>
      <c r="EU674" s="133">
        <v>30194</v>
      </c>
      <c r="EV674" s="133">
        <v>16000</v>
      </c>
      <c r="EW674" s="133">
        <v>42120</v>
      </c>
      <c r="EX674" s="133">
        <v>2795</v>
      </c>
      <c r="EY674" s="134">
        <f>EX674/EV674*EW674/ET674</f>
        <v>98.104500000000002</v>
      </c>
      <c r="EZ674" s="39">
        <f>L674*EY674</f>
        <v>490.52250000000004</v>
      </c>
      <c r="FA674" s="9"/>
      <c r="FE674" s="135"/>
      <c r="FF674" s="135"/>
      <c r="FH674" s="136"/>
      <c r="FK674" s="138"/>
      <c r="FL674" s="139"/>
      <c r="FM674" s="9"/>
      <c r="FN674" s="1"/>
      <c r="FO674" s="41">
        <f>AC674/1000</f>
        <v>9.2999999999999999E-2</v>
      </c>
      <c r="FQ674" s="121">
        <f>EX674*100/EU674</f>
        <v>9.2568059879446256</v>
      </c>
      <c r="FR674" s="140">
        <f>EY674/1000</f>
        <v>9.8104499999999997E-2</v>
      </c>
      <c r="FS674" s="9"/>
      <c r="FV674" s="212"/>
      <c r="FX674" s="212"/>
      <c r="GI674" s="8"/>
      <c r="GO674" s="10">
        <v>43735</v>
      </c>
      <c r="GP674" s="10"/>
      <c r="GQ674" s="20"/>
      <c r="GT674" s="22">
        <v>2.3472628778</v>
      </c>
      <c r="GY674" s="1"/>
      <c r="GZ674" s="1"/>
      <c r="KB674" s="1"/>
      <c r="KC674" s="1"/>
      <c r="KD674" s="1"/>
      <c r="KE674" s="20">
        <f>FR674*AO674/100*1000</f>
        <v>54.349892999999994</v>
      </c>
      <c r="KF674" s="20">
        <f>FR674*AP674/100*1000</f>
        <v>37.475919000000005</v>
      </c>
      <c r="KG674" s="20">
        <f>FR674*AQ674/100*1000</f>
        <v>6.0824789999999993</v>
      </c>
      <c r="KH674" s="20">
        <f>FR674*AX674/100*1000</f>
        <v>1.847896362</v>
      </c>
      <c r="KI674" s="20">
        <f>FR674*BM674/100*1000</f>
        <v>0.78483599999999998</v>
      </c>
      <c r="KJ674" s="20">
        <f>FR674*BY674/100*1000</f>
        <v>4.7969176320000004</v>
      </c>
      <c r="KK674" s="20">
        <f>FR674*CA674/100*1000</f>
        <v>10.680636914999999</v>
      </c>
      <c r="KL674" s="20">
        <f>FR674*CC674/100*1000</f>
        <v>21.548653424999998</v>
      </c>
      <c r="KM674" s="1"/>
      <c r="KN674" s="1"/>
      <c r="KO674" s="1"/>
    </row>
    <row r="675" spans="1:308">
      <c r="A675" s="1">
        <v>142</v>
      </c>
      <c r="B675" s="1">
        <f>COUNTIFS($D$3:D675,D675,$F$3:F675,F675)</f>
        <v>1</v>
      </c>
      <c r="C675" s="34">
        <v>15345</v>
      </c>
      <c r="D675" s="21" t="s">
        <v>648</v>
      </c>
      <c r="E675" s="2" t="s">
        <v>509</v>
      </c>
      <c r="F675" s="12">
        <v>6111161496</v>
      </c>
      <c r="G675" s="1">
        <f>LEFT(H675,4)-CONCATENATE(IF(LEFT(F675, 2)&lt;MID(H675, 3, 4), 20, 19),LEFT(F675,2))</f>
        <v>60</v>
      </c>
      <c r="H675" s="247" t="s">
        <v>1962</v>
      </c>
      <c r="I675" s="29" t="s">
        <v>457</v>
      </c>
      <c r="J675" s="24" t="s">
        <v>487</v>
      </c>
      <c r="K675" s="2" t="s">
        <v>430</v>
      </c>
      <c r="L675" s="2">
        <v>22</v>
      </c>
      <c r="M675" s="2">
        <v>1</v>
      </c>
      <c r="N675" s="2" t="s">
        <v>431</v>
      </c>
      <c r="O675" s="11"/>
      <c r="P675" s="2" t="s">
        <v>1955</v>
      </c>
      <c r="Q675" s="11"/>
      <c r="R675" s="11"/>
      <c r="S675" s="11"/>
      <c r="T675" s="42"/>
      <c r="U675" s="42"/>
      <c r="V675" s="64" t="s">
        <v>1609</v>
      </c>
      <c r="W675" s="42"/>
      <c r="X675" s="42"/>
      <c r="Y675" s="66"/>
      <c r="Z675" s="11"/>
      <c r="AA675" s="1" t="s">
        <v>773</v>
      </c>
      <c r="AC675" s="115">
        <v>186</v>
      </c>
      <c r="AD675" s="115">
        <v>4000</v>
      </c>
      <c r="AE675" s="11"/>
      <c r="AF675" s="11"/>
      <c r="AG675" s="11" t="s">
        <v>483</v>
      </c>
      <c r="AH675" s="115">
        <v>250</v>
      </c>
      <c r="AI675" s="11"/>
      <c r="AJ675" s="11"/>
      <c r="AM675" s="11"/>
      <c r="AO675" s="116">
        <v>42.8</v>
      </c>
      <c r="AP675" s="117">
        <v>54.7</v>
      </c>
      <c r="AQ675" s="118">
        <v>1.78</v>
      </c>
      <c r="AR675" s="119">
        <f>AO675+AP675+AQ675</f>
        <v>99.28</v>
      </c>
      <c r="AS675" s="120">
        <f>AO675/AP675</f>
        <v>0.78244972577696514</v>
      </c>
      <c r="AT675" s="121">
        <f>AO675/AP675*AQ675</f>
        <v>1.392760511882998</v>
      </c>
      <c r="AU675" s="122">
        <f>AO675/(AP675+AQ675)</f>
        <v>0.75779036827195456</v>
      </c>
      <c r="AV675" s="19">
        <f>AW675*AO675/100</f>
        <v>33.163999999999994</v>
      </c>
      <c r="AW675" s="19">
        <f>98-AY675-(CD675*100/AO675)</f>
        <v>77.485981308411212</v>
      </c>
      <c r="AX675" s="123">
        <v>7.15</v>
      </c>
      <c r="AY675" s="19">
        <f>AX675*100/AO675</f>
        <v>16.705607476635514</v>
      </c>
      <c r="AZ675" s="1" t="s">
        <v>432</v>
      </c>
      <c r="BA675" s="58">
        <v>13.7</v>
      </c>
      <c r="BB675" s="1" t="s">
        <v>432</v>
      </c>
      <c r="BC675" s="6">
        <v>0.03</v>
      </c>
      <c r="BD675" s="6"/>
      <c r="BE675" s="19"/>
      <c r="BF675" s="19"/>
      <c r="BG675" s="67">
        <v>7934.6494213750857</v>
      </c>
      <c r="BH675" s="67">
        <v>389.09090909090907</v>
      </c>
      <c r="BI675" s="19">
        <v>1.1100000000000001</v>
      </c>
      <c r="BJ675" s="19">
        <v>29.9</v>
      </c>
      <c r="BK675" s="19">
        <f>100-BJ675</f>
        <v>70.099999999999994</v>
      </c>
      <c r="BL675" s="124">
        <f>BJ675/BK675</f>
        <v>0.42653352353780316</v>
      </c>
      <c r="BM675" s="125">
        <v>0.28000000000000003</v>
      </c>
      <c r="BN675" s="6">
        <f>BM675*100/AO675</f>
        <v>0.65420560747663559</v>
      </c>
      <c r="BO675" s="1" t="s">
        <v>432</v>
      </c>
      <c r="BP675" s="19">
        <v>43.014000000000003</v>
      </c>
      <c r="BQ675" s="19">
        <v>40.32</v>
      </c>
      <c r="BR675" s="43">
        <v>45309</v>
      </c>
      <c r="BS675" s="6">
        <f>BX675+BZ675</f>
        <v>40</v>
      </c>
      <c r="BT675" s="4">
        <v>88.3</v>
      </c>
      <c r="BU675" s="43">
        <v>15752.880000000001</v>
      </c>
      <c r="BV675" s="6">
        <f>100-BT675</f>
        <v>11.700000000000003</v>
      </c>
      <c r="BW675" s="6">
        <f>BY675+CA675+CC675</f>
        <v>53.879500000000007</v>
      </c>
      <c r="BX675" s="22">
        <v>20.5</v>
      </c>
      <c r="BY675" s="22">
        <f>BX675*AP675/100</f>
        <v>11.213500000000002</v>
      </c>
      <c r="BZ675" s="6">
        <v>19.5</v>
      </c>
      <c r="CA675" s="22">
        <f>BZ675*AP675/100</f>
        <v>10.666500000000001</v>
      </c>
      <c r="CB675" s="6">
        <v>58.5</v>
      </c>
      <c r="CC675" s="22">
        <f>CB675*AP675/100</f>
        <v>31.999500000000001</v>
      </c>
      <c r="CD675" s="22">
        <v>1.63</v>
      </c>
      <c r="CE675" s="126">
        <v>98.8</v>
      </c>
      <c r="CF675" s="127">
        <v>9191</v>
      </c>
      <c r="CG675" s="126">
        <v>96</v>
      </c>
      <c r="CH675" s="127">
        <v>7225</v>
      </c>
      <c r="CI675" s="126">
        <v>74</v>
      </c>
      <c r="CJ675" s="126">
        <v>83.7</v>
      </c>
      <c r="CK675" s="127">
        <v>5628</v>
      </c>
      <c r="CL675" s="19">
        <f>BX675/BZ675</f>
        <v>1.0512820512820513</v>
      </c>
      <c r="CM675" s="19">
        <v>1.9</v>
      </c>
      <c r="CN675" s="19">
        <v>2.97</v>
      </c>
      <c r="CO675" s="19">
        <v>5.24</v>
      </c>
      <c r="CP675" s="6"/>
      <c r="CQ675" s="19"/>
      <c r="CR675" s="19"/>
      <c r="CS675" s="20"/>
      <c r="CZ675" s="22"/>
      <c r="DA675" s="16"/>
      <c r="DB675" s="129" t="s">
        <v>441</v>
      </c>
      <c r="DC675" s="130"/>
      <c r="DD675" s="131" t="s">
        <v>1963</v>
      </c>
      <c r="DI675" s="1" t="s">
        <v>434</v>
      </c>
      <c r="DJ675" s="209" t="s">
        <v>483</v>
      </c>
      <c r="DK675" s="4">
        <v>2</v>
      </c>
      <c r="DN675" s="16">
        <v>0</v>
      </c>
      <c r="DR675" s="22" t="s">
        <v>431</v>
      </c>
      <c r="DS675" s="22" t="s">
        <v>431</v>
      </c>
      <c r="DT675" s="67">
        <v>41</v>
      </c>
      <c r="DU675" s="22">
        <v>48.8</v>
      </c>
      <c r="DV675" s="22">
        <v>51.2</v>
      </c>
      <c r="DW675" s="22" t="s">
        <v>431</v>
      </c>
      <c r="DX675" s="22" t="s">
        <v>431</v>
      </c>
      <c r="DY675" s="22" t="s">
        <v>431</v>
      </c>
      <c r="DZ675" s="22" t="s">
        <v>431</v>
      </c>
      <c r="EA675" s="2">
        <v>0</v>
      </c>
      <c r="EB675" s="68"/>
      <c r="EC675" s="36"/>
      <c r="ED675" s="36"/>
      <c r="EE675" s="4">
        <f>L675</f>
        <v>22</v>
      </c>
      <c r="EF675" s="4"/>
      <c r="EG675" s="4"/>
      <c r="EH675" s="4"/>
      <c r="EI675" s="4"/>
      <c r="EJ675" s="4"/>
      <c r="EK675" s="4"/>
      <c r="EL675" s="6" t="e">
        <f>EK675/(EJ675*EJ675*0.01*0.01)</f>
        <v>#DIV/0!</v>
      </c>
      <c r="EM675" s="4"/>
      <c r="EN675" s="4"/>
      <c r="EO675" s="4"/>
      <c r="EP675" s="4"/>
      <c r="EQ675" s="31"/>
      <c r="ER675" s="14"/>
      <c r="ES675" s="132">
        <v>15345</v>
      </c>
      <c r="ET675" s="133">
        <v>75</v>
      </c>
      <c r="EU675" s="133">
        <v>11571</v>
      </c>
      <c r="EV675" s="133">
        <v>12000</v>
      </c>
      <c r="EW675" s="133">
        <v>39780</v>
      </c>
      <c r="EX675" s="133">
        <v>2668</v>
      </c>
      <c r="EY675" s="134">
        <f>EX675/EV675*EW675/ET675</f>
        <v>117.9256</v>
      </c>
      <c r="EZ675" s="39">
        <f>L675*EY675</f>
        <v>2594.3632000000002</v>
      </c>
      <c r="FA675" s="9"/>
      <c r="FE675" s="135"/>
      <c r="FF675" s="135"/>
      <c r="FH675" s="136"/>
      <c r="FK675" s="138"/>
      <c r="FL675" s="139"/>
      <c r="FM675" s="9"/>
      <c r="FN675" s="1"/>
      <c r="FO675" s="41">
        <f>AC675/1000</f>
        <v>0.186</v>
      </c>
      <c r="FQ675" s="121">
        <f>EX675*100/EU675</f>
        <v>23.057644110275689</v>
      </c>
      <c r="FR675" s="140">
        <f>EY675/1000</f>
        <v>0.11792560000000001</v>
      </c>
      <c r="FS675" s="9"/>
      <c r="FV675" s="212"/>
      <c r="FX675" s="212"/>
      <c r="GI675" s="8"/>
      <c r="GO675" s="10"/>
      <c r="GP675" s="10"/>
      <c r="GQ675" s="20"/>
      <c r="KE675" s="20">
        <f>FR675*AO675/100*1000</f>
        <v>50.4721568</v>
      </c>
      <c r="KF675" s="20">
        <f>FR675*AP675/100*1000</f>
        <v>64.5053032</v>
      </c>
      <c r="KG675" s="20">
        <f>FR675*AQ675/100*1000</f>
        <v>2.0990756799999999</v>
      </c>
      <c r="KH675" s="20">
        <f>FR675*AX675/100*1000</f>
        <v>8.4316804000000012</v>
      </c>
      <c r="KI675" s="20">
        <f>FR675*BM675/100*1000</f>
        <v>0.33019168000000004</v>
      </c>
      <c r="KJ675" s="20">
        <f>FR675*BY675/100*1000</f>
        <v>13.223587156000002</v>
      </c>
      <c r="KK675" s="20">
        <f>FR675*CA675/100*1000</f>
        <v>12.578534124000003</v>
      </c>
      <c r="KL675" s="20">
        <f>FR675*CC675/100*1000</f>
        <v>37.735602372000002</v>
      </c>
    </row>
    <row r="676" spans="1:308">
      <c r="A676" s="1">
        <v>203</v>
      </c>
      <c r="B676" s="219">
        <f>COUNTIFS($D$3:D676,D676,$F$3:F676,F676)</f>
        <v>1</v>
      </c>
      <c r="C676" s="21">
        <v>9237</v>
      </c>
      <c r="D676" s="21" t="s">
        <v>2817</v>
      </c>
      <c r="E676" s="1" t="s">
        <v>520</v>
      </c>
      <c r="F676" s="12">
        <v>6406070363</v>
      </c>
      <c r="G676" s="1">
        <v>54</v>
      </c>
      <c r="H676" s="247" t="s">
        <v>2818</v>
      </c>
      <c r="DJ676" s="209" t="s">
        <v>483</v>
      </c>
      <c r="EL676" s="6" t="e">
        <f>EK676/((EJ676/100)*(EJ676/100))</f>
        <v>#DIV/0!</v>
      </c>
      <c r="FV676" s="212" t="s">
        <v>785</v>
      </c>
      <c r="FX676" s="212" t="s">
        <v>785</v>
      </c>
      <c r="GI676" s="8"/>
    </row>
    <row r="677" spans="1:308">
      <c r="A677" s="1">
        <v>180</v>
      </c>
      <c r="B677" s="219">
        <f>COUNTIFS($D$3:D677,D677,$F$3:F677,F677)</f>
        <v>1</v>
      </c>
      <c r="C677" s="34">
        <v>13093</v>
      </c>
      <c r="D677" s="75" t="s">
        <v>1413</v>
      </c>
      <c r="E677" s="76" t="s">
        <v>509</v>
      </c>
      <c r="F677" s="78">
        <v>6308230852</v>
      </c>
      <c r="G677" s="77">
        <f>LEFT(H677,4)-CONCATENATE(IF(LEFT(F677, 2)&lt;MID(H677, 3, 4), 20, 19),LEFT(F677,2))</f>
        <v>57</v>
      </c>
      <c r="H677" s="248" t="s">
        <v>1414</v>
      </c>
      <c r="I677" s="29" t="s">
        <v>442</v>
      </c>
      <c r="J677" s="24" t="s">
        <v>487</v>
      </c>
      <c r="K677" s="2" t="s">
        <v>430</v>
      </c>
      <c r="L677" s="1">
        <v>12</v>
      </c>
      <c r="M677" s="2">
        <v>1</v>
      </c>
      <c r="N677" s="2" t="s">
        <v>431</v>
      </c>
      <c r="P677" s="1" t="s">
        <v>1377</v>
      </c>
      <c r="S677" s="2"/>
      <c r="T677" s="52" t="s">
        <v>1103</v>
      </c>
      <c r="U677" s="52"/>
      <c r="V677" s="57" t="s">
        <v>1245</v>
      </c>
      <c r="X677" s="59"/>
      <c r="Y677" s="59"/>
      <c r="Z677" s="29"/>
      <c r="AA677" s="1" t="s">
        <v>812</v>
      </c>
      <c r="AC677" s="115">
        <v>664</v>
      </c>
      <c r="AD677" s="115">
        <v>7900</v>
      </c>
      <c r="AE677" s="11"/>
      <c r="AF677" s="11"/>
      <c r="AG677" s="11" t="s">
        <v>483</v>
      </c>
      <c r="AH677" s="115">
        <v>550</v>
      </c>
      <c r="AI677" s="11"/>
      <c r="AJ677" s="11"/>
      <c r="AM677" s="11"/>
      <c r="AO677" s="116">
        <v>27.4</v>
      </c>
      <c r="AP677" s="117">
        <v>61.2</v>
      </c>
      <c r="AQ677" s="118">
        <v>9.7200000000000006</v>
      </c>
      <c r="AR677" s="119">
        <f>AO677+AP677+AQ677</f>
        <v>98.32</v>
      </c>
      <c r="AS677" s="120">
        <f>AO677/AP677</f>
        <v>0.44771241830065356</v>
      </c>
      <c r="AT677" s="121">
        <f>AO677/AP677*AQ677</f>
        <v>4.3517647058823528</v>
      </c>
      <c r="AU677" s="122">
        <f>AO677/(AP677+AQ677)</f>
        <v>0.38635081782289898</v>
      </c>
      <c r="AV677" s="19">
        <f>AW677*AO677/100</f>
        <v>22.052</v>
      </c>
      <c r="AW677" s="19">
        <f>98-AY677-(CD677*100/AO677)</f>
        <v>80.481751824817522</v>
      </c>
      <c r="AX677" s="123">
        <v>2.92</v>
      </c>
      <c r="AY677" s="19">
        <f>AX677*100/AO677</f>
        <v>10.656934306569344</v>
      </c>
      <c r="AZ677" s="1" t="s">
        <v>432</v>
      </c>
      <c r="BA677" s="58">
        <v>14.1</v>
      </c>
      <c r="BB677" s="1" t="s">
        <v>432</v>
      </c>
      <c r="BC677" s="6">
        <v>0.22</v>
      </c>
      <c r="BD677" s="6"/>
      <c r="BE677" s="19"/>
      <c r="BF677" s="19"/>
      <c r="BG677" s="2">
        <v>9979</v>
      </c>
      <c r="BH677" s="67">
        <v>378.09999999999997</v>
      </c>
      <c r="BI677" s="19">
        <v>0.86</v>
      </c>
      <c r="BJ677" s="19">
        <v>66</v>
      </c>
      <c r="BK677" s="19">
        <f>100-BJ677</f>
        <v>34</v>
      </c>
      <c r="BL677" s="124">
        <f>BJ677/BK677</f>
        <v>1.9411764705882353</v>
      </c>
      <c r="BM677" s="125">
        <v>1.74</v>
      </c>
      <c r="BN677" s="6">
        <f>BM677*100/AO677</f>
        <v>6.3503649635036501</v>
      </c>
      <c r="BO677" s="1" t="s">
        <v>432</v>
      </c>
      <c r="BP677" s="19">
        <v>31.5</v>
      </c>
      <c r="BQ677" s="19">
        <v>40.019999999999996</v>
      </c>
      <c r="BR677" s="4">
        <v>50043</v>
      </c>
      <c r="BS677" s="6">
        <f>BX677+BZ677</f>
        <v>67</v>
      </c>
      <c r="BT677" s="4">
        <v>86.9</v>
      </c>
      <c r="BU677" s="43">
        <v>13152.542372881357</v>
      </c>
      <c r="BV677" s="6">
        <f>100-BT677</f>
        <v>13.099999999999994</v>
      </c>
      <c r="BW677" s="6">
        <f>BY677+CA677+CC677</f>
        <v>61.016400000000004</v>
      </c>
      <c r="BX677" s="2">
        <v>44</v>
      </c>
      <c r="BY677" s="22">
        <f>BX677*AP677/100</f>
        <v>26.928000000000001</v>
      </c>
      <c r="BZ677" s="4">
        <v>23</v>
      </c>
      <c r="CA677" s="22">
        <f>BZ677*AP677/100</f>
        <v>14.076000000000001</v>
      </c>
      <c r="CB677" s="4">
        <v>32.700000000000003</v>
      </c>
      <c r="CC677" s="22">
        <f>CB677*AP677/100</f>
        <v>20.012400000000003</v>
      </c>
      <c r="CD677" s="22">
        <v>1.88</v>
      </c>
      <c r="CE677" s="126">
        <v>99.3</v>
      </c>
      <c r="CF677" s="126">
        <v>13615</v>
      </c>
      <c r="CG677" s="126">
        <v>99.1</v>
      </c>
      <c r="CH677" s="126">
        <v>8337</v>
      </c>
      <c r="CI677" s="126">
        <v>93</v>
      </c>
      <c r="CJ677" s="126">
        <v>97.2</v>
      </c>
      <c r="CK677" s="126">
        <v>8414</v>
      </c>
      <c r="CL677" s="19">
        <f>BX677/BZ677</f>
        <v>1.9130434782608696</v>
      </c>
      <c r="CM677" s="22"/>
      <c r="CN677" s="22"/>
      <c r="CO677" s="22"/>
      <c r="CP677" s="6">
        <v>0.86</v>
      </c>
      <c r="CQ677" s="19"/>
      <c r="CR677" s="19"/>
      <c r="CS677" s="19"/>
      <c r="CT677" s="22"/>
      <c r="CU677" s="142"/>
      <c r="CV677" s="142"/>
      <c r="CW677" s="22"/>
      <c r="CX677" s="22"/>
      <c r="CZ677" s="22"/>
      <c r="DA677" s="16"/>
      <c r="DB677" s="129" t="s">
        <v>441</v>
      </c>
      <c r="DC677" s="130"/>
      <c r="DD677" s="131" t="s">
        <v>1172</v>
      </c>
      <c r="DI677" s="1" t="s">
        <v>434</v>
      </c>
      <c r="DJ677" s="209" t="s">
        <v>483</v>
      </c>
      <c r="DK677" s="4">
        <v>2</v>
      </c>
      <c r="DL677" s="4" t="s">
        <v>442</v>
      </c>
      <c r="DM677" s="4" t="s">
        <v>538</v>
      </c>
      <c r="DN677" s="16">
        <v>0</v>
      </c>
      <c r="DR677" s="22" t="s">
        <v>431</v>
      </c>
      <c r="DS677" s="22" t="s">
        <v>431</v>
      </c>
      <c r="DT677" s="22">
        <v>604</v>
      </c>
      <c r="DU677" s="22">
        <v>6.6</v>
      </c>
      <c r="DV677" s="22">
        <v>93.4</v>
      </c>
      <c r="DW677" s="22" t="s">
        <v>431</v>
      </c>
      <c r="DX677" s="22" t="s">
        <v>431</v>
      </c>
      <c r="DY677" s="22" t="s">
        <v>431</v>
      </c>
      <c r="DZ677" s="22" t="s">
        <v>431</v>
      </c>
      <c r="EA677" s="2">
        <v>0</v>
      </c>
      <c r="EB677" s="2"/>
      <c r="EC677" s="36"/>
      <c r="ED677" s="36"/>
      <c r="EE677" s="4">
        <v>12</v>
      </c>
      <c r="EF677" s="4">
        <v>70</v>
      </c>
      <c r="EG677" s="4">
        <v>3</v>
      </c>
      <c r="EH677" s="4"/>
      <c r="EI677" s="4"/>
      <c r="EJ677" s="4">
        <v>180</v>
      </c>
      <c r="EK677" s="4">
        <v>90</v>
      </c>
      <c r="EL677" s="6">
        <f>EK677/(EJ677*EJ677*0.01*0.01)</f>
        <v>27.777777777777775</v>
      </c>
      <c r="EM677" s="4">
        <v>3</v>
      </c>
      <c r="EN677" s="1">
        <v>1</v>
      </c>
      <c r="EO677" s="4">
        <v>4</v>
      </c>
      <c r="EP677" s="4">
        <v>3</v>
      </c>
      <c r="EQ677" s="31"/>
      <c r="ER677" s="14"/>
      <c r="ES677" s="132">
        <v>13093</v>
      </c>
      <c r="ET677" s="133">
        <v>75</v>
      </c>
      <c r="EU677" s="133">
        <v>8089</v>
      </c>
      <c r="EV677" s="133">
        <v>4000</v>
      </c>
      <c r="EW677" s="133">
        <v>40560</v>
      </c>
      <c r="EX677" s="133">
        <v>4570</v>
      </c>
      <c r="EY677" s="134">
        <f>EX677/EV677*EW677/ET677</f>
        <v>617.86400000000003</v>
      </c>
      <c r="EZ677" s="39">
        <f>L677*EY677</f>
        <v>7414.3680000000004</v>
      </c>
      <c r="FA677" s="9"/>
      <c r="FE677" s="135"/>
      <c r="FF677" s="135"/>
      <c r="FH677" s="136"/>
      <c r="FI677" s="11"/>
      <c r="FK677" s="138"/>
      <c r="FL677" s="139"/>
      <c r="FM677" s="9"/>
      <c r="FN677" s="1"/>
      <c r="FO677" s="41">
        <f>AC677/1000</f>
        <v>0.66400000000000003</v>
      </c>
      <c r="FQ677" s="121">
        <f>EX677*100/EU677</f>
        <v>56.496476696748672</v>
      </c>
      <c r="FR677" s="140">
        <f>EY677/1000</f>
        <v>0.61786400000000008</v>
      </c>
      <c r="FS677" s="143">
        <f>DT677/EY677</f>
        <v>0.97756140509885669</v>
      </c>
      <c r="FT677" s="43">
        <v>6</v>
      </c>
      <c r="FU677" s="16" t="s">
        <v>1118</v>
      </c>
      <c r="FV677" s="213" t="s">
        <v>431</v>
      </c>
      <c r="FW677" s="2" t="s">
        <v>1118</v>
      </c>
      <c r="FX677" s="213" t="s">
        <v>431</v>
      </c>
      <c r="FY677" s="11" t="s">
        <v>1116</v>
      </c>
      <c r="FZ677" s="1">
        <v>0</v>
      </c>
      <c r="GA677" s="2" t="s">
        <v>560</v>
      </c>
      <c r="GB677" s="11" t="s">
        <v>501</v>
      </c>
      <c r="GC677" s="11"/>
      <c r="GG677" s="1">
        <v>1</v>
      </c>
      <c r="GH677" s="29" t="s">
        <v>1415</v>
      </c>
      <c r="GI677" s="1"/>
      <c r="GJ677" s="29" t="s">
        <v>1106</v>
      </c>
      <c r="GK677" s="1">
        <v>0</v>
      </c>
      <c r="GL677" s="8">
        <v>0</v>
      </c>
      <c r="GM677" s="11" t="s">
        <v>1416</v>
      </c>
      <c r="GO677" s="10">
        <v>44020</v>
      </c>
      <c r="GP677" s="10"/>
      <c r="GQ677" s="20"/>
      <c r="GR677" s="141" t="s">
        <v>1108</v>
      </c>
      <c r="GT677" s="19"/>
      <c r="GV677" s="11"/>
      <c r="GZ677" s="11">
        <v>1</v>
      </c>
      <c r="HA677" s="54">
        <v>0</v>
      </c>
      <c r="HB677" s="54">
        <v>0</v>
      </c>
      <c r="HC677" s="55">
        <v>2015.67</v>
      </c>
      <c r="HD677" s="54">
        <v>0</v>
      </c>
      <c r="HE677" s="54">
        <v>0</v>
      </c>
      <c r="HF677" s="54">
        <v>0</v>
      </c>
      <c r="HG677" s="55">
        <v>5617.7</v>
      </c>
      <c r="HH677" s="54">
        <v>0</v>
      </c>
      <c r="HI677" s="55">
        <v>646.1</v>
      </c>
      <c r="HJ677" s="54">
        <v>113.21</v>
      </c>
      <c r="HK677" s="54">
        <v>0</v>
      </c>
      <c r="HL677" s="54">
        <v>0</v>
      </c>
      <c r="HM677" s="54">
        <v>250.93</v>
      </c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20"/>
      <c r="IC677" s="20"/>
      <c r="ID677" s="11"/>
      <c r="IE677" s="11"/>
      <c r="IF677" s="20"/>
      <c r="KE677" s="20">
        <f>FR677*AO677/100*1000</f>
        <v>169.294736</v>
      </c>
      <c r="KF677" s="20">
        <f>FR677*AP677/100*1000</f>
        <v>378.13276800000006</v>
      </c>
      <c r="KG677" s="20">
        <f>FR677*AQ677/100*1000</f>
        <v>60.056380800000014</v>
      </c>
      <c r="KH677" s="20">
        <f>FR677*AX677/100*1000</f>
        <v>18.041628800000002</v>
      </c>
      <c r="KI677" s="20">
        <f>FR677*BM677/100*1000</f>
        <v>10.7508336</v>
      </c>
      <c r="KJ677" s="20">
        <f>FR677*BY677/100*1000</f>
        <v>166.37841792000003</v>
      </c>
      <c r="KK677" s="20">
        <f>FR677*CA677/100*1000</f>
        <v>86.97053664000002</v>
      </c>
      <c r="KL677" s="20">
        <f>FR677*CC677/100*1000</f>
        <v>123.64941513600003</v>
      </c>
      <c r="KS677" s="23">
        <v>44047</v>
      </c>
      <c r="KT677" s="1">
        <v>3</v>
      </c>
      <c r="KV677" s="11" t="s">
        <v>1416</v>
      </c>
    </row>
    <row r="678" spans="1:308">
      <c r="A678" s="1">
        <v>221</v>
      </c>
      <c r="B678" s="1">
        <f>COUNTIFS($D$3:D678,D678,$F$3:F678,F678)</f>
        <v>2</v>
      </c>
      <c r="C678" s="34">
        <v>15941</v>
      </c>
      <c r="D678" s="75" t="s">
        <v>1413</v>
      </c>
      <c r="E678" s="76" t="s">
        <v>509</v>
      </c>
      <c r="F678" s="78">
        <v>6308230852</v>
      </c>
      <c r="G678" s="77">
        <v>58</v>
      </c>
      <c r="H678" s="248" t="s">
        <v>2104</v>
      </c>
      <c r="I678" s="29" t="s">
        <v>442</v>
      </c>
      <c r="J678" s="24" t="s">
        <v>487</v>
      </c>
      <c r="K678" s="2" t="s">
        <v>430</v>
      </c>
      <c r="L678" s="2">
        <v>16</v>
      </c>
      <c r="M678" s="2">
        <v>1</v>
      </c>
      <c r="N678" s="2" t="s">
        <v>647</v>
      </c>
      <c r="O678" s="11"/>
      <c r="P678" s="2" t="s">
        <v>2098</v>
      </c>
      <c r="Q678" s="11"/>
      <c r="R678" s="11"/>
      <c r="S678" s="11"/>
      <c r="T678" s="42"/>
      <c r="U678" s="42"/>
      <c r="V678" s="64" t="s">
        <v>1609</v>
      </c>
      <c r="W678" s="42"/>
      <c r="X678" s="42"/>
      <c r="Y678" s="66"/>
      <c r="Z678" s="11"/>
      <c r="AA678" s="1" t="s">
        <v>812</v>
      </c>
      <c r="AC678" s="115">
        <v>203</v>
      </c>
      <c r="AD678" s="115">
        <v>3200</v>
      </c>
      <c r="AE678" s="11"/>
      <c r="AF678" s="11"/>
      <c r="AG678" s="11" t="s">
        <v>483</v>
      </c>
      <c r="AH678" s="115">
        <v>250</v>
      </c>
      <c r="AI678" s="11"/>
      <c r="AJ678" s="11"/>
      <c r="AM678" s="11"/>
      <c r="AO678" s="116">
        <v>51.8</v>
      </c>
      <c r="AP678" s="117">
        <v>41.7</v>
      </c>
      <c r="AQ678" s="118">
        <v>5.01</v>
      </c>
      <c r="AR678" s="119">
        <f>AO678+AP678+AQ678</f>
        <v>98.51</v>
      </c>
      <c r="AS678" s="120">
        <f>AO678/AP678</f>
        <v>1.2422062350119902</v>
      </c>
      <c r="AT678" s="121">
        <f>AO678/AP678*AQ678</f>
        <v>6.2234532374100704</v>
      </c>
      <c r="AU678" s="122">
        <f>AO678/(AP678+AQ678)</f>
        <v>1.1089702419182188</v>
      </c>
      <c r="AV678" s="19">
        <f>AW678*AO678/100</f>
        <v>43.284000000000006</v>
      </c>
      <c r="AW678" s="19">
        <f>98-AY678-(CD678*100/AO678)</f>
        <v>83.55984555984557</v>
      </c>
      <c r="AX678" s="123">
        <v>4.91</v>
      </c>
      <c r="AY678" s="19">
        <f>AX678*100/AO678</f>
        <v>9.4787644787644787</v>
      </c>
      <c r="AZ678" s="1" t="s">
        <v>432</v>
      </c>
      <c r="BA678" s="58">
        <v>19.11</v>
      </c>
      <c r="BB678" s="1" t="s">
        <v>432</v>
      </c>
      <c r="BC678" s="6">
        <v>0.15</v>
      </c>
      <c r="BD678" s="6"/>
      <c r="BE678" s="19"/>
      <c r="BF678" s="19"/>
      <c r="BG678" s="67">
        <v>7469.0265486725675</v>
      </c>
      <c r="BH678" s="67">
        <v>396.88</v>
      </c>
      <c r="BI678" s="19">
        <v>0.2</v>
      </c>
      <c r="BJ678" s="19">
        <v>45.4</v>
      </c>
      <c r="BK678" s="19">
        <f>100-BJ678</f>
        <v>54.6</v>
      </c>
      <c r="BL678" s="124">
        <f>BJ678/BK678</f>
        <v>0.83150183150183143</v>
      </c>
      <c r="BM678" s="125">
        <v>1.46</v>
      </c>
      <c r="BN678" s="6">
        <f>BM678*100/AO678</f>
        <v>2.8185328185328187</v>
      </c>
      <c r="BO678" s="1" t="s">
        <v>432</v>
      </c>
      <c r="BP678" s="19">
        <v>22</v>
      </c>
      <c r="BQ678" s="19">
        <v>27.84</v>
      </c>
      <c r="BR678" s="43">
        <v>48463.920000000006</v>
      </c>
      <c r="BS678" s="6">
        <f>BX678+BZ678</f>
        <v>43.2</v>
      </c>
      <c r="BT678" s="4">
        <v>83.6</v>
      </c>
      <c r="BU678" s="43">
        <v>10307.949999999999</v>
      </c>
      <c r="BV678" s="6">
        <f>100-BT678</f>
        <v>16.400000000000006</v>
      </c>
      <c r="BW678" s="6">
        <f>BY678+CA678+CC678</f>
        <v>41.324700000000007</v>
      </c>
      <c r="BX678" s="22">
        <v>21.7</v>
      </c>
      <c r="BY678" s="22">
        <f>BX678*AP678/100</f>
        <v>9.0488999999999997</v>
      </c>
      <c r="BZ678" s="6">
        <v>21.5</v>
      </c>
      <c r="CA678" s="22">
        <f>BZ678*AP678/100</f>
        <v>8.9655000000000005</v>
      </c>
      <c r="CB678" s="6">
        <v>55.9</v>
      </c>
      <c r="CC678" s="22">
        <f>CB678*AP678/100</f>
        <v>23.310300000000002</v>
      </c>
      <c r="CD678" s="22">
        <v>2.57</v>
      </c>
      <c r="CE678" s="126">
        <v>99.2</v>
      </c>
      <c r="CF678" s="127">
        <v>13740</v>
      </c>
      <c r="CG678" s="126">
        <v>96.4</v>
      </c>
      <c r="CH678" s="127">
        <v>9219</v>
      </c>
      <c r="CI678" s="126">
        <v>74.7</v>
      </c>
      <c r="CJ678" s="126">
        <v>84.9</v>
      </c>
      <c r="CK678" s="127">
        <v>7336</v>
      </c>
      <c r="CL678" s="19">
        <f>BX678/BZ678</f>
        <v>1.0093023255813953</v>
      </c>
      <c r="CM678" s="19"/>
      <c r="CN678" s="19"/>
      <c r="CO678" s="19"/>
      <c r="CP678" s="6"/>
      <c r="CQ678" s="19"/>
      <c r="CR678" s="19"/>
      <c r="CS678" s="20"/>
      <c r="CZ678" s="22"/>
      <c r="DA678" s="16"/>
      <c r="DB678" s="129" t="s">
        <v>447</v>
      </c>
      <c r="DC678" s="130"/>
      <c r="DD678" s="131" t="s">
        <v>2105</v>
      </c>
      <c r="DI678" s="1" t="s">
        <v>434</v>
      </c>
      <c r="DJ678" s="209" t="s">
        <v>483</v>
      </c>
      <c r="DK678" s="4">
        <v>2</v>
      </c>
      <c r="DN678" s="16">
        <v>0</v>
      </c>
      <c r="DR678" s="22" t="s">
        <v>431</v>
      </c>
      <c r="DS678" s="22" t="s">
        <v>431</v>
      </c>
      <c r="DT678" s="67">
        <v>120</v>
      </c>
      <c r="DU678" s="22">
        <v>17.5</v>
      </c>
      <c r="DV678" s="22">
        <v>82.5</v>
      </c>
      <c r="DW678" s="22" t="s">
        <v>431</v>
      </c>
      <c r="DX678" s="22" t="s">
        <v>431</v>
      </c>
      <c r="DY678" s="22" t="s">
        <v>431</v>
      </c>
      <c r="DZ678" s="22" t="s">
        <v>431</v>
      </c>
      <c r="EA678" s="2">
        <v>0</v>
      </c>
      <c r="EB678" s="68"/>
      <c r="EC678" s="36"/>
      <c r="ED678" s="36"/>
      <c r="EE678" s="4">
        <f>L678</f>
        <v>16</v>
      </c>
      <c r="EF678" s="4"/>
      <c r="EG678" s="4"/>
      <c r="EH678" s="4"/>
      <c r="EI678" s="4"/>
      <c r="EJ678" s="4"/>
      <c r="EK678" s="4"/>
      <c r="EL678" s="6" t="e">
        <f>EK678/(EJ678*EJ678*0.01*0.01)</f>
        <v>#DIV/0!</v>
      </c>
      <c r="EM678" s="4"/>
      <c r="EN678" s="4"/>
      <c r="EO678" s="4"/>
      <c r="EP678" s="4"/>
      <c r="EQ678" s="31"/>
      <c r="ER678" s="14"/>
      <c r="ES678" s="132">
        <f>C678</f>
        <v>15941</v>
      </c>
      <c r="ET678" s="133">
        <v>75</v>
      </c>
      <c r="EU678" s="133">
        <v>13686</v>
      </c>
      <c r="EV678" s="133">
        <v>8000</v>
      </c>
      <c r="EW678" s="133">
        <v>37440</v>
      </c>
      <c r="EX678" s="133">
        <v>2969</v>
      </c>
      <c r="EY678" s="134">
        <f>EX678/EV678*EW678/ET678</f>
        <v>185.26560000000001</v>
      </c>
      <c r="EZ678" s="39">
        <f>L678*EY678</f>
        <v>2964.2496000000001</v>
      </c>
      <c r="FA678" s="9"/>
      <c r="FE678" s="135"/>
      <c r="FF678" s="135"/>
      <c r="FH678" s="136"/>
      <c r="FK678" s="138"/>
      <c r="FL678" s="139"/>
      <c r="FM678" s="9"/>
      <c r="FN678" s="1"/>
      <c r="FO678" s="41">
        <f>AC678/1000</f>
        <v>0.20300000000000001</v>
      </c>
      <c r="FQ678" s="121">
        <f>EX678*100/EU678</f>
        <v>21.693701592868624</v>
      </c>
      <c r="FR678" s="140">
        <f>EY678/1000</f>
        <v>0.1852656</v>
      </c>
      <c r="FS678" s="9"/>
      <c r="FV678" s="212"/>
      <c r="FX678" s="212"/>
      <c r="GI678" s="8"/>
      <c r="GO678" s="10"/>
      <c r="GP678" s="10"/>
      <c r="GQ678" s="20"/>
      <c r="KE678" s="20">
        <f>FR678*AO678/100*1000</f>
        <v>95.967580799999993</v>
      </c>
      <c r="KF678" s="20">
        <f>FR678*AP678/100*1000</f>
        <v>77.255755199999996</v>
      </c>
      <c r="KG678" s="20">
        <f>FR678*AQ678/100*1000</f>
        <v>9.2818065599999997</v>
      </c>
      <c r="KH678" s="20">
        <f>FR678*AX678/100*1000</f>
        <v>9.0965409600000005</v>
      </c>
      <c r="KI678" s="20">
        <f>FR678*BM678/100*1000</f>
        <v>2.70487776</v>
      </c>
      <c r="KJ678" s="20">
        <f>FR678*BY678/100*1000</f>
        <v>16.764498878400001</v>
      </c>
      <c r="KK678" s="20">
        <f>FR678*CA678/100*1000</f>
        <v>16.609987368000002</v>
      </c>
      <c r="KL678" s="20">
        <f>FR678*CC678/100*1000</f>
        <v>43.185967156800004</v>
      </c>
    </row>
    <row r="679" spans="1:308">
      <c r="A679" s="1">
        <v>274</v>
      </c>
      <c r="B679" s="219">
        <f>COUNTIFS($D$3:D679,D679,$F$3:F679,F679)</f>
        <v>1</v>
      </c>
      <c r="C679" s="34">
        <v>14124</v>
      </c>
      <c r="D679" s="21" t="s">
        <v>1643</v>
      </c>
      <c r="E679" s="2" t="s">
        <v>602</v>
      </c>
      <c r="F679" s="12">
        <v>5757041092</v>
      </c>
      <c r="G679" s="1">
        <f>LEFT(H679,4)-CONCATENATE(IF(LEFT(F679, 2)&lt;MID(H679, 3, 4), 20, 19),LEFT(F679,2))</f>
        <v>63</v>
      </c>
      <c r="H679" s="247" t="s">
        <v>1642</v>
      </c>
      <c r="I679" s="29" t="s">
        <v>442</v>
      </c>
      <c r="J679" s="24" t="s">
        <v>487</v>
      </c>
      <c r="K679" s="2" t="s">
        <v>430</v>
      </c>
      <c r="L679" s="2">
        <v>18</v>
      </c>
      <c r="M679" s="2" t="s">
        <v>633</v>
      </c>
      <c r="N679" s="2" t="s">
        <v>647</v>
      </c>
      <c r="O679" s="11"/>
      <c r="P679" s="2" t="s">
        <v>1556</v>
      </c>
      <c r="Q679" s="11"/>
      <c r="R679" s="11"/>
      <c r="S679" s="11"/>
      <c r="T679" s="42"/>
      <c r="U679" s="42"/>
      <c r="V679" s="64" t="s">
        <v>1609</v>
      </c>
      <c r="W679" s="62" t="s">
        <v>1530</v>
      </c>
      <c r="X679" s="63"/>
      <c r="Y679" s="63"/>
      <c r="Z679" s="11"/>
      <c r="AA679" s="1" t="s">
        <v>812</v>
      </c>
      <c r="AC679" s="115">
        <v>368</v>
      </c>
      <c r="AD679" s="115">
        <v>6600</v>
      </c>
      <c r="AE679" s="11"/>
      <c r="AF679" s="11"/>
      <c r="AG679" s="11" t="s">
        <v>483</v>
      </c>
      <c r="AH679" s="115">
        <v>450</v>
      </c>
      <c r="AI679" s="11"/>
      <c r="AJ679" s="11"/>
      <c r="AM679" s="11"/>
      <c r="AO679" s="116">
        <v>14</v>
      </c>
      <c r="AP679" s="117">
        <v>79.5</v>
      </c>
      <c r="AQ679" s="118">
        <v>5.77</v>
      </c>
      <c r="AR679" s="119">
        <f>AO679+AP679+AQ679</f>
        <v>99.27</v>
      </c>
      <c r="AS679" s="120">
        <f>AO679/AP679</f>
        <v>0.1761006289308176</v>
      </c>
      <c r="AT679" s="121">
        <f>AO679/AP679*AQ679</f>
        <v>1.0161006289308174</v>
      </c>
      <c r="AU679" s="122">
        <f>AO679/(AP679+AQ679)</f>
        <v>0.16418435557640437</v>
      </c>
      <c r="AV679" s="19">
        <f>AW679*AO679/100</f>
        <v>11.07</v>
      </c>
      <c r="AW679" s="19">
        <f>98-AY679-(CD679*100/AO679)</f>
        <v>79.071428571428569</v>
      </c>
      <c r="AX679" s="123">
        <v>2</v>
      </c>
      <c r="AY679" s="19">
        <f>AX679*100/AO679</f>
        <v>14.285714285714286</v>
      </c>
      <c r="AZ679" s="1" t="s">
        <v>432</v>
      </c>
      <c r="BA679" s="58">
        <v>21.7</v>
      </c>
      <c r="BB679" s="1" t="s">
        <v>432</v>
      </c>
      <c r="BC679" s="6">
        <v>9.8000000000000004E-2</v>
      </c>
      <c r="BD679" s="6"/>
      <c r="BE679" s="19"/>
      <c r="BF679" s="19"/>
      <c r="BG679" s="67">
        <v>4582.8571428571431</v>
      </c>
      <c r="BH679" s="67">
        <v>478.97142857142859</v>
      </c>
      <c r="BI679" s="19">
        <v>1.35</v>
      </c>
      <c r="BJ679" s="19">
        <v>61.8</v>
      </c>
      <c r="BK679" s="1">
        <v>38.200000000000003</v>
      </c>
      <c r="BL679" s="124">
        <f>BJ679/BK679</f>
        <v>1.6178010471204187</v>
      </c>
      <c r="BM679" s="125">
        <v>0.19</v>
      </c>
      <c r="BN679" s="6">
        <f>BM679*100/AO679</f>
        <v>1.3571428571428572</v>
      </c>
      <c r="BO679" s="1" t="s">
        <v>432</v>
      </c>
      <c r="BP679" s="19">
        <v>29.9</v>
      </c>
      <c r="BQ679" s="19">
        <v>54.383000000000003</v>
      </c>
      <c r="BR679" s="43">
        <v>49599.000000000007</v>
      </c>
      <c r="BS679" s="6">
        <f>BX679+BZ679</f>
        <v>49.536999999999999</v>
      </c>
      <c r="BT679" s="4">
        <v>95.1</v>
      </c>
      <c r="BU679" s="43">
        <v>10900</v>
      </c>
      <c r="BV679" s="6">
        <f>100-BT679</f>
        <v>4.9000000000000057</v>
      </c>
      <c r="BW679" s="6">
        <f>BY679+CA679+CC679</f>
        <v>79.370415000000008</v>
      </c>
      <c r="BX679" s="22">
        <v>3.6999999999999998E-2</v>
      </c>
      <c r="BY679" s="22">
        <f>BX679*AP679/100</f>
        <v>2.9415E-2</v>
      </c>
      <c r="BZ679" s="4">
        <v>49.5</v>
      </c>
      <c r="CA679" s="22">
        <f>BZ679*AP679/100</f>
        <v>39.352499999999999</v>
      </c>
      <c r="CB679" s="4">
        <v>50.3</v>
      </c>
      <c r="CC679" s="22">
        <f>CB679*AP679/100</f>
        <v>39.988500000000002</v>
      </c>
      <c r="CD679" s="22">
        <v>0.65</v>
      </c>
      <c r="CE679" s="126">
        <v>100</v>
      </c>
      <c r="CF679" s="126">
        <v>14692</v>
      </c>
      <c r="CG679" s="126">
        <v>100</v>
      </c>
      <c r="CH679" s="126">
        <v>13287</v>
      </c>
      <c r="CI679" s="126">
        <v>98.2</v>
      </c>
      <c r="CJ679" s="126">
        <v>99.1</v>
      </c>
      <c r="CK679" s="126">
        <v>8997</v>
      </c>
      <c r="CL679" s="19">
        <f>BX679/BZ679</f>
        <v>7.4747474747474739E-4</v>
      </c>
      <c r="CM679" s="22">
        <v>1.1000000000000001</v>
      </c>
      <c r="CN679" s="22">
        <v>3.35</v>
      </c>
      <c r="CO679" s="22">
        <v>0.55000000000000004</v>
      </c>
      <c r="CP679" s="6"/>
      <c r="CQ679" s="19"/>
      <c r="CR679" s="19"/>
      <c r="CS679" s="20"/>
      <c r="CT679" s="22"/>
      <c r="CU679" s="142"/>
      <c r="CV679" s="142"/>
      <c r="CW679" s="22"/>
      <c r="CX679" s="22"/>
      <c r="CZ679" s="22"/>
      <c r="DA679" s="16"/>
      <c r="DB679" s="129" t="s">
        <v>257</v>
      </c>
      <c r="DC679" s="130"/>
      <c r="DD679" s="131" t="s">
        <v>1644</v>
      </c>
      <c r="DI679" s="1" t="s">
        <v>436</v>
      </c>
      <c r="DJ679" s="209" t="s">
        <v>483</v>
      </c>
      <c r="DK679" s="4">
        <v>2</v>
      </c>
      <c r="DL679" s="4" t="s">
        <v>437</v>
      </c>
      <c r="DM679" s="4" t="s">
        <v>442</v>
      </c>
      <c r="DN679" s="16">
        <v>0</v>
      </c>
      <c r="DO679" s="4">
        <v>0</v>
      </c>
      <c r="DP679" s="4">
        <v>0</v>
      </c>
      <c r="DQ679" s="4" t="s">
        <v>431</v>
      </c>
      <c r="DR679" s="1" t="s">
        <v>431</v>
      </c>
      <c r="DS679" s="1" t="s">
        <v>431</v>
      </c>
      <c r="DT679" s="1">
        <v>368</v>
      </c>
      <c r="DU679" s="1">
        <v>10.1</v>
      </c>
      <c r="DV679" s="1">
        <v>89.9</v>
      </c>
      <c r="DW679" s="1">
        <v>2.2000000000000002</v>
      </c>
      <c r="DX679" s="1">
        <v>1245</v>
      </c>
      <c r="DY679" s="1" t="s">
        <v>431</v>
      </c>
      <c r="DZ679" s="1">
        <v>2.2599999999999998</v>
      </c>
      <c r="EA679" s="1">
        <v>0</v>
      </c>
      <c r="EC679" s="36"/>
      <c r="ED679" s="36"/>
      <c r="EE679" s="4">
        <v>18</v>
      </c>
      <c r="EF679" s="4" t="s">
        <v>431</v>
      </c>
      <c r="EG679" s="4"/>
      <c r="EH679" s="4"/>
      <c r="EI679" s="4"/>
      <c r="EJ679" s="4" t="s">
        <v>431</v>
      </c>
      <c r="EK679" s="4" t="s">
        <v>431</v>
      </c>
      <c r="EL679" s="4" t="s">
        <v>431</v>
      </c>
      <c r="EM679" s="4">
        <v>2</v>
      </c>
      <c r="EN679" s="1">
        <v>1</v>
      </c>
      <c r="EO679" s="4">
        <v>2</v>
      </c>
      <c r="EP679" s="4" t="s">
        <v>1537</v>
      </c>
      <c r="EQ679" s="31" t="s">
        <v>431</v>
      </c>
      <c r="ER679" s="14" t="s">
        <v>431</v>
      </c>
      <c r="ES679" s="132">
        <v>14124</v>
      </c>
      <c r="ET679" s="133">
        <v>75</v>
      </c>
      <c r="EU679" s="133">
        <v>5635</v>
      </c>
      <c r="EV679" s="133">
        <v>4000</v>
      </c>
      <c r="EW679" s="133">
        <v>39780</v>
      </c>
      <c r="EX679" s="133">
        <v>2725</v>
      </c>
      <c r="EY679" s="134">
        <f>EX679/EV679*EW679/ET679</f>
        <v>361.33499999999998</v>
      </c>
      <c r="EZ679" s="39">
        <f>L679*EY679</f>
        <v>6504.03</v>
      </c>
      <c r="FA679" s="9"/>
      <c r="FE679" s="135"/>
      <c r="FF679" s="135"/>
      <c r="FH679" s="136"/>
      <c r="FK679" s="138"/>
      <c r="FL679" s="139"/>
      <c r="FM679" s="9"/>
      <c r="FN679" s="1"/>
      <c r="FO679" s="41">
        <f>AC679/1000</f>
        <v>0.36799999999999999</v>
      </c>
      <c r="FQ679" s="121">
        <f>EX679*100/EU679</f>
        <v>48.358473824312334</v>
      </c>
      <c r="FR679" s="140">
        <f>EY679/1000</f>
        <v>0.36133499999999996</v>
      </c>
      <c r="FS679" s="143"/>
      <c r="FT679" s="1">
        <v>13</v>
      </c>
      <c r="FU679" s="16" t="s">
        <v>1645</v>
      </c>
      <c r="FV679" s="214" t="s">
        <v>431</v>
      </c>
      <c r="FX679" s="214" t="s">
        <v>431</v>
      </c>
      <c r="FY679" s="9" t="s">
        <v>1646</v>
      </c>
      <c r="FZ679" s="1">
        <v>0</v>
      </c>
      <c r="GA679" s="1" t="s">
        <v>431</v>
      </c>
      <c r="GB679" s="9" t="s">
        <v>742</v>
      </c>
      <c r="GD679" s="1">
        <v>0</v>
      </c>
      <c r="GE679" s="1" t="s">
        <v>431</v>
      </c>
      <c r="GF679" s="1" t="s">
        <v>431</v>
      </c>
      <c r="GG679" s="1">
        <v>1</v>
      </c>
      <c r="GH679" s="8" t="s">
        <v>1647</v>
      </c>
      <c r="GJ679" s="8" t="s">
        <v>1615</v>
      </c>
      <c r="GK679" s="1">
        <v>0</v>
      </c>
      <c r="GL679" s="8">
        <v>0</v>
      </c>
      <c r="GM679" s="9" t="s">
        <v>1648</v>
      </c>
      <c r="GO679" s="10">
        <v>44179</v>
      </c>
      <c r="GP679" s="10"/>
      <c r="GQ679" s="20"/>
      <c r="GT679" s="19">
        <v>1.5265427733700003</v>
      </c>
      <c r="GV679" s="148">
        <v>0.41497184079999999</v>
      </c>
      <c r="HA679" s="32">
        <v>0.95</v>
      </c>
      <c r="HB679" s="32">
        <v>0.94</v>
      </c>
      <c r="HC679" s="33">
        <v>5667.12</v>
      </c>
      <c r="HD679" s="32">
        <v>1.52</v>
      </c>
      <c r="HE679" s="32">
        <v>2.92</v>
      </c>
      <c r="HF679" s="32">
        <v>0</v>
      </c>
      <c r="HG679" s="33">
        <v>10113.67</v>
      </c>
      <c r="HH679" s="32">
        <v>35.44</v>
      </c>
      <c r="HI679" s="33">
        <v>164.45</v>
      </c>
      <c r="HJ679" s="32">
        <v>119.51</v>
      </c>
      <c r="HK679" s="32">
        <v>2.1800000000000002</v>
      </c>
      <c r="HL679" s="32">
        <v>0</v>
      </c>
      <c r="HM679" s="32">
        <v>192.88</v>
      </c>
      <c r="HN679" s="32">
        <v>0</v>
      </c>
      <c r="HO679" s="32">
        <v>171.45</v>
      </c>
      <c r="HP679" s="33">
        <v>3084.67</v>
      </c>
      <c r="HQ679" s="32">
        <v>12.47</v>
      </c>
      <c r="HR679" s="32">
        <v>0</v>
      </c>
      <c r="HS679" s="32">
        <v>517.49</v>
      </c>
      <c r="HT679" s="32">
        <v>4824.8999999999996</v>
      </c>
      <c r="HU679" s="32">
        <v>389.34</v>
      </c>
      <c r="HV679" s="32">
        <v>15.08</v>
      </c>
      <c r="HW679" s="32">
        <v>136.79</v>
      </c>
      <c r="HX679" s="32">
        <v>0</v>
      </c>
      <c r="HY679" s="32">
        <v>23.29</v>
      </c>
      <c r="HZ679" s="32">
        <v>582.83000000000004</v>
      </c>
      <c r="IA679" s="22">
        <f>HU679/HP679</f>
        <v>0.12621771534718462</v>
      </c>
      <c r="KE679" s="20">
        <f>FR679*AO679/100*1000</f>
        <v>50.5869</v>
      </c>
      <c r="KF679" s="20">
        <f>FR679*AP679/100*1000</f>
        <v>287.261325</v>
      </c>
      <c r="KG679" s="20">
        <f>FR679*AQ679/100*1000</f>
        <v>20.849029499999993</v>
      </c>
      <c r="KH679" s="20">
        <f>FR679*AX679/100*1000</f>
        <v>7.2266999999999992</v>
      </c>
      <c r="KI679" s="20">
        <f>FR679*BM679/100*1000</f>
        <v>0.68653649999999988</v>
      </c>
      <c r="KJ679" s="20">
        <f>FR679*BY679/100*1000</f>
        <v>0.10628669024999998</v>
      </c>
      <c r="KK679" s="20">
        <f>FR679*CA679/100*1000</f>
        <v>142.19435587499999</v>
      </c>
      <c r="KL679" s="20">
        <f>FR679*CC679/100*1000</f>
        <v>144.49244647499998</v>
      </c>
      <c r="KS679" s="23">
        <v>44230</v>
      </c>
      <c r="KT679" s="1">
        <v>1</v>
      </c>
      <c r="KV679" s="9" t="s">
        <v>1648</v>
      </c>
    </row>
    <row r="680" spans="1:308">
      <c r="A680" s="1">
        <v>133</v>
      </c>
      <c r="B680" s="1">
        <f>COUNTIFS($D$3:D680,D680,$F$3:F680,F680)</f>
        <v>1</v>
      </c>
      <c r="C680" s="34">
        <v>12782</v>
      </c>
      <c r="D680" s="21" t="s">
        <v>1308</v>
      </c>
      <c r="E680" s="2" t="s">
        <v>537</v>
      </c>
      <c r="F680" s="12">
        <v>6110080823</v>
      </c>
      <c r="G680" s="1">
        <f>LEFT(H680,4)-CONCATENATE(IF(LEFT(F680, 2)&lt;MID(H680, 3, 4), 20, 19),LEFT(F680,2))</f>
        <v>59</v>
      </c>
      <c r="H680" s="247" t="s">
        <v>1295</v>
      </c>
      <c r="I680" s="29" t="s">
        <v>1309</v>
      </c>
      <c r="J680" s="24" t="s">
        <v>487</v>
      </c>
      <c r="K680" s="2" t="s">
        <v>430</v>
      </c>
      <c r="L680" s="1">
        <v>24</v>
      </c>
      <c r="M680" s="2" t="s">
        <v>664</v>
      </c>
      <c r="N680" s="2" t="s">
        <v>431</v>
      </c>
      <c r="P680" s="1" t="s">
        <v>1261</v>
      </c>
      <c r="S680" s="2"/>
      <c r="T680" s="42"/>
      <c r="U680" s="42"/>
      <c r="V680" s="57" t="s">
        <v>1245</v>
      </c>
      <c r="X680" s="59"/>
      <c r="Y680" s="59"/>
      <c r="Z680" s="29" t="s">
        <v>1086</v>
      </c>
      <c r="AA680" s="1" t="s">
        <v>812</v>
      </c>
      <c r="AC680" s="115">
        <v>385</v>
      </c>
      <c r="AD680" s="115">
        <v>9200</v>
      </c>
      <c r="AE680" s="11"/>
      <c r="AF680" s="11"/>
      <c r="AG680" s="11" t="s">
        <v>491</v>
      </c>
      <c r="AH680" s="115">
        <v>650</v>
      </c>
      <c r="AI680" s="11"/>
      <c r="AJ680" s="11"/>
      <c r="AM680" s="11"/>
      <c r="AO680" s="116">
        <v>13</v>
      </c>
      <c r="AP680" s="117">
        <v>15.4</v>
      </c>
      <c r="AQ680" s="118">
        <v>70.900000000000006</v>
      </c>
      <c r="AR680" s="119">
        <f>AO680+AP680+AQ680</f>
        <v>99.300000000000011</v>
      </c>
      <c r="AS680" s="120">
        <f>AO680/AP680</f>
        <v>0.8441558441558441</v>
      </c>
      <c r="AT680" s="121">
        <f>AO680/AP680*AQ680</f>
        <v>59.850649350649348</v>
      </c>
      <c r="AU680" s="122">
        <f>AO680/(AP680+AQ680)</f>
        <v>0.15063731170336034</v>
      </c>
      <c r="AV680" s="19">
        <f>AW680*AO680/100</f>
        <v>9.7000000000000011</v>
      </c>
      <c r="AW680" s="19">
        <f>98-AY680-(CD680*100/AO680)</f>
        <v>74.615384615384627</v>
      </c>
      <c r="AX680" s="123">
        <v>2.58</v>
      </c>
      <c r="AY680" s="19">
        <f>AX680*100/AO680</f>
        <v>19.846153846153847</v>
      </c>
      <c r="AZ680" s="1" t="s">
        <v>432</v>
      </c>
      <c r="BA680" s="58">
        <v>20.7</v>
      </c>
      <c r="BB680" s="1" t="s">
        <v>432</v>
      </c>
      <c r="BC680" s="6">
        <v>5.49</v>
      </c>
      <c r="BD680" s="6"/>
      <c r="BE680" s="19"/>
      <c r="BF680" s="19"/>
      <c r="BG680" s="67">
        <v>10373.6</v>
      </c>
      <c r="BH680" s="67">
        <v>288.8</v>
      </c>
      <c r="BI680" s="19">
        <v>0.54</v>
      </c>
      <c r="BJ680" s="19">
        <v>65.2</v>
      </c>
      <c r="BK680" s="19">
        <f>100-BJ680</f>
        <v>34.799999999999997</v>
      </c>
      <c r="BL680" s="124">
        <f>BJ680/BK680</f>
        <v>1.8735632183908049</v>
      </c>
      <c r="BM680" s="125">
        <v>0.38</v>
      </c>
      <c r="BN680" s="6">
        <f>BM680*100/AO680</f>
        <v>2.9230769230769229</v>
      </c>
      <c r="BO680" s="1" t="s">
        <v>432</v>
      </c>
      <c r="BP680" s="19">
        <v>71.8</v>
      </c>
      <c r="BQ680" s="19">
        <v>72.772000000000006</v>
      </c>
      <c r="BR680" s="4">
        <v>53303</v>
      </c>
      <c r="BS680" s="6">
        <f>BX680+BZ680</f>
        <v>65.2</v>
      </c>
      <c r="BT680" s="4">
        <v>81</v>
      </c>
      <c r="BU680" s="43">
        <v>10938.140000000001</v>
      </c>
      <c r="BV680" s="6">
        <f>100-BT680</f>
        <v>19</v>
      </c>
      <c r="BW680" s="6">
        <f>BY680+CA680+CC680</f>
        <v>15.169</v>
      </c>
      <c r="BX680" s="2">
        <v>12.7</v>
      </c>
      <c r="BY680" s="22">
        <f>BX680*AP680/100</f>
        <v>1.9557999999999998</v>
      </c>
      <c r="BZ680" s="4">
        <v>52.5</v>
      </c>
      <c r="CA680" s="22">
        <f>BZ680*AP680/100</f>
        <v>8.0850000000000009</v>
      </c>
      <c r="CB680" s="4">
        <v>33.299999999999997</v>
      </c>
      <c r="CC680" s="22">
        <f>CB680*AP680/100</f>
        <v>5.1281999999999996</v>
      </c>
      <c r="CD680" s="22">
        <v>0.46</v>
      </c>
      <c r="CE680" s="126">
        <v>97.5</v>
      </c>
      <c r="CF680" s="127">
        <v>10388.699999999999</v>
      </c>
      <c r="CG680" s="126">
        <v>87.8</v>
      </c>
      <c r="CH680" s="127">
        <v>6784</v>
      </c>
      <c r="CI680" s="126">
        <v>65.8</v>
      </c>
      <c r="CJ680" s="126">
        <v>81.3</v>
      </c>
      <c r="CK680" s="127">
        <v>6658.9</v>
      </c>
      <c r="CL680" s="146">
        <f>BX680/BZ680</f>
        <v>0.2419047619047619</v>
      </c>
      <c r="CM680" s="22"/>
      <c r="CN680" s="22"/>
      <c r="CO680" s="22"/>
      <c r="CP680" s="6">
        <v>0.19</v>
      </c>
      <c r="CQ680" s="19"/>
      <c r="CR680" s="19"/>
      <c r="CS680" s="19"/>
      <c r="CT680" s="22"/>
      <c r="CU680" s="142"/>
      <c r="CV680" s="142"/>
      <c r="CW680" s="22"/>
      <c r="CX680" s="22"/>
      <c r="CZ680" s="22"/>
      <c r="DA680" s="16"/>
      <c r="DB680" s="129" t="s">
        <v>548</v>
      </c>
      <c r="DC680" s="130"/>
      <c r="DD680" s="131" t="s">
        <v>1170</v>
      </c>
      <c r="DI680" s="1" t="s">
        <v>434</v>
      </c>
      <c r="DJ680" s="210" t="s">
        <v>491</v>
      </c>
      <c r="DK680" s="4">
        <v>2</v>
      </c>
      <c r="DL680" s="4" t="s">
        <v>462</v>
      </c>
      <c r="DM680" s="4" t="s">
        <v>442</v>
      </c>
      <c r="DN680" s="16" t="s">
        <v>467</v>
      </c>
      <c r="DO680" s="13">
        <v>0</v>
      </c>
      <c r="DP680" s="13">
        <v>0</v>
      </c>
      <c r="DQ680" s="4" t="s">
        <v>431</v>
      </c>
      <c r="DR680" s="1" t="s">
        <v>431</v>
      </c>
      <c r="DS680" s="1" t="s">
        <v>431</v>
      </c>
      <c r="DT680" s="22">
        <v>491</v>
      </c>
      <c r="DU680" s="22">
        <v>64.599999999999994</v>
      </c>
      <c r="DV680" s="22">
        <v>35.4</v>
      </c>
      <c r="DW680" s="1" t="s">
        <v>431</v>
      </c>
      <c r="DX680" s="1" t="s">
        <v>431</v>
      </c>
      <c r="DY680" s="1" t="s">
        <v>431</v>
      </c>
      <c r="DZ680" s="1" t="s">
        <v>431</v>
      </c>
      <c r="EA680" s="1">
        <v>0</v>
      </c>
      <c r="EB680" s="2"/>
      <c r="EC680" s="36"/>
      <c r="ED680" s="36"/>
      <c r="EE680" s="4">
        <v>24</v>
      </c>
      <c r="EF680" s="4">
        <v>50</v>
      </c>
      <c r="EG680" s="4">
        <v>3</v>
      </c>
      <c r="EH680" s="4"/>
      <c r="EI680" s="4"/>
      <c r="EJ680" s="4" t="s">
        <v>431</v>
      </c>
      <c r="EK680" s="4" t="s">
        <v>431</v>
      </c>
      <c r="EL680" s="6" t="s">
        <v>431</v>
      </c>
      <c r="EM680" s="4">
        <v>1</v>
      </c>
      <c r="EN680" s="3">
        <v>1</v>
      </c>
      <c r="EO680" s="4">
        <v>3</v>
      </c>
      <c r="EP680" s="4">
        <v>1</v>
      </c>
      <c r="EQ680" s="31" t="s">
        <v>1128</v>
      </c>
      <c r="ER680" s="14" t="s">
        <v>1128</v>
      </c>
      <c r="ES680" s="132">
        <v>12782</v>
      </c>
      <c r="ET680" s="133">
        <v>75</v>
      </c>
      <c r="EU680" s="133">
        <v>4067</v>
      </c>
      <c r="EV680" s="133">
        <v>4000</v>
      </c>
      <c r="EW680" s="133">
        <v>40560</v>
      </c>
      <c r="EX680" s="133">
        <v>2847</v>
      </c>
      <c r="EY680" s="134">
        <f>EX680/EV680*EW680/ET680</f>
        <v>384.9144</v>
      </c>
      <c r="EZ680" s="39">
        <f>L680*EY680</f>
        <v>9237.9455999999991</v>
      </c>
      <c r="FA680" s="9"/>
      <c r="FE680" s="135"/>
      <c r="FF680" s="135"/>
      <c r="FH680" s="136"/>
      <c r="FI680" s="11"/>
      <c r="FK680" s="138"/>
      <c r="FL680" s="139"/>
      <c r="FM680" s="9"/>
      <c r="FN680" s="1"/>
      <c r="FO680" s="41">
        <f>AC680/1000</f>
        <v>0.38500000000000001</v>
      </c>
      <c r="FQ680" s="121">
        <f>EX680*100/EU680</f>
        <v>70.002458814851238</v>
      </c>
      <c r="FR680" s="140">
        <f>EY680/1000</f>
        <v>0.38491439999999999</v>
      </c>
      <c r="FS680" s="143">
        <f>DT680/EY680</f>
        <v>1.2756082910901749</v>
      </c>
      <c r="FT680" s="43">
        <v>60</v>
      </c>
      <c r="FU680" s="214" t="s">
        <v>1115</v>
      </c>
      <c r="FV680" s="130" t="s">
        <v>1310</v>
      </c>
      <c r="FW680" s="214" t="s">
        <v>1115</v>
      </c>
      <c r="FY680" s="224" t="s">
        <v>1116</v>
      </c>
      <c r="FZ680" s="3">
        <v>0</v>
      </c>
      <c r="GA680" s="3">
        <v>3</v>
      </c>
      <c r="GB680" s="224" t="s">
        <v>1173</v>
      </c>
      <c r="GC680" s="224"/>
      <c r="GD680" s="3"/>
      <c r="GE680" s="1" t="s">
        <v>431</v>
      </c>
      <c r="GF680" s="3">
        <v>0</v>
      </c>
      <c r="GG680" s="3">
        <v>1</v>
      </c>
      <c r="GH680" s="223" t="s">
        <v>1311</v>
      </c>
      <c r="GI680" s="1"/>
      <c r="GJ680" s="223" t="s">
        <v>1232</v>
      </c>
      <c r="GK680" s="3">
        <v>0</v>
      </c>
      <c r="GL680" s="223">
        <v>0</v>
      </c>
      <c r="GM680" s="224" t="s">
        <v>1181</v>
      </c>
      <c r="GO680" s="10">
        <v>43971</v>
      </c>
      <c r="GP680" s="10"/>
      <c r="GQ680" s="20"/>
      <c r="GZ680" s="11"/>
      <c r="KE680" s="20">
        <f>FR680*AO680/100*1000</f>
        <v>50.038871999999991</v>
      </c>
      <c r="KF680" s="20">
        <f>FR680*AP680/100*1000</f>
        <v>59.276817599999994</v>
      </c>
      <c r="KG680" s="20">
        <f>FR680*AQ680/100*1000</f>
        <v>272.90430960000003</v>
      </c>
      <c r="KH680" s="20">
        <f>FR680*AX680/100*1000</f>
        <v>9.9307915199999997</v>
      </c>
      <c r="KI680" s="20">
        <f>FR680*BM680/100*1000</f>
        <v>1.4626747200000001</v>
      </c>
      <c r="KJ680" s="20">
        <f>FR680*BY680/100*1000</f>
        <v>7.5281558351999989</v>
      </c>
      <c r="KK680" s="20">
        <f>FR680*CA680/100*1000</f>
        <v>31.12032924</v>
      </c>
      <c r="KL680" s="20">
        <f>FR680*CC680/100*1000</f>
        <v>19.739180260799998</v>
      </c>
      <c r="KV680" s="224" t="s">
        <v>1181</v>
      </c>
    </row>
    <row r="681" spans="1:308">
      <c r="A681" s="1">
        <v>12</v>
      </c>
      <c r="B681" s="1">
        <f>COUNTIFS($D$3:D681,D681,$F$3:F681,F681)</f>
        <v>1</v>
      </c>
      <c r="C681" s="34">
        <v>16794</v>
      </c>
      <c r="D681" s="75" t="s">
        <v>2341</v>
      </c>
      <c r="E681" s="76" t="s">
        <v>620</v>
      </c>
      <c r="F681" s="76">
        <v>5551171384</v>
      </c>
      <c r="G681" s="77">
        <v>67</v>
      </c>
      <c r="H681" s="248" t="s">
        <v>2337</v>
      </c>
      <c r="I681" s="29" t="s">
        <v>651</v>
      </c>
      <c r="J681" s="24" t="s">
        <v>487</v>
      </c>
      <c r="K681" s="2" t="s">
        <v>430</v>
      </c>
      <c r="L681" s="2">
        <v>10</v>
      </c>
      <c r="M681" s="2">
        <v>2</v>
      </c>
      <c r="N681" s="2" t="s">
        <v>431</v>
      </c>
      <c r="O681" s="11"/>
      <c r="P681" s="2" t="s">
        <v>1670</v>
      </c>
      <c r="Q681" s="11"/>
      <c r="R681" s="11"/>
      <c r="S681" s="11"/>
      <c r="T681" s="42"/>
      <c r="U681" s="42"/>
      <c r="V681" s="64" t="s">
        <v>1609</v>
      </c>
      <c r="W681" s="42"/>
      <c r="X681" s="42"/>
      <c r="Y681" s="66"/>
      <c r="Z681" s="11"/>
      <c r="AA681" s="1" t="s">
        <v>2166</v>
      </c>
      <c r="AC681" s="115">
        <v>348</v>
      </c>
      <c r="AD681" s="115">
        <v>3400</v>
      </c>
      <c r="AE681" s="11"/>
      <c r="AF681" s="11"/>
      <c r="AG681" s="11" t="s">
        <v>483</v>
      </c>
      <c r="AH681" s="115">
        <v>250</v>
      </c>
      <c r="AI681" s="11"/>
      <c r="AJ681" s="11"/>
      <c r="AM681" s="11"/>
      <c r="AO681" s="116">
        <v>71.7</v>
      </c>
      <c r="AP681" s="117">
        <v>27.2</v>
      </c>
      <c r="AQ681" s="118">
        <v>0.9</v>
      </c>
      <c r="AR681" s="119">
        <f>AO681+AP681+AQ681</f>
        <v>99.800000000000011</v>
      </c>
      <c r="AS681" s="120">
        <f>AO681/AP681</f>
        <v>2.6360294117647061</v>
      </c>
      <c r="AT681" s="121">
        <f>AO681/AP681*AQ681</f>
        <v>2.3724264705882354</v>
      </c>
      <c r="AU681" s="122">
        <f>AO681/(AP681+AQ681)</f>
        <v>2.5516014234875448</v>
      </c>
      <c r="AV681" s="19">
        <f>AW681*AO681/100</f>
        <v>59.026000000000003</v>
      </c>
      <c r="AW681" s="19">
        <f>98-AY681-(CD681*100/AO681)</f>
        <v>82.323570432357045</v>
      </c>
      <c r="AX681" s="123">
        <v>10.8</v>
      </c>
      <c r="AY681" s="19">
        <f>AX681*100/AO681</f>
        <v>15.06276150627615</v>
      </c>
      <c r="AZ681" s="1" t="s">
        <v>432</v>
      </c>
      <c r="BA681" s="58">
        <v>19.63</v>
      </c>
      <c r="BB681" s="1" t="s">
        <v>432</v>
      </c>
      <c r="BC681" s="6">
        <v>7.9500000000000005E-3</v>
      </c>
      <c r="BD681" s="6"/>
      <c r="BE681" s="19"/>
      <c r="BF681" s="19"/>
      <c r="BG681" s="67">
        <v>6990</v>
      </c>
      <c r="BH681" s="67">
        <v>393.25</v>
      </c>
      <c r="BI681" s="19">
        <v>1.6</v>
      </c>
      <c r="BJ681" s="19">
        <v>25.4</v>
      </c>
      <c r="BK681" s="19">
        <f>100-BJ681</f>
        <v>74.599999999999994</v>
      </c>
      <c r="BL681" s="124">
        <f>BJ681/BK681</f>
        <v>0.34048257372654156</v>
      </c>
      <c r="BM681" s="125">
        <v>0.54</v>
      </c>
      <c r="BN681" s="6">
        <f>BM681*100/AO681</f>
        <v>0.7531380753138075</v>
      </c>
      <c r="BO681" s="1" t="s">
        <v>432</v>
      </c>
      <c r="BP681" s="19">
        <v>45.675000000000004</v>
      </c>
      <c r="BQ681" s="19">
        <v>60.839999999999996</v>
      </c>
      <c r="BR681" s="43">
        <v>44548.35</v>
      </c>
      <c r="BS681" s="6">
        <f>BX681+BZ681</f>
        <v>57</v>
      </c>
      <c r="BT681" s="4">
        <v>77</v>
      </c>
      <c r="BU681" s="43">
        <v>10032.08</v>
      </c>
      <c r="BV681" s="6">
        <f>100-BT681</f>
        <v>23</v>
      </c>
      <c r="BW681" s="6">
        <f>BY681+CA681+CC681</f>
        <v>27.009599999999999</v>
      </c>
      <c r="BX681" s="22">
        <v>23.7</v>
      </c>
      <c r="BY681" s="22">
        <f>BX681*AP681/100</f>
        <v>6.4463999999999997</v>
      </c>
      <c r="BZ681" s="6">
        <v>33.299999999999997</v>
      </c>
      <c r="CA681" s="22">
        <f>BZ681*AP681/100</f>
        <v>9.057599999999999</v>
      </c>
      <c r="CB681" s="6">
        <v>42.3</v>
      </c>
      <c r="CC681" s="22">
        <f>CB681*AP681/100</f>
        <v>11.505599999999999</v>
      </c>
      <c r="CD681" s="22">
        <v>0.44</v>
      </c>
      <c r="CE681" s="126">
        <v>98.4</v>
      </c>
      <c r="CF681" s="127">
        <v>7703</v>
      </c>
      <c r="CG681" s="126">
        <v>94.5</v>
      </c>
      <c r="CH681" s="127">
        <v>6377</v>
      </c>
      <c r="CI681" s="126">
        <v>57</v>
      </c>
      <c r="CJ681" s="126">
        <v>79.400000000000006</v>
      </c>
      <c r="CK681" s="127">
        <v>5820</v>
      </c>
      <c r="CL681" s="19">
        <f>BX681/BZ681</f>
        <v>0.71171171171171177</v>
      </c>
      <c r="CM681" s="19"/>
      <c r="CN681" s="19"/>
      <c r="CO681" s="19"/>
      <c r="CP681" s="6"/>
      <c r="CQ681" s="19"/>
      <c r="CR681" s="19"/>
      <c r="CS681" s="20"/>
      <c r="CZ681" s="22"/>
      <c r="DA681" s="16"/>
      <c r="DB681" s="129" t="s">
        <v>258</v>
      </c>
      <c r="DC681" s="130"/>
      <c r="DD681" s="131" t="s">
        <v>2342</v>
      </c>
      <c r="DI681" s="1" t="s">
        <v>436</v>
      </c>
      <c r="DJ681" s="209" t="s">
        <v>483</v>
      </c>
      <c r="DK681" s="4">
        <v>2</v>
      </c>
      <c r="DN681" s="16">
        <v>0</v>
      </c>
      <c r="DR681" s="22" t="s">
        <v>431</v>
      </c>
      <c r="DS681" s="22" t="s">
        <v>431</v>
      </c>
      <c r="DT681" s="22">
        <v>448</v>
      </c>
      <c r="DU681" s="22">
        <v>1.6</v>
      </c>
      <c r="DV681" s="22">
        <v>98.4</v>
      </c>
      <c r="DW681" s="22" t="s">
        <v>431</v>
      </c>
      <c r="DX681" s="22" t="s">
        <v>431</v>
      </c>
      <c r="DY681" s="22" t="s">
        <v>431</v>
      </c>
      <c r="DZ681" s="40" t="s">
        <v>431</v>
      </c>
      <c r="EA681" s="2">
        <v>0</v>
      </c>
      <c r="EB681" s="2"/>
      <c r="EC681" s="36"/>
      <c r="ED681" s="36"/>
      <c r="EE681" s="4">
        <f>L681</f>
        <v>10</v>
      </c>
      <c r="EF681" s="4"/>
      <c r="EG681" s="4"/>
      <c r="EH681" s="4"/>
      <c r="EI681" s="4"/>
      <c r="EJ681" s="4"/>
      <c r="EK681" s="4"/>
      <c r="EL681" s="6" t="e">
        <f>EK681/(EJ681*EJ681*0.01*0.01)</f>
        <v>#DIV/0!</v>
      </c>
      <c r="EM681" s="4"/>
      <c r="EN681" s="4"/>
      <c r="EO681" s="4"/>
      <c r="EP681" s="4"/>
      <c r="EQ681" s="31"/>
      <c r="ER681" s="14"/>
      <c r="ES681" s="132">
        <f>C681</f>
        <v>16794</v>
      </c>
      <c r="ET681" s="133">
        <v>75</v>
      </c>
      <c r="EU681" s="133">
        <v>7039</v>
      </c>
      <c r="EV681" s="133">
        <v>6000</v>
      </c>
      <c r="EW681" s="133">
        <v>37400</v>
      </c>
      <c r="EX681" s="133">
        <v>4277</v>
      </c>
      <c r="EY681" s="134">
        <f>EX681/EV681*EW681/ET681</f>
        <v>355.46622222222226</v>
      </c>
      <c r="EZ681" s="39">
        <f>L681*EY681</f>
        <v>3554.6622222222227</v>
      </c>
      <c r="FA681" s="9"/>
      <c r="FE681" s="135"/>
      <c r="FF681" s="135"/>
      <c r="FH681" s="136"/>
      <c r="FK681" s="138"/>
      <c r="FL681" s="139"/>
      <c r="FM681" s="9"/>
      <c r="FN681" s="1"/>
      <c r="FO681" s="41">
        <f>AC681/1000</f>
        <v>0.34799999999999998</v>
      </c>
      <c r="FQ681" s="121">
        <f>EX681*100/EU681</f>
        <v>60.761471799971588</v>
      </c>
      <c r="FR681" s="140">
        <f>EY681/1000</f>
        <v>0.35546622222222224</v>
      </c>
      <c r="FS681" s="9"/>
      <c r="FV681" s="212"/>
      <c r="FX681" s="212"/>
      <c r="GI681" s="8"/>
      <c r="GO681" s="10"/>
      <c r="GP681" s="10"/>
      <c r="GQ681" s="20"/>
      <c r="KB681" s="22">
        <v>74.5</v>
      </c>
      <c r="KC681" s="22">
        <v>18.3</v>
      </c>
      <c r="KD681" s="22">
        <v>7.96</v>
      </c>
      <c r="KE681" s="20">
        <f>FR681*AO681/100*1000</f>
        <v>254.86928133333336</v>
      </c>
      <c r="KF681" s="20">
        <f>FR681*AP681/100*1000</f>
        <v>96.686812444444456</v>
      </c>
      <c r="KG681" s="20">
        <f>FR681*AQ681/100*1000</f>
        <v>3.1991960000000002</v>
      </c>
      <c r="KH681" s="20">
        <f>FR681*AX681/100*1000</f>
        <v>38.390352</v>
      </c>
      <c r="KI681" s="20">
        <f>FR681*BM681/100*1000</f>
        <v>1.9195176000000003</v>
      </c>
      <c r="KJ681" s="20">
        <f>FR681*BY681/100*1000</f>
        <v>22.91477454933333</v>
      </c>
      <c r="KK681" s="20">
        <f>FR681*CA681/100*1000</f>
        <v>32.196708544000003</v>
      </c>
      <c r="KL681" s="20">
        <f>FR681*CC681/100*1000</f>
        <v>40.898521664</v>
      </c>
    </row>
    <row r="682" spans="1:308">
      <c r="A682" s="1">
        <v>28</v>
      </c>
      <c r="B682" s="1">
        <f>COUNTIFS($D$3:D682,D682,$F$3:F682,F682)</f>
        <v>2</v>
      </c>
      <c r="C682" s="34">
        <v>16893</v>
      </c>
      <c r="D682" s="75" t="s">
        <v>2341</v>
      </c>
      <c r="E682" s="76" t="s">
        <v>620</v>
      </c>
      <c r="F682" s="76">
        <v>5551171384</v>
      </c>
      <c r="G682" s="77">
        <v>67</v>
      </c>
      <c r="H682" s="248" t="s">
        <v>2362</v>
      </c>
      <c r="I682" s="29" t="s">
        <v>651</v>
      </c>
      <c r="J682" s="24" t="s">
        <v>487</v>
      </c>
      <c r="K682" s="2" t="s">
        <v>430</v>
      </c>
      <c r="L682" s="2">
        <v>12</v>
      </c>
      <c r="M682" s="2">
        <v>3</v>
      </c>
      <c r="N682" s="2" t="s">
        <v>431</v>
      </c>
      <c r="O682" s="11"/>
      <c r="P682" s="2" t="s">
        <v>1670</v>
      </c>
      <c r="Q682" s="11"/>
      <c r="R682" s="11"/>
      <c r="S682" s="11"/>
      <c r="T682" s="42"/>
      <c r="U682" s="42"/>
      <c r="V682" s="64" t="s">
        <v>1609</v>
      </c>
      <c r="W682" s="42"/>
      <c r="X682" s="42"/>
      <c r="Y682" s="66"/>
      <c r="Z682" s="11"/>
      <c r="AA682" s="1" t="s">
        <v>773</v>
      </c>
      <c r="AC682" s="115">
        <v>441</v>
      </c>
      <c r="AD682" s="115">
        <v>5300</v>
      </c>
      <c r="AE682" s="11"/>
      <c r="AF682" s="11"/>
      <c r="AG682" s="11" t="s">
        <v>483</v>
      </c>
      <c r="AH682" s="115">
        <v>350</v>
      </c>
      <c r="AI682" s="11"/>
      <c r="AJ682" s="11"/>
      <c r="AM682" s="11"/>
      <c r="AO682" s="116">
        <v>51.7</v>
      </c>
      <c r="AP682" s="117">
        <v>31.3</v>
      </c>
      <c r="AQ682" s="118">
        <v>16.899999999999999</v>
      </c>
      <c r="AR682" s="119">
        <f>AO682+AP682+AQ682</f>
        <v>99.9</v>
      </c>
      <c r="AS682" s="120">
        <f>AO682/AP682</f>
        <v>1.6517571884984026</v>
      </c>
      <c r="AT682" s="121">
        <f>AO682/AP682*AQ682</f>
        <v>27.914696485623001</v>
      </c>
      <c r="AU682" s="122">
        <f>AO682/(AP682+AQ682)</f>
        <v>1.0726141078838174</v>
      </c>
      <c r="AV682" s="19">
        <f>AW682*AO682/100</f>
        <v>42.666000000000004</v>
      </c>
      <c r="AW682" s="19">
        <f>98-AY682-(CD682*100/AO682)</f>
        <v>82.526112185686657</v>
      </c>
      <c r="AX682" s="123">
        <v>7.34</v>
      </c>
      <c r="AY682" s="19">
        <f>AX682*100/AO682</f>
        <v>14.197292069632494</v>
      </c>
      <c r="AZ682" s="1" t="s">
        <v>432</v>
      </c>
      <c r="BA682" s="58">
        <v>19.079999999999998</v>
      </c>
      <c r="BB682" s="1" t="s">
        <v>432</v>
      </c>
      <c r="BC682" s="6">
        <v>1.06</v>
      </c>
      <c r="BD682" s="6"/>
      <c r="BE682" s="19"/>
      <c r="BF682" s="19"/>
      <c r="BG682" s="67">
        <v>11105.217391304348</v>
      </c>
      <c r="BH682" s="67">
        <v>410</v>
      </c>
      <c r="BI682" s="19">
        <v>0.92</v>
      </c>
      <c r="BJ682" s="19">
        <v>24.5</v>
      </c>
      <c r="BK682" s="19">
        <f>100-BJ682</f>
        <v>75.5</v>
      </c>
      <c r="BL682" s="124">
        <f>BJ682/BK682</f>
        <v>0.32450331125827814</v>
      </c>
      <c r="BM682" s="125">
        <v>0.52</v>
      </c>
      <c r="BN682" s="6">
        <f>BM682*100/AO682</f>
        <v>1.0058027079303675</v>
      </c>
      <c r="BO682" s="1" t="s">
        <v>432</v>
      </c>
      <c r="BP682" s="19">
        <v>48</v>
      </c>
      <c r="BQ682" s="19">
        <v>75.3</v>
      </c>
      <c r="BR682" s="43">
        <v>48412</v>
      </c>
      <c r="BS682" s="6">
        <f>BX682+BZ682</f>
        <v>35.1</v>
      </c>
      <c r="BT682" s="4">
        <v>77.8</v>
      </c>
      <c r="BU682" s="43">
        <v>9504</v>
      </c>
      <c r="BV682" s="6">
        <f>100-BT682</f>
        <v>22.200000000000003</v>
      </c>
      <c r="BW682" s="6">
        <f>BY682+CA682+CC682</f>
        <v>30.986999999999998</v>
      </c>
      <c r="BX682" s="22">
        <v>22.8</v>
      </c>
      <c r="BY682" s="22">
        <f>BX682*AP682/100</f>
        <v>7.1364000000000001</v>
      </c>
      <c r="BZ682" s="6">
        <v>12.3</v>
      </c>
      <c r="CA682" s="22">
        <f>BZ682*AP682/100</f>
        <v>3.8498999999999999</v>
      </c>
      <c r="CB682" s="6">
        <v>63.9</v>
      </c>
      <c r="CC682" s="22">
        <f>CB682*AP682/100</f>
        <v>20.000699999999998</v>
      </c>
      <c r="CD682" s="22">
        <v>0.66</v>
      </c>
      <c r="CE682" s="126">
        <v>97.3</v>
      </c>
      <c r="CF682" s="127">
        <v>6655</v>
      </c>
      <c r="CG682" s="126">
        <v>90.7</v>
      </c>
      <c r="CH682" s="127">
        <v>5393</v>
      </c>
      <c r="CI682" s="126">
        <v>43.7</v>
      </c>
      <c r="CJ682" s="126">
        <v>61.8</v>
      </c>
      <c r="CK682" s="127">
        <v>4731</v>
      </c>
      <c r="CL682" s="19">
        <f>BX682/BZ682</f>
        <v>1.8536585365853657</v>
      </c>
      <c r="CM682" s="19"/>
      <c r="CN682" s="19"/>
      <c r="CO682" s="19"/>
      <c r="CP682" s="6"/>
      <c r="CQ682" s="19"/>
      <c r="CR682" s="19"/>
      <c r="CS682" s="20"/>
      <c r="CZ682" s="22"/>
      <c r="DA682" s="16"/>
      <c r="DB682" s="129" t="s">
        <v>258</v>
      </c>
      <c r="DC682" s="130"/>
      <c r="DD682" s="131" t="s">
        <v>2363</v>
      </c>
      <c r="DI682" s="1" t="s">
        <v>436</v>
      </c>
      <c r="DJ682" s="209" t="s">
        <v>483</v>
      </c>
      <c r="DK682" s="4">
        <v>2</v>
      </c>
      <c r="DN682" s="16">
        <v>0</v>
      </c>
      <c r="DR682" s="58" t="s">
        <v>431</v>
      </c>
      <c r="DS682" s="22" t="s">
        <v>431</v>
      </c>
      <c r="DT682" s="22">
        <v>503</v>
      </c>
      <c r="DU682" s="22">
        <v>3</v>
      </c>
      <c r="DV682" s="22">
        <v>97</v>
      </c>
      <c r="DW682" s="22" t="s">
        <v>431</v>
      </c>
      <c r="DX682" s="22" t="s">
        <v>431</v>
      </c>
      <c r="DY682" s="22" t="s">
        <v>431</v>
      </c>
      <c r="DZ682" s="22" t="s">
        <v>431</v>
      </c>
      <c r="EA682" s="2">
        <v>0</v>
      </c>
      <c r="EB682" s="2"/>
      <c r="EC682" s="36"/>
      <c r="ED682" s="36"/>
      <c r="EE682" s="4">
        <f>L682</f>
        <v>12</v>
      </c>
      <c r="EF682" s="4"/>
      <c r="EG682" s="4"/>
      <c r="EH682" s="4"/>
      <c r="EI682" s="4"/>
      <c r="EJ682" s="4"/>
      <c r="EK682" s="4"/>
      <c r="EL682" s="6" t="e">
        <f>EK682/(EJ682*EJ682*0.01*0.01)</f>
        <v>#DIV/0!</v>
      </c>
      <c r="EM682" s="4"/>
      <c r="EN682" s="4"/>
      <c r="EO682" s="4"/>
      <c r="EP682" s="4"/>
      <c r="EQ682" s="31"/>
      <c r="ER682" s="14"/>
      <c r="ES682" s="132">
        <f>C682</f>
        <v>16893</v>
      </c>
      <c r="ET682" s="133">
        <v>75</v>
      </c>
      <c r="EU682" s="133">
        <v>5838</v>
      </c>
      <c r="EV682" s="133">
        <v>4000</v>
      </c>
      <c r="EW682" s="133">
        <v>37440</v>
      </c>
      <c r="EX682" s="133">
        <v>3477</v>
      </c>
      <c r="EY682" s="134">
        <f>EX682/EV682*EW682/ET682</f>
        <v>433.92959999999999</v>
      </c>
      <c r="EZ682" s="39">
        <f>L682*EY682</f>
        <v>5207.1552000000001</v>
      </c>
      <c r="FA682" s="9"/>
      <c r="FE682" s="135"/>
      <c r="FF682" s="135"/>
      <c r="FH682" s="136"/>
      <c r="FK682" s="138"/>
      <c r="FL682" s="139"/>
      <c r="FM682" s="9"/>
      <c r="FN682" s="1"/>
      <c r="FO682" s="41">
        <f>AC682/1000</f>
        <v>0.441</v>
      </c>
      <c r="FQ682" s="121">
        <f>EX682*100/EU682</f>
        <v>59.558067831449129</v>
      </c>
      <c r="FR682" s="140">
        <f>EY682/1000</f>
        <v>0.43392959999999997</v>
      </c>
      <c r="FS682" s="9"/>
      <c r="FV682" s="212"/>
      <c r="FX682" s="212"/>
      <c r="GI682" s="8"/>
      <c r="GO682" s="10"/>
      <c r="GP682" s="10"/>
      <c r="GQ682" s="20"/>
      <c r="KB682" s="22">
        <v>81.3</v>
      </c>
      <c r="KC682" s="22">
        <v>20</v>
      </c>
      <c r="KD682" s="22">
        <v>10.7</v>
      </c>
      <c r="KE682" s="20">
        <f>FR682*AO682/100*1000</f>
        <v>224.34160319999998</v>
      </c>
      <c r="KF682" s="20">
        <f>FR682*AP682/100*1000</f>
        <v>135.81996480000001</v>
      </c>
      <c r="KG682" s="20">
        <f>FR682*AQ682/100*1000</f>
        <v>73.334102399999992</v>
      </c>
      <c r="KH682" s="20">
        <f>FR682*AX682/100*1000</f>
        <v>31.850432640000001</v>
      </c>
      <c r="KI682" s="20">
        <f>FR682*BM682/100*1000</f>
        <v>2.2564339200000001</v>
      </c>
      <c r="KJ682" s="20">
        <f>FR682*BY682/100*1000</f>
        <v>30.966951974399997</v>
      </c>
      <c r="KK682" s="20">
        <f>FR682*CA682/100*1000</f>
        <v>16.705855670399998</v>
      </c>
      <c r="KL682" s="20">
        <f>FR682*CC682/100*1000</f>
        <v>86.788957507199996</v>
      </c>
    </row>
    <row r="683" spans="1:308">
      <c r="A683" s="1">
        <v>237</v>
      </c>
      <c r="B683" s="1">
        <f>COUNTIFS($D$3:D683,D683,$F$3:F683,F683)</f>
        <v>1</v>
      </c>
      <c r="C683" s="34">
        <v>13663</v>
      </c>
      <c r="D683" s="21" t="s">
        <v>1520</v>
      </c>
      <c r="E683" s="2" t="s">
        <v>626</v>
      </c>
      <c r="F683" s="12">
        <v>505112140</v>
      </c>
      <c r="G683" s="1">
        <f>LEFT(H683,4)-CONCATENATE(IF(LEFT(F683, 2)&lt;MID(H683, 3, 4), 20, 19),LEFT(F683,2))</f>
        <v>70</v>
      </c>
      <c r="H683" s="247" t="s">
        <v>1521</v>
      </c>
      <c r="I683" s="29" t="s">
        <v>1522</v>
      </c>
      <c r="J683" s="24" t="s">
        <v>487</v>
      </c>
      <c r="K683" s="2" t="s">
        <v>430</v>
      </c>
      <c r="L683" s="1">
        <v>9</v>
      </c>
      <c r="M683" s="2" t="s">
        <v>600</v>
      </c>
      <c r="N683" s="2" t="s">
        <v>431</v>
      </c>
      <c r="P683" s="1" t="s">
        <v>1502</v>
      </c>
      <c r="S683" s="2"/>
      <c r="T683" s="42"/>
      <c r="U683" s="42"/>
      <c r="V683" s="60" t="s">
        <v>1482</v>
      </c>
      <c r="X683" s="59"/>
      <c r="Y683" s="59"/>
      <c r="Z683" s="29"/>
      <c r="AA683" s="1" t="s">
        <v>781</v>
      </c>
      <c r="AC683" s="115">
        <v>130</v>
      </c>
      <c r="AD683" s="115">
        <v>1100</v>
      </c>
      <c r="AE683" s="11"/>
      <c r="AF683" s="11"/>
      <c r="AG683" s="11" t="s">
        <v>491</v>
      </c>
      <c r="AH683" s="115">
        <v>150</v>
      </c>
      <c r="AI683" s="11"/>
      <c r="AJ683" s="11"/>
      <c r="AM683" s="11"/>
      <c r="AO683" s="116">
        <v>47.2</v>
      </c>
      <c r="AP683" s="117">
        <v>42.8</v>
      </c>
      <c r="AQ683" s="118">
        <v>8.1999999999999993</v>
      </c>
      <c r="AR683" s="119">
        <f>AO683+AP683+AQ683</f>
        <v>98.2</v>
      </c>
      <c r="AS683" s="120">
        <f>AO683/AP683</f>
        <v>1.1028037383177571</v>
      </c>
      <c r="AT683" s="121">
        <f>AO683/AP683*AQ683</f>
        <v>9.0429906542056084</v>
      </c>
      <c r="AU683" s="122">
        <f>AO683/(AP683+AQ683)</f>
        <v>0.92549019607843142</v>
      </c>
      <c r="AV683" s="19">
        <f>AW683*AO683/100</f>
        <v>39.386000000000003</v>
      </c>
      <c r="AW683" s="19">
        <f>98-AY683-(CD683*100/AO683)</f>
        <v>83.444915254237287</v>
      </c>
      <c r="AX683" s="123">
        <v>6.15</v>
      </c>
      <c r="AY683" s="19">
        <f>AX683*100/AO683</f>
        <v>13.029661016949152</v>
      </c>
      <c r="AZ683" s="1" t="s">
        <v>432</v>
      </c>
      <c r="BA683" s="58">
        <v>9.26</v>
      </c>
      <c r="BB683" s="1" t="s">
        <v>432</v>
      </c>
      <c r="BC683" s="6">
        <v>7.4999999999999997E-2</v>
      </c>
      <c r="BD683" s="6"/>
      <c r="BE683" s="19"/>
      <c r="BF683" s="19"/>
      <c r="BG683" s="67">
        <v>5293.8461538461534</v>
      </c>
      <c r="BH683" s="67">
        <v>327.73109243697479</v>
      </c>
      <c r="BI683" s="19">
        <v>0.27</v>
      </c>
      <c r="BJ683" s="19">
        <v>68.5</v>
      </c>
      <c r="BK683" s="1">
        <v>31.5</v>
      </c>
      <c r="BL683" s="124">
        <f>BJ683/BK683</f>
        <v>2.1746031746031744</v>
      </c>
      <c r="BM683" s="125">
        <v>2.25</v>
      </c>
      <c r="BN683" s="6">
        <f>BM683*100/AO683</f>
        <v>4.7669491525423728</v>
      </c>
      <c r="BO683" s="1" t="s">
        <v>432</v>
      </c>
      <c r="BP683" s="19">
        <v>16.600000000000001</v>
      </c>
      <c r="BQ683" s="19">
        <v>18.802</v>
      </c>
      <c r="BR683" s="43">
        <v>35478.300000000003</v>
      </c>
      <c r="BS683" s="6">
        <f>BX683+BZ683</f>
        <v>45.2</v>
      </c>
      <c r="BT683" s="4">
        <v>84.3</v>
      </c>
      <c r="BU683" s="43">
        <v>6791.5254237288136</v>
      </c>
      <c r="BV683" s="6">
        <f>100-BT683</f>
        <v>15.700000000000003</v>
      </c>
      <c r="BW683" s="6">
        <f>BY683+CA683+CC683</f>
        <v>42.072399999999995</v>
      </c>
      <c r="BX683" s="2">
        <v>24.8</v>
      </c>
      <c r="BY683" s="22">
        <f>BX683*AP683/100</f>
        <v>10.6144</v>
      </c>
      <c r="BZ683" s="4">
        <v>20.399999999999999</v>
      </c>
      <c r="CA683" s="22">
        <f>BZ683*AP683/100</f>
        <v>8.7311999999999994</v>
      </c>
      <c r="CB683" s="4">
        <v>53.1</v>
      </c>
      <c r="CC683" s="22">
        <f>CB683*AP683/100</f>
        <v>22.726799999999997</v>
      </c>
      <c r="CD683" s="22">
        <v>0.72</v>
      </c>
      <c r="CE683" s="126">
        <v>99.5</v>
      </c>
      <c r="CF683" s="126">
        <v>9135</v>
      </c>
      <c r="CG683" s="126">
        <v>97</v>
      </c>
      <c r="CH683" s="126">
        <v>6757</v>
      </c>
      <c r="CI683" s="126">
        <v>81.2</v>
      </c>
      <c r="CJ683" s="126">
        <v>89.1</v>
      </c>
      <c r="CK683" s="126">
        <v>4952</v>
      </c>
      <c r="CL683" s="19">
        <f>BX683/BZ683</f>
        <v>1.215686274509804</v>
      </c>
      <c r="CM683" s="22"/>
      <c r="CN683" s="22"/>
      <c r="CO683" s="22"/>
      <c r="CP683" s="6"/>
      <c r="CQ683" s="19"/>
      <c r="CR683" s="19">
        <v>26.8</v>
      </c>
      <c r="CS683" s="20">
        <v>1979</v>
      </c>
      <c r="CT683" s="22"/>
      <c r="CU683" s="142"/>
      <c r="CV683" s="142"/>
      <c r="CW683" s="22"/>
      <c r="CX683" s="22"/>
      <c r="CZ683" s="22"/>
      <c r="DA683" s="16"/>
      <c r="DB683" s="129" t="s">
        <v>257</v>
      </c>
      <c r="DC683" s="130"/>
      <c r="DD683" s="131" t="s">
        <v>1523</v>
      </c>
      <c r="DI683" s="1" t="s">
        <v>436</v>
      </c>
      <c r="DJ683" s="210" t="s">
        <v>491</v>
      </c>
      <c r="DK683" s="4">
        <v>2</v>
      </c>
      <c r="DN683" s="16">
        <v>0</v>
      </c>
      <c r="DR683" s="1" t="s">
        <v>431</v>
      </c>
      <c r="DS683" s="1" t="s">
        <v>431</v>
      </c>
      <c r="DT683" s="1">
        <v>181</v>
      </c>
      <c r="DU683" s="1">
        <v>16</v>
      </c>
      <c r="DV683" s="1">
        <v>84</v>
      </c>
      <c r="DW683" s="1" t="s">
        <v>431</v>
      </c>
      <c r="DX683" s="1" t="s">
        <v>431</v>
      </c>
      <c r="DY683" s="1" t="s">
        <v>431</v>
      </c>
      <c r="DZ683" s="1" t="s">
        <v>431</v>
      </c>
      <c r="EA683" s="1">
        <v>0</v>
      </c>
      <c r="EC683" s="36"/>
      <c r="ED683" s="36"/>
      <c r="EE683" s="4">
        <v>9</v>
      </c>
      <c r="EF683" s="4"/>
      <c r="EG683" s="4"/>
      <c r="EH683" s="4"/>
      <c r="EI683" s="4"/>
      <c r="EJ683" s="4"/>
      <c r="EK683" s="4"/>
      <c r="EL683" s="6" t="e">
        <f>EK683/(EJ683*EJ683*0.01*0.01)</f>
        <v>#DIV/0!</v>
      </c>
      <c r="EM683" s="4">
        <v>1</v>
      </c>
      <c r="EN683" s="1">
        <v>1</v>
      </c>
      <c r="EO683" s="4">
        <v>3</v>
      </c>
      <c r="EP683" s="4"/>
      <c r="EQ683" s="31"/>
      <c r="ER683" s="14"/>
      <c r="ES683" s="132">
        <v>13663</v>
      </c>
      <c r="ET683" s="133">
        <v>75</v>
      </c>
      <c r="EU683" s="133">
        <v>57716</v>
      </c>
      <c r="EV683" s="133">
        <v>12000</v>
      </c>
      <c r="EW683" s="133">
        <v>39780</v>
      </c>
      <c r="EX683" s="133">
        <v>2868</v>
      </c>
      <c r="EY683" s="134">
        <f>EX683/EV683*EW683/ET683</f>
        <v>126.76560000000001</v>
      </c>
      <c r="EZ683" s="39">
        <f>L683*EY683</f>
        <v>1140.8904</v>
      </c>
      <c r="FA683" s="9"/>
      <c r="FE683" s="135"/>
      <c r="FF683" s="135"/>
      <c r="FH683" s="136"/>
      <c r="FK683" s="138"/>
      <c r="FL683" s="139"/>
      <c r="FM683" s="9"/>
      <c r="FN683" s="1"/>
      <c r="FO683" s="41">
        <f>AC683/1000</f>
        <v>0.13</v>
      </c>
      <c r="FQ683" s="121">
        <f>EX683*100/EU683</f>
        <v>4.9691593319010323</v>
      </c>
      <c r="FR683" s="140">
        <f>EY683/1000</f>
        <v>0.12676560000000001</v>
      </c>
      <c r="FS683" s="143"/>
      <c r="FU683" s="214"/>
      <c r="FW683" s="214"/>
      <c r="GI683" s="8"/>
      <c r="GO683" s="10">
        <v>44133</v>
      </c>
      <c r="GP683" s="10"/>
      <c r="GQ683" s="20"/>
      <c r="GT683" s="19">
        <v>1.4729125612799998</v>
      </c>
      <c r="GV683" s="148">
        <v>0.25889066080000001</v>
      </c>
      <c r="HA683" s="32">
        <v>0.63</v>
      </c>
      <c r="HB683" s="32">
        <v>1.1100000000000001</v>
      </c>
      <c r="HC683" s="33">
        <v>2790.22</v>
      </c>
      <c r="HD683" s="32">
        <v>0.5</v>
      </c>
      <c r="HE683" s="32">
        <v>2.13</v>
      </c>
      <c r="HF683" s="32">
        <v>0</v>
      </c>
      <c r="HG683" s="33">
        <v>38496.839999999997</v>
      </c>
      <c r="HH683" s="32">
        <v>94.81</v>
      </c>
      <c r="HI683" s="33">
        <v>139.99</v>
      </c>
      <c r="HJ683" s="32">
        <v>151.63999999999999</v>
      </c>
      <c r="HK683" s="32">
        <v>0</v>
      </c>
      <c r="HL683" s="32">
        <v>0</v>
      </c>
      <c r="HM683" s="32">
        <v>452.75</v>
      </c>
      <c r="HN683" s="32">
        <v>0</v>
      </c>
      <c r="HO683" s="32">
        <v>82.57</v>
      </c>
      <c r="HP683" s="33">
        <v>1843.83</v>
      </c>
      <c r="HQ683" s="32">
        <v>9.6999999999999993</v>
      </c>
      <c r="HR683" s="32">
        <v>0</v>
      </c>
      <c r="HS683" s="32">
        <v>181.27</v>
      </c>
      <c r="HT683" s="32">
        <v>435.76</v>
      </c>
      <c r="HU683" s="32">
        <v>185.37</v>
      </c>
      <c r="HV683" s="32">
        <v>4.83</v>
      </c>
      <c r="HW683" s="32">
        <v>85.77</v>
      </c>
      <c r="HX683" s="32">
        <v>0</v>
      </c>
      <c r="HY683" s="32">
        <v>0</v>
      </c>
      <c r="HZ683" s="32">
        <v>0</v>
      </c>
      <c r="IA683" s="22">
        <f>HU683/HP683</f>
        <v>0.10053529880737379</v>
      </c>
      <c r="KE683" s="20">
        <f>FR683*AO683/100*1000</f>
        <v>59.833363200000001</v>
      </c>
      <c r="KF683" s="20">
        <f>FR683*AP683/100*1000</f>
        <v>54.255676800000003</v>
      </c>
      <c r="KG683" s="20">
        <f>FR683*AQ683/100*1000</f>
        <v>10.394779199999999</v>
      </c>
      <c r="KH683" s="20">
        <f>FR683*AX683/100*1000</f>
        <v>7.7960844000000007</v>
      </c>
      <c r="KI683" s="20">
        <f>FR683*BM683/100*1000</f>
        <v>2.8522259999999999</v>
      </c>
      <c r="KJ683" s="20">
        <f>FR683*BY683/100*1000</f>
        <v>13.455407846400002</v>
      </c>
      <c r="KK683" s="20">
        <f>FR683*CA683/100*1000</f>
        <v>11.068158067200001</v>
      </c>
      <c r="KL683" s="20">
        <f>FR683*CC683/100*1000</f>
        <v>28.809764380799997</v>
      </c>
      <c r="KS683" s="1" t="s">
        <v>431</v>
      </c>
      <c r="KT683" s="1" t="s">
        <v>431</v>
      </c>
    </row>
    <row r="684" spans="1:308">
      <c r="A684" s="1">
        <v>220</v>
      </c>
      <c r="B684" s="1">
        <f>COUNTIFS($D$3:D684,D684,$F$3:F684,F684)</f>
        <v>1</v>
      </c>
      <c r="C684" s="34">
        <v>13401</v>
      </c>
      <c r="D684" s="75" t="s">
        <v>1496</v>
      </c>
      <c r="E684" s="76" t="s">
        <v>593</v>
      </c>
      <c r="F684" s="78">
        <v>516015313</v>
      </c>
      <c r="G684" s="77">
        <f>LEFT(H684,4)-CONCATENATE(IF(LEFT(F684, 2)&lt;MID(H684, 3, 4), 20, 19),LEFT(F684,2))</f>
        <v>69</v>
      </c>
      <c r="H684" s="248" t="s">
        <v>1495</v>
      </c>
      <c r="I684" s="29" t="s">
        <v>783</v>
      </c>
      <c r="J684" s="24" t="s">
        <v>487</v>
      </c>
      <c r="K684" s="2" t="s">
        <v>430</v>
      </c>
      <c r="L684" s="1">
        <v>39</v>
      </c>
      <c r="M684" s="2" t="s">
        <v>664</v>
      </c>
      <c r="N684" s="2" t="s">
        <v>647</v>
      </c>
      <c r="P684" s="1" t="s">
        <v>1452</v>
      </c>
      <c r="S684" s="2"/>
      <c r="T684" s="42"/>
      <c r="U684" s="42"/>
      <c r="V684" s="60" t="s">
        <v>1482</v>
      </c>
      <c r="X684" s="59"/>
      <c r="Y684" s="59"/>
      <c r="Z684" s="29"/>
      <c r="AA684" s="1" t="s">
        <v>812</v>
      </c>
      <c r="AC684" s="115">
        <v>298</v>
      </c>
      <c r="AD684" s="115">
        <v>11000</v>
      </c>
      <c r="AE684" s="11"/>
      <c r="AF684" s="11"/>
      <c r="AG684" s="11" t="s">
        <v>491</v>
      </c>
      <c r="AH684" s="115">
        <v>1000</v>
      </c>
      <c r="AI684" s="11"/>
      <c r="AJ684" s="11"/>
      <c r="AM684" s="11"/>
      <c r="AO684" s="116">
        <v>60</v>
      </c>
      <c r="AP684" s="117">
        <v>25.7</v>
      </c>
      <c r="AQ684" s="118">
        <v>13.5</v>
      </c>
      <c r="AR684" s="119">
        <f>AO684+AP684+AQ684</f>
        <v>99.2</v>
      </c>
      <c r="AS684" s="120">
        <f>AO684/AP684</f>
        <v>2.3346303501945527</v>
      </c>
      <c r="AT684" s="121">
        <f>AO684/AP684*AQ684</f>
        <v>31.517509727626461</v>
      </c>
      <c r="AU684" s="122">
        <f>AO684/(AP684+AQ684)</f>
        <v>1.5306122448979591</v>
      </c>
      <c r="AV684" s="19">
        <f>AW684*AO684/100</f>
        <v>56.97</v>
      </c>
      <c r="AW684" s="19">
        <f>98-AY684-(CD684*100/AO684)</f>
        <v>94.95</v>
      </c>
      <c r="AX684" s="123">
        <v>1.68</v>
      </c>
      <c r="AY684" s="19">
        <f>AX684*100/AO684</f>
        <v>2.8</v>
      </c>
      <c r="AZ684" s="1" t="s">
        <v>432</v>
      </c>
      <c r="BA684" s="58">
        <v>25.9</v>
      </c>
      <c r="BB684" s="1" t="s">
        <v>432</v>
      </c>
      <c r="BC684" s="6">
        <v>0.2</v>
      </c>
      <c r="BD684" s="6"/>
      <c r="BE684" s="19"/>
      <c r="BF684" s="19"/>
      <c r="BG684" s="67">
        <v>6879.333333333333</v>
      </c>
      <c r="BH684" s="67">
        <v>487.26467331118494</v>
      </c>
      <c r="BI684" s="19">
        <v>5.8</v>
      </c>
      <c r="BJ684" s="19">
        <v>46.2</v>
      </c>
      <c r="BK684" s="1">
        <v>53.8</v>
      </c>
      <c r="BL684" s="124">
        <f>BJ684/BK684</f>
        <v>0.858736059479554</v>
      </c>
      <c r="BM684" s="125">
        <v>0.77</v>
      </c>
      <c r="BN684" s="6">
        <f>BM684*100/AO684</f>
        <v>1.2833333333333334</v>
      </c>
      <c r="BO684" s="1" t="s">
        <v>432</v>
      </c>
      <c r="BP684" s="19">
        <v>38.299999999999997</v>
      </c>
      <c r="BQ684" s="19">
        <v>63.783999999999999</v>
      </c>
      <c r="BR684" s="43">
        <v>37493.5</v>
      </c>
      <c r="BS684" s="6">
        <f>BX684+BZ684</f>
        <v>60.599999999999994</v>
      </c>
      <c r="BT684" s="4">
        <v>79.599999999999994</v>
      </c>
      <c r="BU684" s="43">
        <v>14280.508474576272</v>
      </c>
      <c r="BV684" s="6">
        <f>100-BT684</f>
        <v>20.400000000000006</v>
      </c>
      <c r="BW684" s="6">
        <f>BY684+CA684+CC684</f>
        <v>25.520099999999999</v>
      </c>
      <c r="BX684" s="2">
        <v>25.3</v>
      </c>
      <c r="BY684" s="22">
        <f>BX684*AP684/100</f>
        <v>6.5021000000000004</v>
      </c>
      <c r="BZ684" s="4">
        <v>35.299999999999997</v>
      </c>
      <c r="CA684" s="22">
        <f>BZ684*AP684/100</f>
        <v>9.0720999999999989</v>
      </c>
      <c r="CB684" s="4">
        <v>38.700000000000003</v>
      </c>
      <c r="CC684" s="22">
        <f>CB684*AP684/100</f>
        <v>9.9459</v>
      </c>
      <c r="CD684" s="22">
        <v>0.15</v>
      </c>
      <c r="CE684" s="126">
        <v>100</v>
      </c>
      <c r="CF684" s="126">
        <v>15952</v>
      </c>
      <c r="CG684" s="126">
        <v>100</v>
      </c>
      <c r="CH684" s="126">
        <v>10703</v>
      </c>
      <c r="CI684" s="126">
        <v>98.1</v>
      </c>
      <c r="CJ684" s="126">
        <v>99.1</v>
      </c>
      <c r="CK684" s="126">
        <v>10541</v>
      </c>
      <c r="CL684" s="19">
        <f>BX684/BZ684</f>
        <v>0.71671388101983013</v>
      </c>
      <c r="CM684" s="22"/>
      <c r="CN684" s="22"/>
      <c r="CO684" s="22"/>
      <c r="CP684" s="6"/>
      <c r="CQ684" s="19"/>
      <c r="CR684" s="19">
        <v>80.400000000000006</v>
      </c>
      <c r="CS684" s="20">
        <v>3104</v>
      </c>
      <c r="CT684" s="22"/>
      <c r="CU684" s="142"/>
      <c r="CV684" s="142"/>
      <c r="CW684" s="22"/>
      <c r="CX684" s="22"/>
      <c r="CZ684" s="22"/>
      <c r="DA684" s="16"/>
      <c r="DB684" s="129" t="s">
        <v>258</v>
      </c>
      <c r="DC684" s="130"/>
      <c r="DD684" s="131" t="s">
        <v>1497</v>
      </c>
      <c r="DI684" s="1" t="s">
        <v>436</v>
      </c>
      <c r="DJ684" s="210" t="s">
        <v>491</v>
      </c>
      <c r="DK684" s="4">
        <v>2</v>
      </c>
      <c r="DN684" s="16">
        <v>0</v>
      </c>
      <c r="DR684" s="1" t="s">
        <v>431</v>
      </c>
      <c r="DS684" s="1" t="s">
        <v>431</v>
      </c>
      <c r="DT684" s="1">
        <v>604</v>
      </c>
      <c r="DU684" s="1">
        <v>29.8</v>
      </c>
      <c r="DV684" s="1">
        <v>70.2</v>
      </c>
      <c r="DW684" s="1" t="s">
        <v>431</v>
      </c>
      <c r="DX684" s="1" t="s">
        <v>431</v>
      </c>
      <c r="DY684" s="1" t="s">
        <v>431</v>
      </c>
      <c r="DZ684" s="1" t="s">
        <v>431</v>
      </c>
      <c r="EA684" s="1">
        <v>0</v>
      </c>
      <c r="EC684" s="36"/>
      <c r="ED684" s="36"/>
      <c r="EE684" s="4">
        <v>39</v>
      </c>
      <c r="EF684" s="4"/>
      <c r="EG684" s="5">
        <v>3</v>
      </c>
      <c r="EH684" s="4"/>
      <c r="EI684" s="4"/>
      <c r="EJ684" s="4"/>
      <c r="EK684" s="4"/>
      <c r="EL684" s="6" t="e">
        <f>EK684/(EJ684*EJ684*0.01*0.01)</f>
        <v>#DIV/0!</v>
      </c>
      <c r="EM684" s="4">
        <v>2</v>
      </c>
      <c r="EN684" s="1">
        <v>1</v>
      </c>
      <c r="EO684" s="4">
        <v>2</v>
      </c>
      <c r="EP684" s="4"/>
      <c r="EQ684" s="31"/>
      <c r="ER684" s="14"/>
      <c r="ES684" s="132">
        <v>13401</v>
      </c>
      <c r="ET684" s="133">
        <v>75</v>
      </c>
      <c r="EU684" s="133">
        <v>3765</v>
      </c>
      <c r="EV684" s="133">
        <v>4000</v>
      </c>
      <c r="EW684" s="133">
        <v>39780</v>
      </c>
      <c r="EX684" s="133">
        <v>2230</v>
      </c>
      <c r="EY684" s="134">
        <f>EX684/EV684*EW684/ET684</f>
        <v>295.69799999999998</v>
      </c>
      <c r="EZ684" s="39">
        <f>L684*EY684</f>
        <v>11532.222</v>
      </c>
      <c r="FA684" s="9"/>
      <c r="FE684" s="135"/>
      <c r="FF684" s="135"/>
      <c r="FH684" s="136"/>
      <c r="FK684" s="138"/>
      <c r="FL684" s="139"/>
      <c r="FM684" s="9"/>
      <c r="FN684" s="1"/>
      <c r="FO684" s="41">
        <f>AC684/1000</f>
        <v>0.29799999999999999</v>
      </c>
      <c r="FQ684" s="121">
        <f>EX684*100/EU684</f>
        <v>59.229747675962813</v>
      </c>
      <c r="FR684" s="140">
        <f>EY684/1000</f>
        <v>0.29569799999999996</v>
      </c>
      <c r="FS684" s="143"/>
      <c r="FU684" s="214"/>
      <c r="FW684" s="214"/>
      <c r="GI684" s="8"/>
      <c r="GO684" s="10">
        <v>44085</v>
      </c>
      <c r="GP684" s="10"/>
      <c r="GQ684" s="20"/>
      <c r="GT684" s="19">
        <v>0.66436752672999999</v>
      </c>
      <c r="GV684" s="148">
        <v>0.54563640320000006</v>
      </c>
      <c r="HA684" s="32">
        <v>1.85</v>
      </c>
      <c r="HB684" s="32">
        <v>9.2200000000000006</v>
      </c>
      <c r="HC684" s="33">
        <v>3779.15</v>
      </c>
      <c r="HD684" s="32">
        <v>11.75</v>
      </c>
      <c r="HE684" s="32">
        <v>26.88</v>
      </c>
      <c r="HF684" s="32">
        <v>7.92</v>
      </c>
      <c r="HG684" s="33">
        <v>29450.91</v>
      </c>
      <c r="HH684" s="32">
        <v>83.79</v>
      </c>
      <c r="HI684" s="33">
        <v>362.51</v>
      </c>
      <c r="HJ684" s="32">
        <v>431.59</v>
      </c>
      <c r="HK684" s="32">
        <v>8.9</v>
      </c>
      <c r="HL684" s="32">
        <v>68.099999999999994</v>
      </c>
      <c r="HM684" s="32">
        <v>4712.82</v>
      </c>
      <c r="HN684" s="32">
        <v>0</v>
      </c>
      <c r="HO684" s="32">
        <v>71.8</v>
      </c>
      <c r="HP684" s="33">
        <v>2091.12</v>
      </c>
      <c r="HQ684" s="32">
        <v>21.83</v>
      </c>
      <c r="HR684" s="32">
        <v>0</v>
      </c>
      <c r="HS684" s="32">
        <v>260.27</v>
      </c>
      <c r="HT684" s="32">
        <v>1570.68</v>
      </c>
      <c r="HU684" s="32">
        <v>1166.23</v>
      </c>
      <c r="HV684" s="32">
        <v>13.19</v>
      </c>
      <c r="HW684" s="32">
        <v>113.65</v>
      </c>
      <c r="HX684" s="32">
        <v>16.62</v>
      </c>
      <c r="HY684" s="32">
        <v>73.33</v>
      </c>
      <c r="HZ684" s="32">
        <v>301.16000000000003</v>
      </c>
      <c r="IA684" s="22">
        <f>HU684/HP684</f>
        <v>0.55770591835953942</v>
      </c>
      <c r="KE684" s="20">
        <f>FR684*AO684/100*1000</f>
        <v>177.41879999999998</v>
      </c>
      <c r="KF684" s="20">
        <f>FR684*AP684/100*1000</f>
        <v>75.994385999999992</v>
      </c>
      <c r="KG684" s="20">
        <f>FR684*AQ684/100*1000</f>
        <v>39.919229999999992</v>
      </c>
      <c r="KH684" s="20">
        <f>FR684*AX684/100*1000</f>
        <v>4.9677264000000001</v>
      </c>
      <c r="KI684" s="20">
        <f>FR684*BM684/100*1000</f>
        <v>2.2768745999999997</v>
      </c>
      <c r="KJ684" s="20">
        <f>FR684*BY684/100*1000</f>
        <v>19.226579657999999</v>
      </c>
      <c r="KK684" s="20">
        <f>FR684*CA684/100*1000</f>
        <v>26.826018257999998</v>
      </c>
      <c r="KL684" s="20">
        <f>FR684*CC684/100*1000</f>
        <v>29.409827381999996</v>
      </c>
      <c r="KS684" s="23">
        <v>44176</v>
      </c>
      <c r="KT684" s="1">
        <v>2</v>
      </c>
    </row>
    <row r="685" spans="1:308">
      <c r="A685" s="1">
        <v>86</v>
      </c>
      <c r="B685" s="1">
        <f>COUNTIFS($D$3:D685,D685,$F$3:F685,F685)</f>
        <v>2</v>
      </c>
      <c r="C685" s="34">
        <v>14903</v>
      </c>
      <c r="D685" s="75" t="s">
        <v>1496</v>
      </c>
      <c r="E685" s="76" t="s">
        <v>593</v>
      </c>
      <c r="F685" s="78">
        <v>516015313</v>
      </c>
      <c r="G685" s="77">
        <f>LEFT(H685,4)-CONCATENATE(IF(LEFT(F685, 2)&lt;MID(H685, 3, 4), 20, 19),LEFT(F685,2))</f>
        <v>70</v>
      </c>
      <c r="H685" s="248" t="s">
        <v>1863</v>
      </c>
      <c r="I685" s="29" t="s">
        <v>1864</v>
      </c>
      <c r="J685" s="24" t="s">
        <v>487</v>
      </c>
      <c r="K685" s="2" t="s">
        <v>430</v>
      </c>
      <c r="L685" s="2">
        <v>39</v>
      </c>
      <c r="M685" s="2">
        <v>1</v>
      </c>
      <c r="N685" s="2" t="s">
        <v>431</v>
      </c>
      <c r="O685" s="11"/>
      <c r="P685" s="2" t="s">
        <v>1852</v>
      </c>
      <c r="Q685" s="11"/>
      <c r="R685" s="11"/>
      <c r="S685" s="11"/>
      <c r="T685" s="42"/>
      <c r="U685" s="42"/>
      <c r="V685" s="64" t="s">
        <v>1609</v>
      </c>
      <c r="W685" s="42"/>
      <c r="X685" s="66"/>
      <c r="Y685" s="66"/>
      <c r="Z685" s="11"/>
      <c r="AA685" s="1" t="s">
        <v>812</v>
      </c>
      <c r="AC685" s="115">
        <v>603</v>
      </c>
      <c r="AD685" s="115">
        <v>23500</v>
      </c>
      <c r="AE685" s="11"/>
      <c r="AF685" s="11"/>
      <c r="AG685" s="11" t="s">
        <v>491</v>
      </c>
      <c r="AH685" s="115">
        <v>1500</v>
      </c>
      <c r="AI685" s="11"/>
      <c r="AJ685" s="11"/>
      <c r="AM685" s="11"/>
      <c r="AO685" s="116">
        <v>69.8</v>
      </c>
      <c r="AP685" s="117">
        <v>11</v>
      </c>
      <c r="AQ685" s="118">
        <v>18.7</v>
      </c>
      <c r="AR685" s="119">
        <f>AO685+AP685+AQ685</f>
        <v>99.5</v>
      </c>
      <c r="AS685" s="120">
        <f>AO685/AP685</f>
        <v>6.3454545454545448</v>
      </c>
      <c r="AT685" s="121">
        <f>AO685/AP685*AQ685</f>
        <v>118.65999999999998</v>
      </c>
      <c r="AU685" s="122">
        <f>AO685/(AP685+AQ685)</f>
        <v>2.3501683501683504</v>
      </c>
      <c r="AV685" s="19">
        <f>AW685*AO685/100</f>
        <v>63.863999999999997</v>
      </c>
      <c r="AW685" s="19">
        <f>98-AY685-(CD685*100/AO685)</f>
        <v>91.495702005730664</v>
      </c>
      <c r="AX685" s="123">
        <v>4.33</v>
      </c>
      <c r="AY685" s="19">
        <f>AX685*100/AO685</f>
        <v>6.203438395415473</v>
      </c>
      <c r="AZ685" s="1" t="s">
        <v>432</v>
      </c>
      <c r="BA685" s="58">
        <v>7.36</v>
      </c>
      <c r="BB685" s="1" t="s">
        <v>432</v>
      </c>
      <c r="BC685" s="6">
        <v>1.05</v>
      </c>
      <c r="BD685" s="6"/>
      <c r="BE685" s="19"/>
      <c r="BF685" s="19"/>
      <c r="BG685" s="2">
        <v>5344</v>
      </c>
      <c r="BH685" s="2">
        <v>502.72727272727269</v>
      </c>
      <c r="BI685" s="19">
        <v>0.53</v>
      </c>
      <c r="BJ685" s="19">
        <v>51.2</v>
      </c>
      <c r="BK685" s="1">
        <v>48.8</v>
      </c>
      <c r="BL685" s="124">
        <f>BJ685/BK685</f>
        <v>1.0491803278688525</v>
      </c>
      <c r="BM685" s="125">
        <v>1.0900000000000001</v>
      </c>
      <c r="BN685" s="6">
        <f>BM685*100/AO685</f>
        <v>1.5616045845272208</v>
      </c>
      <c r="BO685" s="1" t="s">
        <v>432</v>
      </c>
      <c r="BP685" s="19">
        <v>54.3</v>
      </c>
      <c r="BQ685" s="19">
        <v>52.4</v>
      </c>
      <c r="BR685" s="4">
        <v>53020</v>
      </c>
      <c r="BS685" s="6">
        <f>BX685+BZ685</f>
        <v>42.3</v>
      </c>
      <c r="BT685" s="4">
        <v>63.8</v>
      </c>
      <c r="BU685" s="4">
        <v>11272</v>
      </c>
      <c r="BV685" s="6">
        <f>100-BT685</f>
        <v>36.200000000000003</v>
      </c>
      <c r="BW685" s="6">
        <f>BY685+CA685+CC685</f>
        <v>10.856999999999999</v>
      </c>
      <c r="BX685" s="22">
        <v>23.4</v>
      </c>
      <c r="BY685" s="22">
        <f>BX685*AP685/100</f>
        <v>2.5739999999999998</v>
      </c>
      <c r="BZ685" s="4">
        <v>18.899999999999999</v>
      </c>
      <c r="CA685" s="22">
        <f>BZ685*AP685/100</f>
        <v>2.0789999999999997</v>
      </c>
      <c r="CB685" s="4">
        <v>56.4</v>
      </c>
      <c r="CC685" s="22">
        <f>CB685*AP685/100</f>
        <v>6.2039999999999997</v>
      </c>
      <c r="CD685" s="22">
        <v>0.21</v>
      </c>
      <c r="CE685" s="126">
        <v>99.2</v>
      </c>
      <c r="CF685" s="126">
        <v>11980</v>
      </c>
      <c r="CG685" s="126">
        <v>98</v>
      </c>
      <c r="CH685" s="126">
        <v>8236</v>
      </c>
      <c r="CI685" s="126">
        <v>82</v>
      </c>
      <c r="CJ685" s="126">
        <v>88.4</v>
      </c>
      <c r="CK685" s="126">
        <v>7797</v>
      </c>
      <c r="CL685" s="19">
        <f>BX685/BZ685</f>
        <v>1.2380952380952381</v>
      </c>
      <c r="CM685" s="19">
        <v>4.7699999999999996</v>
      </c>
      <c r="CN685" s="19">
        <v>3.8</v>
      </c>
      <c r="CO685" s="19">
        <v>2.0099999999999998</v>
      </c>
      <c r="CP685" s="6"/>
      <c r="CQ685" s="19"/>
      <c r="CR685" s="19"/>
      <c r="CS685" s="20"/>
      <c r="CZ685" s="22"/>
      <c r="DA685" s="16"/>
      <c r="DB685" s="129" t="s">
        <v>258</v>
      </c>
      <c r="DC685" s="130"/>
      <c r="DD685" s="131" t="s">
        <v>1865</v>
      </c>
      <c r="DI685" s="1" t="s">
        <v>436</v>
      </c>
      <c r="DJ685" s="210" t="s">
        <v>491</v>
      </c>
      <c r="DK685" s="4">
        <v>2</v>
      </c>
      <c r="DN685" s="16">
        <v>0</v>
      </c>
      <c r="DR685" s="22" t="s">
        <v>431</v>
      </c>
      <c r="DS685" s="22" t="s">
        <v>431</v>
      </c>
      <c r="DT685" s="67">
        <v>812</v>
      </c>
      <c r="DU685" s="22">
        <v>19.5</v>
      </c>
      <c r="DV685" s="22">
        <v>80.5</v>
      </c>
      <c r="DW685" s="22" t="s">
        <v>431</v>
      </c>
      <c r="DX685" s="22" t="s">
        <v>431</v>
      </c>
      <c r="DY685" s="22" t="s">
        <v>431</v>
      </c>
      <c r="DZ685" s="22" t="s">
        <v>431</v>
      </c>
      <c r="EA685" s="2">
        <v>0</v>
      </c>
      <c r="EB685" s="68"/>
      <c r="EC685" s="36"/>
      <c r="ED685" s="36"/>
      <c r="EE685" s="4">
        <f>L685</f>
        <v>39</v>
      </c>
      <c r="EF685" s="4"/>
      <c r="EG685" s="4">
        <v>3</v>
      </c>
      <c r="EH685" s="4"/>
      <c r="EI685" s="4"/>
      <c r="EJ685" s="4"/>
      <c r="EK685" s="4"/>
      <c r="EL685" s="6" t="e">
        <f>EK685/(EJ685*EJ685*0.01*0.01)</f>
        <v>#DIV/0!</v>
      </c>
      <c r="EM685" s="4"/>
      <c r="EN685" s="4"/>
      <c r="EO685" s="4"/>
      <c r="EP685" s="4"/>
      <c r="EQ685" s="31"/>
      <c r="ER685" s="14"/>
      <c r="ES685" s="132">
        <v>14903</v>
      </c>
      <c r="ET685" s="133">
        <v>75</v>
      </c>
      <c r="EU685" s="133">
        <v>5998</v>
      </c>
      <c r="EV685" s="133">
        <v>4000</v>
      </c>
      <c r="EW685" s="133">
        <v>39780</v>
      </c>
      <c r="EX685" s="133">
        <v>4459</v>
      </c>
      <c r="EY685" s="134">
        <f>EX685/EV685*EW685/ET685</f>
        <v>591.26339999999993</v>
      </c>
      <c r="EZ685" s="39">
        <f>L685*EY685</f>
        <v>23059.272599999997</v>
      </c>
      <c r="FA685" s="9"/>
      <c r="FE685" s="135"/>
      <c r="FF685" s="135"/>
      <c r="FH685" s="136"/>
      <c r="FK685" s="138"/>
      <c r="FL685" s="139"/>
      <c r="FM685" s="9"/>
      <c r="FN685" s="1"/>
      <c r="FO685" s="41">
        <f>AC685/1000</f>
        <v>0.60299999999999998</v>
      </c>
      <c r="FQ685" s="121">
        <f>EX685*100/EU685</f>
        <v>74.341447149049685</v>
      </c>
      <c r="FR685" s="140">
        <f>EY685/1000</f>
        <v>0.59126339999999988</v>
      </c>
      <c r="FS685" s="9"/>
      <c r="FU685" s="214"/>
      <c r="FW685" s="214"/>
      <c r="GI685" s="8"/>
      <c r="GO685" s="10">
        <v>44281</v>
      </c>
      <c r="GP685" s="10"/>
      <c r="GQ685" s="20"/>
      <c r="KE685" s="20">
        <f>FR685*AO685/100*1000</f>
        <v>412.7018531999999</v>
      </c>
      <c r="KF685" s="20">
        <f>FR685*AP685/100*1000</f>
        <v>65.038973999999982</v>
      </c>
      <c r="KG685" s="20">
        <f>FR685*AQ685/100*1000</f>
        <v>110.56625579999996</v>
      </c>
      <c r="KH685" s="20">
        <f>FR685*AX685/100*1000</f>
        <v>25.601705219999996</v>
      </c>
      <c r="KI685" s="20">
        <f>FR685*BM685/100*1000</f>
        <v>6.4447710599999999</v>
      </c>
      <c r="KJ685" s="20">
        <f>FR685*BY685/100*1000</f>
        <v>15.219119915999997</v>
      </c>
      <c r="KK685" s="20">
        <f>FR685*CA685/100*1000</f>
        <v>12.292366085999994</v>
      </c>
      <c r="KL685" s="20">
        <f>FR685*CC685/100*1000</f>
        <v>36.681981335999986</v>
      </c>
    </row>
    <row r="686" spans="1:308">
      <c r="A686" s="1">
        <v>146</v>
      </c>
      <c r="B686" s="1">
        <f>COUNTIFS($D$3:D686,D686,$F$3:F686,F686)</f>
        <v>3</v>
      </c>
      <c r="C686" s="34">
        <v>15354</v>
      </c>
      <c r="D686" s="75" t="s">
        <v>1496</v>
      </c>
      <c r="E686" s="76" t="s">
        <v>593</v>
      </c>
      <c r="F686" s="78">
        <v>516015313</v>
      </c>
      <c r="G686" s="77">
        <v>70</v>
      </c>
      <c r="H686" s="248" t="s">
        <v>1964</v>
      </c>
      <c r="I686" s="29" t="s">
        <v>442</v>
      </c>
      <c r="J686" s="24" t="s">
        <v>487</v>
      </c>
      <c r="K686" s="2" t="s">
        <v>430</v>
      </c>
      <c r="L686" s="2">
        <v>22</v>
      </c>
      <c r="M686" s="2">
        <v>8</v>
      </c>
      <c r="N686" s="2" t="s">
        <v>431</v>
      </c>
      <c r="O686" s="11"/>
      <c r="P686" s="2" t="s">
        <v>1955</v>
      </c>
      <c r="Q686" s="11"/>
      <c r="R686" s="11"/>
      <c r="S686" s="11"/>
      <c r="T686" s="42"/>
      <c r="U686" s="42"/>
      <c r="V686" s="64" t="s">
        <v>1609</v>
      </c>
      <c r="W686" s="42"/>
      <c r="X686" s="42"/>
      <c r="Y686" s="66"/>
      <c r="Z686" s="11"/>
      <c r="AA686" s="1" t="s">
        <v>773</v>
      </c>
      <c r="AC686" s="115">
        <v>6368</v>
      </c>
      <c r="AD686" s="115">
        <v>140000</v>
      </c>
      <c r="AE686" s="11"/>
      <c r="AF686" s="11"/>
      <c r="AG686" s="11" t="s">
        <v>491</v>
      </c>
      <c r="AH686" s="115">
        <v>10000</v>
      </c>
      <c r="AI686" s="11"/>
      <c r="AJ686" s="11"/>
      <c r="AM686" s="11"/>
      <c r="AO686" s="116">
        <v>61.4</v>
      </c>
      <c r="AP686" s="117">
        <v>11.9</v>
      </c>
      <c r="AQ686" s="118">
        <v>25.9</v>
      </c>
      <c r="AR686" s="119">
        <f>AO686+AP686+AQ686</f>
        <v>99.199999999999989</v>
      </c>
      <c r="AS686" s="120">
        <f>AO686/AP686</f>
        <v>5.1596638655462179</v>
      </c>
      <c r="AT686" s="121">
        <f>AO686/AP686*AQ686</f>
        <v>133.63529411764705</v>
      </c>
      <c r="AU686" s="122">
        <f>AO686/(AP686+AQ686)</f>
        <v>1.6243386243386244</v>
      </c>
      <c r="AV686" s="19">
        <f>AW686*AO686/100</f>
        <v>55.692000000000007</v>
      </c>
      <c r="AW686" s="19">
        <f>98-AY686-(CD686*100/AO686)</f>
        <v>90.703583061889262</v>
      </c>
      <c r="AX686" s="123">
        <v>3.91</v>
      </c>
      <c r="AY686" s="19">
        <f>AX686*100/AO686</f>
        <v>6.3680781758957652</v>
      </c>
      <c r="AZ686" s="1" t="s">
        <v>432</v>
      </c>
      <c r="BA686" s="58">
        <v>6.3</v>
      </c>
      <c r="BB686" s="1" t="s">
        <v>432</v>
      </c>
      <c r="BC686" s="6">
        <v>0.91</v>
      </c>
      <c r="BD686" s="6"/>
      <c r="BE686" s="19"/>
      <c r="BF686" s="19"/>
      <c r="BG686" s="67">
        <v>8105.5139550714784</v>
      </c>
      <c r="BH686" s="67">
        <v>893.63636363636351</v>
      </c>
      <c r="BI686" s="19">
        <v>2.89</v>
      </c>
      <c r="BJ686" s="19">
        <v>59.8</v>
      </c>
      <c r="BK686" s="19">
        <f>100-BJ686</f>
        <v>40.200000000000003</v>
      </c>
      <c r="BL686" s="124">
        <f>BJ686/BK686</f>
        <v>1.4875621890547261</v>
      </c>
      <c r="BM686" s="125">
        <v>0.46</v>
      </c>
      <c r="BN686" s="6">
        <f>BM686*100/AO686</f>
        <v>0.749185667752443</v>
      </c>
      <c r="BO686" s="1" t="s">
        <v>432</v>
      </c>
      <c r="BP686" s="19">
        <v>26.536000000000001</v>
      </c>
      <c r="BQ686" s="19">
        <v>50.54</v>
      </c>
      <c r="BR686" s="43">
        <v>93450</v>
      </c>
      <c r="BS686" s="6">
        <f>BX686+BZ686</f>
        <v>29.63</v>
      </c>
      <c r="BT686" s="4">
        <v>69.7</v>
      </c>
      <c r="BU686" s="43">
        <v>11722.880000000001</v>
      </c>
      <c r="BV686" s="6">
        <f>100-BT686</f>
        <v>30.299999999999997</v>
      </c>
      <c r="BW686" s="6">
        <f>BY686+CA686+CC686</f>
        <v>11.760770000000001</v>
      </c>
      <c r="BX686" s="22">
        <v>1.93</v>
      </c>
      <c r="BY686" s="22">
        <f>BX686*AP686/100</f>
        <v>0.22966999999999999</v>
      </c>
      <c r="BZ686" s="6">
        <v>27.7</v>
      </c>
      <c r="CA686" s="22">
        <f>BZ686*AP686/100</f>
        <v>3.2963</v>
      </c>
      <c r="CB686" s="6">
        <v>69.2</v>
      </c>
      <c r="CC686" s="22">
        <f>CB686*AP686/100</f>
        <v>8.2347999999999999</v>
      </c>
      <c r="CD686" s="22">
        <v>0.56999999999999995</v>
      </c>
      <c r="CE686" s="126">
        <v>97.7</v>
      </c>
      <c r="CF686" s="127">
        <v>14036</v>
      </c>
      <c r="CG686" s="126">
        <v>97.4</v>
      </c>
      <c r="CH686" s="127">
        <v>8622</v>
      </c>
      <c r="CI686" s="126">
        <v>76.8</v>
      </c>
      <c r="CJ686" s="126">
        <v>82.4</v>
      </c>
      <c r="CK686" s="127">
        <v>8063</v>
      </c>
      <c r="CL686" s="19">
        <f>BX686/BZ686</f>
        <v>6.9675090252707586E-2</v>
      </c>
      <c r="CM686" s="19">
        <v>3.15</v>
      </c>
      <c r="CN686" s="19">
        <v>0.95</v>
      </c>
      <c r="CO686" s="19">
        <v>0.9</v>
      </c>
      <c r="CP686" s="6"/>
      <c r="CQ686" s="19"/>
      <c r="CR686" s="19"/>
      <c r="CS686" s="20"/>
      <c r="CZ686" s="22"/>
      <c r="DA686" s="16"/>
      <c r="DB686" s="129" t="s">
        <v>258</v>
      </c>
      <c r="DC686" s="130"/>
      <c r="DD686" s="131" t="s">
        <v>1968</v>
      </c>
      <c r="DI686" s="108" t="s">
        <v>436</v>
      </c>
      <c r="DJ686" s="210" t="s">
        <v>491</v>
      </c>
      <c r="DK686" s="4">
        <v>2</v>
      </c>
      <c r="DN686" s="16" t="s">
        <v>443</v>
      </c>
      <c r="DR686" s="22" t="s">
        <v>431</v>
      </c>
      <c r="DS686" s="22" t="s">
        <v>431</v>
      </c>
      <c r="DT686" s="67">
        <v>1755</v>
      </c>
      <c r="DU686" s="22">
        <v>22.3</v>
      </c>
      <c r="DV686" s="22">
        <v>77.7</v>
      </c>
      <c r="DW686" s="22" t="s">
        <v>431</v>
      </c>
      <c r="DX686" s="22" t="s">
        <v>431</v>
      </c>
      <c r="DY686" s="22" t="s">
        <v>431</v>
      </c>
      <c r="DZ686" s="22" t="s">
        <v>431</v>
      </c>
      <c r="EA686" s="2">
        <v>0</v>
      </c>
      <c r="EB686" s="68"/>
      <c r="EC686" s="36"/>
      <c r="ED686" s="36"/>
      <c r="EE686" s="4">
        <f>L686</f>
        <v>22</v>
      </c>
      <c r="EF686" s="4"/>
      <c r="EG686" s="4"/>
      <c r="EH686" s="4"/>
      <c r="EI686" s="4"/>
      <c r="EJ686" s="4"/>
      <c r="EK686" s="4"/>
      <c r="EL686" s="6" t="e">
        <f>EK686/(EJ686*EJ686*0.01*0.01)</f>
        <v>#DIV/0!</v>
      </c>
      <c r="EM686" s="4"/>
      <c r="EN686" s="4"/>
      <c r="EO686" s="4"/>
      <c r="EP686" s="4"/>
      <c r="EQ686" s="31"/>
      <c r="ER686" s="14"/>
      <c r="ES686" s="132">
        <v>15354</v>
      </c>
      <c r="ET686" s="133">
        <v>75</v>
      </c>
      <c r="EU686" s="133">
        <v>182085</v>
      </c>
      <c r="EV686" s="133">
        <v>10413</v>
      </c>
      <c r="EW686" s="133">
        <v>39780</v>
      </c>
      <c r="EX686" s="133">
        <v>33193</v>
      </c>
      <c r="EY686" s="134">
        <f>EX686/EV686*EW686/ET686</f>
        <v>1690.7295880149813</v>
      </c>
      <c r="EZ686" s="39">
        <f>L686*EY686</f>
        <v>37196.050936329586</v>
      </c>
      <c r="FA686" s="9"/>
      <c r="FE686" s="135"/>
      <c r="FF686" s="135"/>
      <c r="FH686" s="136"/>
      <c r="FK686" s="138"/>
      <c r="FL686" s="139"/>
      <c r="FM686" s="9"/>
      <c r="FN686" s="1"/>
      <c r="FO686" s="41">
        <f>AC686/1000</f>
        <v>6.3680000000000003</v>
      </c>
      <c r="FQ686" s="121">
        <f>EX686*100/EU686</f>
        <v>18.229398357909769</v>
      </c>
      <c r="FR686" s="140">
        <f>EY686/1000</f>
        <v>1.6907295880149813</v>
      </c>
      <c r="FS686" s="9"/>
      <c r="FU686" s="214"/>
      <c r="FW686" s="214"/>
      <c r="GI686" s="8"/>
      <c r="GO686" s="10"/>
      <c r="GP686" s="10"/>
      <c r="GQ686" s="20"/>
      <c r="KE686" s="20">
        <f>FR686*AO686/100*1000</f>
        <v>1038.1079670411987</v>
      </c>
      <c r="KF686" s="20">
        <f>FR686*AP686/100*1000</f>
        <v>201.19682097378276</v>
      </c>
      <c r="KG686" s="20">
        <f>FR686*AQ686/100*1000</f>
        <v>437.89896329588015</v>
      </c>
      <c r="KH686" s="20">
        <f>FR686*AX686/100*1000</f>
        <v>66.107526891385774</v>
      </c>
      <c r="KI686" s="20">
        <f>FR686*BM686/100*1000</f>
        <v>7.7773561048689146</v>
      </c>
      <c r="KJ686" s="20">
        <f>FR686*BY686/100*1000</f>
        <v>3.8830986447940075</v>
      </c>
      <c r="KK686" s="20">
        <f>FR686*CA686/100*1000</f>
        <v>55.731519409737828</v>
      </c>
      <c r="KL686" s="20">
        <f>FR686*CC686/100*1000</f>
        <v>139.2282001138577</v>
      </c>
    </row>
    <row r="687" spans="1:308">
      <c r="A687" s="1">
        <v>210</v>
      </c>
      <c r="B687" s="1">
        <f>COUNTIFS($D$3:D687,D687,$F$3:F687,F687)</f>
        <v>4</v>
      </c>
      <c r="C687" s="34">
        <v>15853</v>
      </c>
      <c r="D687" s="75" t="s">
        <v>1496</v>
      </c>
      <c r="E687" s="76" t="s">
        <v>593</v>
      </c>
      <c r="F687" s="78">
        <v>516015313</v>
      </c>
      <c r="G687" s="77">
        <v>70</v>
      </c>
      <c r="H687" s="248" t="s">
        <v>2083</v>
      </c>
      <c r="I687" s="29" t="s">
        <v>442</v>
      </c>
      <c r="J687" s="24" t="s">
        <v>487</v>
      </c>
      <c r="K687" s="2" t="s">
        <v>430</v>
      </c>
      <c r="L687" s="2">
        <v>25</v>
      </c>
      <c r="M687" s="2" t="s">
        <v>652</v>
      </c>
      <c r="N687" s="2" t="s">
        <v>647</v>
      </c>
      <c r="O687" s="11"/>
      <c r="P687" s="2" t="s">
        <v>2046</v>
      </c>
      <c r="Q687" s="11"/>
      <c r="R687" s="11"/>
      <c r="S687" s="11"/>
      <c r="T687" s="42"/>
      <c r="U687" s="42"/>
      <c r="V687" s="64" t="s">
        <v>1609</v>
      </c>
      <c r="W687" s="11"/>
      <c r="X687" s="11"/>
      <c r="Y687" s="66"/>
      <c r="Z687" s="11"/>
      <c r="AA687" s="1" t="s">
        <v>812</v>
      </c>
      <c r="AC687" s="115">
        <v>110</v>
      </c>
      <c r="AD687" s="115">
        <v>2700</v>
      </c>
      <c r="AE687" s="11"/>
      <c r="AF687" s="11"/>
      <c r="AG687" s="11" t="s">
        <v>491</v>
      </c>
      <c r="AH687" s="115">
        <v>250</v>
      </c>
      <c r="AI687" s="11"/>
      <c r="AJ687" s="11"/>
      <c r="AM687" s="11"/>
      <c r="AO687" s="116">
        <v>34.5</v>
      </c>
      <c r="AP687" s="117">
        <v>22.9</v>
      </c>
      <c r="AQ687" s="118">
        <v>42.1</v>
      </c>
      <c r="AR687" s="119">
        <f>AO687+AP687+AQ687</f>
        <v>99.5</v>
      </c>
      <c r="AS687" s="120">
        <f>AO687/AP687</f>
        <v>1.5065502183406114</v>
      </c>
      <c r="AT687" s="121">
        <f>AO687/AP687*AQ687</f>
        <v>63.425764192139745</v>
      </c>
      <c r="AU687" s="122">
        <f>AO687/(AP687+AQ687)</f>
        <v>0.53076923076923077</v>
      </c>
      <c r="AV687" s="19">
        <f>AW687*AO687/100</f>
        <v>31.791000000000004</v>
      </c>
      <c r="AW687" s="19">
        <f>98-AY687-(CD687*100/AO687)</f>
        <v>92.147826086956528</v>
      </c>
      <c r="AX687" s="123">
        <v>1.98</v>
      </c>
      <c r="AY687" s="19">
        <f>AX687*100/AO687</f>
        <v>5.7391304347826084</v>
      </c>
      <c r="AZ687" s="1" t="s">
        <v>432</v>
      </c>
      <c r="BA687" s="58">
        <v>6.89</v>
      </c>
      <c r="BB687" s="1" t="s">
        <v>432</v>
      </c>
      <c r="BC687" s="6">
        <v>1.43</v>
      </c>
      <c r="BD687" s="6"/>
      <c r="BE687" s="19"/>
      <c r="BF687" s="19"/>
      <c r="BG687" s="67">
        <v>6816.8141592920365</v>
      </c>
      <c r="BH687" s="67">
        <v>163.35</v>
      </c>
      <c r="BI687" s="19">
        <v>0.25</v>
      </c>
      <c r="BJ687" s="19">
        <v>40</v>
      </c>
      <c r="BK687" s="19">
        <f>100-BJ687</f>
        <v>60</v>
      </c>
      <c r="BL687" s="124">
        <f>BJ687/BK687</f>
        <v>0.66666666666666663</v>
      </c>
      <c r="BM687" s="125">
        <v>0.6</v>
      </c>
      <c r="BN687" s="6">
        <f>BM687*100/AO687</f>
        <v>1.7391304347826086</v>
      </c>
      <c r="BO687" s="1" t="s">
        <v>432</v>
      </c>
      <c r="BP687" s="19">
        <v>45.85</v>
      </c>
      <c r="BQ687" s="19">
        <v>31.92</v>
      </c>
      <c r="BR687" s="43">
        <v>30829.68</v>
      </c>
      <c r="BS687" s="6">
        <f>BX687+BZ687</f>
        <v>63.5</v>
      </c>
      <c r="BT687" s="4">
        <v>85.5</v>
      </c>
      <c r="BU687" s="43">
        <v>9285.1875</v>
      </c>
      <c r="BV687" s="6">
        <f>100-BT687</f>
        <v>14.5</v>
      </c>
      <c r="BW687" s="6">
        <f>BY687+CA687+CC687</f>
        <v>22.4649</v>
      </c>
      <c r="BX687" s="22">
        <v>35.299999999999997</v>
      </c>
      <c r="BY687" s="22">
        <f>BX687*AP687/100</f>
        <v>8.0836999999999986</v>
      </c>
      <c r="BZ687" s="6">
        <v>28.2</v>
      </c>
      <c r="CA687" s="22">
        <f>BZ687*AP687/100</f>
        <v>6.4577999999999998</v>
      </c>
      <c r="CB687" s="6">
        <v>34.6</v>
      </c>
      <c r="CC687" s="22">
        <f>CB687*AP687/100</f>
        <v>7.9234</v>
      </c>
      <c r="CD687" s="22">
        <v>3.9E-2</v>
      </c>
      <c r="CE687" s="126">
        <v>97.4</v>
      </c>
      <c r="CF687" s="127">
        <v>7449</v>
      </c>
      <c r="CG687" s="126">
        <v>90.8</v>
      </c>
      <c r="CH687" s="127">
        <v>5946</v>
      </c>
      <c r="CI687" s="126">
        <v>83.8</v>
      </c>
      <c r="CJ687" s="126">
        <v>90.4</v>
      </c>
      <c r="CK687" s="127">
        <v>6243</v>
      </c>
      <c r="CL687" s="19">
        <f>BX687/BZ687</f>
        <v>1.25177304964539</v>
      </c>
      <c r="CM687" s="19"/>
      <c r="CN687" s="19"/>
      <c r="CO687" s="19"/>
      <c r="CP687" s="6">
        <v>0.91</v>
      </c>
      <c r="CQ687" s="19"/>
      <c r="CR687" s="19"/>
      <c r="CS687" s="20"/>
      <c r="CZ687" s="22"/>
      <c r="DA687" s="16"/>
      <c r="DB687" s="129" t="s">
        <v>458</v>
      </c>
      <c r="DC687" s="130"/>
      <c r="DD687" s="131" t="s">
        <v>2084</v>
      </c>
      <c r="DI687" s="1" t="s">
        <v>436</v>
      </c>
      <c r="DJ687" s="210" t="s">
        <v>491</v>
      </c>
      <c r="DK687" s="4">
        <v>2</v>
      </c>
      <c r="DN687" s="16">
        <v>0</v>
      </c>
      <c r="DR687" s="22" t="s">
        <v>431</v>
      </c>
      <c r="DS687" s="22" t="s">
        <v>431</v>
      </c>
      <c r="DT687" s="67">
        <v>116</v>
      </c>
      <c r="DU687" s="22">
        <v>26.7</v>
      </c>
      <c r="DV687" s="22">
        <v>73.3</v>
      </c>
      <c r="DW687" s="22" t="s">
        <v>431</v>
      </c>
      <c r="DX687" s="22" t="s">
        <v>431</v>
      </c>
      <c r="DY687" s="22" t="s">
        <v>431</v>
      </c>
      <c r="DZ687" s="22" t="s">
        <v>431</v>
      </c>
      <c r="EA687" s="68" t="s">
        <v>1836</v>
      </c>
      <c r="EB687" s="68" t="s">
        <v>2077</v>
      </c>
      <c r="EC687" s="36"/>
      <c r="ED687" s="36"/>
      <c r="EE687" s="4">
        <f>L687</f>
        <v>25</v>
      </c>
      <c r="EF687" s="4"/>
      <c r="EG687" s="4">
        <v>3</v>
      </c>
      <c r="EH687" s="4"/>
      <c r="EI687" s="4"/>
      <c r="EJ687" s="4"/>
      <c r="EK687" s="4"/>
      <c r="EL687" s="6" t="e">
        <f>EK687/(EJ687*EJ687*0.01*0.01)</f>
        <v>#DIV/0!</v>
      </c>
      <c r="EM687" s="4"/>
      <c r="EN687" s="4"/>
      <c r="EO687" s="4"/>
      <c r="EP687" s="4"/>
      <c r="EQ687" s="31"/>
      <c r="ER687" s="14"/>
      <c r="ES687" s="132">
        <f>C687</f>
        <v>15853</v>
      </c>
      <c r="ET687" s="133">
        <v>75</v>
      </c>
      <c r="EU687" s="133">
        <v>289537</v>
      </c>
      <c r="EV687" s="133">
        <v>12000</v>
      </c>
      <c r="EW687" s="133">
        <v>39780</v>
      </c>
      <c r="EX687" s="133">
        <v>2186</v>
      </c>
      <c r="EY687" s="134">
        <f>EX687/EV687*EW687/ET687</f>
        <v>96.621200000000002</v>
      </c>
      <c r="EZ687" s="39">
        <f>L687*EY687</f>
        <v>2415.5300000000002</v>
      </c>
      <c r="FA687" s="9"/>
      <c r="FE687" s="135"/>
      <c r="FF687" s="135"/>
      <c r="FH687" s="136"/>
      <c r="FK687" s="138"/>
      <c r="FL687" s="139"/>
      <c r="FM687" s="9"/>
      <c r="FN687" s="1"/>
      <c r="FO687" s="41">
        <f>AC687/1000</f>
        <v>0.11</v>
      </c>
      <c r="FQ687" s="121">
        <f>EX687*100/EU687</f>
        <v>0.75499849760134286</v>
      </c>
      <c r="FR687" s="140">
        <f>EY687/1000</f>
        <v>9.6621200000000004E-2</v>
      </c>
      <c r="FS687" s="9"/>
      <c r="FU687" s="214"/>
      <c r="FW687" s="214"/>
      <c r="GI687" s="8"/>
      <c r="GO687" s="10"/>
      <c r="GP687" s="10"/>
      <c r="GQ687" s="20"/>
      <c r="KE687" s="20">
        <f>FR687*AO687/100*1000</f>
        <v>33.334314000000006</v>
      </c>
      <c r="KF687" s="20">
        <f>FR687*AP687/100*1000</f>
        <v>22.126254799999998</v>
      </c>
      <c r="KG687" s="20">
        <f>FR687*AQ687/100*1000</f>
        <v>40.677525200000005</v>
      </c>
      <c r="KH687" s="20">
        <f>FR687*AX687/100*1000</f>
        <v>1.9130997600000001</v>
      </c>
      <c r="KI687" s="20">
        <f>FR687*BM687/100*1000</f>
        <v>0.5797272</v>
      </c>
      <c r="KJ687" s="20">
        <f>FR687*BY687/100*1000</f>
        <v>7.810567944399998</v>
      </c>
      <c r="KK687" s="20">
        <f>FR687*CA687/100*1000</f>
        <v>6.2396038535999994</v>
      </c>
      <c r="KL687" s="20">
        <f>FR687*CC687/100*1000</f>
        <v>7.6556841607999999</v>
      </c>
    </row>
    <row r="688" spans="1:308">
      <c r="A688" s="1">
        <v>320</v>
      </c>
      <c r="B688" s="1">
        <f>COUNTIFS($D$3:D688,D688,$F$3:F688,F688)</f>
        <v>5</v>
      </c>
      <c r="C688" s="34">
        <v>16390</v>
      </c>
      <c r="D688" s="75" t="s">
        <v>1496</v>
      </c>
      <c r="E688" s="76" t="s">
        <v>593</v>
      </c>
      <c r="F688" s="76">
        <v>516015313</v>
      </c>
      <c r="G688" s="77">
        <f>LEFT(H688,4)-CONCATENATE(IF(LEFT(F688, 2)&lt;MID(H688, 3, 4), 20, 19),LEFT(F688,2))</f>
        <v>70</v>
      </c>
      <c r="H688" s="248" t="s">
        <v>2277</v>
      </c>
      <c r="I688" s="29" t="s">
        <v>442</v>
      </c>
      <c r="J688" s="24" t="s">
        <v>487</v>
      </c>
      <c r="K688" s="2" t="s">
        <v>430</v>
      </c>
      <c r="L688" s="2">
        <v>10</v>
      </c>
      <c r="M688" s="2">
        <v>1</v>
      </c>
      <c r="N688" s="2" t="s">
        <v>431</v>
      </c>
      <c r="O688" s="11"/>
      <c r="P688" s="2" t="s">
        <v>2252</v>
      </c>
      <c r="Q688" s="11"/>
      <c r="R688" s="11"/>
      <c r="S688" s="11"/>
      <c r="T688" s="42"/>
      <c r="U688" s="42"/>
      <c r="V688" s="64" t="s">
        <v>1609</v>
      </c>
      <c r="W688" s="63" t="s">
        <v>1530</v>
      </c>
      <c r="X688" s="42"/>
      <c r="Y688" s="66"/>
      <c r="Z688" s="11"/>
      <c r="AA688" s="1" t="s">
        <v>812</v>
      </c>
      <c r="AC688" s="115">
        <v>719</v>
      </c>
      <c r="AD688" s="115">
        <v>7200</v>
      </c>
      <c r="AE688" s="11"/>
      <c r="AF688" s="11"/>
      <c r="AG688" s="11" t="s">
        <v>491</v>
      </c>
      <c r="AH688" s="115">
        <v>450</v>
      </c>
      <c r="AI688" s="11"/>
      <c r="AJ688" s="11"/>
      <c r="AM688" s="11"/>
      <c r="AO688" s="116">
        <v>81.099999999999994</v>
      </c>
      <c r="AP688" s="117">
        <v>13.6</v>
      </c>
      <c r="AQ688" s="118">
        <v>5.29</v>
      </c>
      <c r="AR688" s="119">
        <f>AO688+AP688+AQ688</f>
        <v>99.99</v>
      </c>
      <c r="AS688" s="120">
        <f>AO688/AP688</f>
        <v>5.9632352941176467</v>
      </c>
      <c r="AT688" s="121">
        <f>AO688/AP688*AQ688</f>
        <v>31.545514705882351</v>
      </c>
      <c r="AU688" s="122">
        <f>AO688/(AP688+AQ688)</f>
        <v>4.2932768660667016</v>
      </c>
      <c r="AV688" s="19">
        <f>AW688*AO688/100</f>
        <v>74.897999999999996</v>
      </c>
      <c r="AW688" s="19">
        <f>98-AY688-(CD688*100/AO688)</f>
        <v>92.352651048088774</v>
      </c>
      <c r="AX688" s="123">
        <v>4.25</v>
      </c>
      <c r="AY688" s="19">
        <f>AX688*100/AO688</f>
        <v>5.2404438964241677</v>
      </c>
      <c r="AZ688" s="1" t="s">
        <v>432</v>
      </c>
      <c r="BA688" s="58">
        <v>11.05</v>
      </c>
      <c r="BB688" s="1" t="s">
        <v>432</v>
      </c>
      <c r="BC688" s="6">
        <v>0.24</v>
      </c>
      <c r="BD688" s="6"/>
      <c r="BE688" s="19"/>
      <c r="BF688" s="19"/>
      <c r="BG688" s="67">
        <v>7339.166666666667</v>
      </c>
      <c r="BH688" s="67">
        <v>590.48</v>
      </c>
      <c r="BI688" s="19">
        <v>0.82</v>
      </c>
      <c r="BJ688" s="19">
        <v>44.8</v>
      </c>
      <c r="BK688" s="19">
        <f>100-BJ688</f>
        <v>55.2</v>
      </c>
      <c r="BL688" s="124">
        <f>BJ688/BK688</f>
        <v>0.81159420289855067</v>
      </c>
      <c r="BM688" s="125">
        <v>0.95</v>
      </c>
      <c r="BN688" s="6">
        <f>BM688*100/AO688</f>
        <v>1.1713933415536375</v>
      </c>
      <c r="BO688" s="1" t="s">
        <v>432</v>
      </c>
      <c r="BP688" s="19">
        <v>34.475000000000001</v>
      </c>
      <c r="BQ688" s="19">
        <v>68.22</v>
      </c>
      <c r="BR688" s="43">
        <v>69404.58</v>
      </c>
      <c r="BS688" s="6">
        <f>BX688+BZ688</f>
        <v>47</v>
      </c>
      <c r="BT688" s="4">
        <v>75.2</v>
      </c>
      <c r="BU688" s="43">
        <v>11646.54</v>
      </c>
      <c r="BV688" s="6">
        <f>100-BT688</f>
        <v>24.799999999999997</v>
      </c>
      <c r="BW688" s="6">
        <f>BY688+CA688+CC688</f>
        <v>13.5184</v>
      </c>
      <c r="BX688" s="22">
        <v>21.3</v>
      </c>
      <c r="BY688" s="22">
        <f>BX688*AP688/100</f>
        <v>2.8968000000000003</v>
      </c>
      <c r="BZ688" s="6">
        <v>25.7</v>
      </c>
      <c r="CA688" s="22">
        <f>BZ688*AP688/100</f>
        <v>3.4951999999999996</v>
      </c>
      <c r="CB688" s="6">
        <v>52.4</v>
      </c>
      <c r="CC688" s="22">
        <f>CB688*AP688/100</f>
        <v>7.1264000000000003</v>
      </c>
      <c r="CD688" s="22">
        <v>0.33</v>
      </c>
      <c r="CE688" s="126">
        <v>99.9</v>
      </c>
      <c r="CF688" s="127">
        <v>14737</v>
      </c>
      <c r="CG688" s="126">
        <v>98.4</v>
      </c>
      <c r="CH688" s="127">
        <v>8543</v>
      </c>
      <c r="CI688" s="126">
        <v>89.1</v>
      </c>
      <c r="CJ688" s="126">
        <v>93.6</v>
      </c>
      <c r="CK688" s="127">
        <v>8648</v>
      </c>
      <c r="CL688" s="19">
        <f>BX688/BZ688</f>
        <v>0.8287937743190662</v>
      </c>
      <c r="CM688" s="19"/>
      <c r="CN688" s="19"/>
      <c r="CO688" s="19"/>
      <c r="CP688" s="6"/>
      <c r="CQ688" s="19"/>
      <c r="CR688" s="19"/>
      <c r="CS688" s="20"/>
      <c r="CZ688" s="22"/>
      <c r="DA688" s="16"/>
      <c r="DB688" s="129" t="s">
        <v>258</v>
      </c>
      <c r="DC688" s="130"/>
      <c r="DD688" s="131" t="s">
        <v>2281</v>
      </c>
      <c r="DI688" s="1" t="s">
        <v>436</v>
      </c>
      <c r="DJ688" s="210" t="s">
        <v>491</v>
      </c>
      <c r="DK688" s="4">
        <v>2</v>
      </c>
      <c r="DN688" s="16">
        <v>0</v>
      </c>
      <c r="DR688" s="22" t="s">
        <v>431</v>
      </c>
      <c r="DS688" s="22" t="s">
        <v>431</v>
      </c>
      <c r="DT688" s="22">
        <v>645</v>
      </c>
      <c r="DU688" s="22">
        <v>7.6</v>
      </c>
      <c r="DV688" s="22">
        <v>92.4</v>
      </c>
      <c r="DW688" s="2" t="s">
        <v>431</v>
      </c>
      <c r="DX688" s="2" t="s">
        <v>431</v>
      </c>
      <c r="DY688" s="2" t="s">
        <v>431</v>
      </c>
      <c r="DZ688" s="40" t="s">
        <v>431</v>
      </c>
      <c r="EA688" s="2">
        <v>0</v>
      </c>
      <c r="EB688" s="2"/>
      <c r="EC688" s="36"/>
      <c r="ED688" s="36"/>
      <c r="EE688" s="4">
        <f>L688</f>
        <v>10</v>
      </c>
      <c r="EF688" s="4"/>
      <c r="EG688" s="4"/>
      <c r="EH688" s="4"/>
      <c r="EI688" s="4"/>
      <c r="EJ688" s="4"/>
      <c r="EK688" s="4"/>
      <c r="EL688" s="6" t="e">
        <f>EK688/(EJ688*EJ688*0.01*0.01)</f>
        <v>#DIV/0!</v>
      </c>
      <c r="EM688" s="4"/>
      <c r="EN688" s="4"/>
      <c r="EO688" s="4"/>
      <c r="EP688" s="4"/>
      <c r="EQ688" s="31"/>
      <c r="ER688" s="14"/>
      <c r="ES688" s="132">
        <f>C688</f>
        <v>16390</v>
      </c>
      <c r="ET688" s="133">
        <v>75</v>
      </c>
      <c r="EU688" s="133">
        <v>8589</v>
      </c>
      <c r="EV688" s="133">
        <v>4000</v>
      </c>
      <c r="EW688" s="133">
        <v>38064</v>
      </c>
      <c r="EX688" s="133">
        <v>5884</v>
      </c>
      <c r="EY688" s="134">
        <f>EX688/EV688*EW688/ET688</f>
        <v>746.56191999999999</v>
      </c>
      <c r="EZ688" s="39">
        <f>L688*EY688</f>
        <v>7465.6192000000001</v>
      </c>
      <c r="FA688" s="9"/>
      <c r="FE688" s="135"/>
      <c r="FF688" s="135"/>
      <c r="FH688" s="136"/>
      <c r="FK688" s="138"/>
      <c r="FL688" s="139"/>
      <c r="FM688" s="9"/>
      <c r="FN688" s="1"/>
      <c r="FO688" s="41">
        <f>AC688/1000</f>
        <v>0.71899999999999997</v>
      </c>
      <c r="FQ688" s="121">
        <f>EX688*100/EU688</f>
        <v>68.506228897426936</v>
      </c>
      <c r="FR688" s="140">
        <f>EY688/1000</f>
        <v>0.74656191999999999</v>
      </c>
      <c r="FS688" s="9"/>
      <c r="FU688" s="214"/>
      <c r="FW688" s="214"/>
      <c r="GI688" s="8"/>
      <c r="GO688" s="10"/>
      <c r="GP688" s="10"/>
      <c r="GQ688" s="20"/>
      <c r="KB688" s="22">
        <v>68</v>
      </c>
      <c r="KC688" s="22">
        <v>6.66</v>
      </c>
      <c r="KD688" s="22">
        <v>7.18</v>
      </c>
      <c r="KE688" s="20">
        <f>FR688*AO688/100*1000</f>
        <v>605.46171712</v>
      </c>
      <c r="KF688" s="20">
        <f>FR688*AP688/100*1000</f>
        <v>101.53242112</v>
      </c>
      <c r="KG688" s="20">
        <f>FR688*AQ688/100*1000</f>
        <v>39.493125567999996</v>
      </c>
      <c r="KH688" s="20">
        <f>FR688*AX688/100*1000</f>
        <v>31.728881600000001</v>
      </c>
      <c r="KI688" s="20">
        <f>FR688*BM688/100*1000</f>
        <v>7.0923382400000001</v>
      </c>
      <c r="KJ688" s="20">
        <f>FR688*BY688/100*1000</f>
        <v>21.626405698560003</v>
      </c>
      <c r="KK688" s="20">
        <f>FR688*CA688/100*1000</f>
        <v>26.093832227839993</v>
      </c>
      <c r="KL688" s="20">
        <f>FR688*CC688/100*1000</f>
        <v>53.202988666879996</v>
      </c>
    </row>
    <row r="689" spans="1:313">
      <c r="A689" s="1">
        <v>162</v>
      </c>
      <c r="B689" s="219">
        <f>COUNTIFS($D$3:D689,D689,$F$3:F689,F689)</f>
        <v>1</v>
      </c>
      <c r="C689" s="21">
        <v>10754</v>
      </c>
      <c r="D689" s="21" t="s">
        <v>2884</v>
      </c>
      <c r="E689" s="1" t="s">
        <v>2885</v>
      </c>
      <c r="F689" s="12">
        <v>8508056128</v>
      </c>
      <c r="G689" s="1">
        <v>34</v>
      </c>
      <c r="H689" s="247" t="s">
        <v>2886</v>
      </c>
      <c r="DJ689" s="209" t="s">
        <v>483</v>
      </c>
      <c r="EL689" s="6" t="e">
        <f>EK689/((EJ689/100)*(EJ689/100))</f>
        <v>#DIV/0!</v>
      </c>
      <c r="FV689" s="212" t="s">
        <v>785</v>
      </c>
      <c r="FX689" s="212" t="s">
        <v>785</v>
      </c>
      <c r="GI689" s="8"/>
    </row>
    <row r="690" spans="1:313">
      <c r="A690" s="1">
        <v>334</v>
      </c>
      <c r="B690" s="1">
        <f>COUNTIFS($D$3:D690,D690,$F$3:F690,F690)</f>
        <v>1</v>
      </c>
      <c r="C690" s="34">
        <v>11865</v>
      </c>
      <c r="D690" s="21" t="s">
        <v>930</v>
      </c>
      <c r="E690" s="2" t="s">
        <v>567</v>
      </c>
      <c r="F690" s="2">
        <v>7109064853</v>
      </c>
      <c r="G690" s="1">
        <v>48</v>
      </c>
      <c r="H690" s="247" t="s">
        <v>921</v>
      </c>
      <c r="I690" s="29" t="s">
        <v>931</v>
      </c>
      <c r="J690" s="24" t="s">
        <v>487</v>
      </c>
      <c r="K690" s="2" t="s">
        <v>430</v>
      </c>
      <c r="L690" s="1">
        <v>6</v>
      </c>
      <c r="M690" s="2" t="s">
        <v>625</v>
      </c>
      <c r="N690" s="2" t="s">
        <v>431</v>
      </c>
      <c r="P690" s="1" t="s">
        <v>890</v>
      </c>
      <c r="S690" s="2"/>
      <c r="T690" s="46" t="s">
        <v>797</v>
      </c>
      <c r="U690" s="46"/>
      <c r="V690" s="50" t="s">
        <v>902</v>
      </c>
      <c r="X690" s="59"/>
      <c r="Y690" s="59"/>
      <c r="Z690" s="29"/>
      <c r="AA690" s="1" t="s">
        <v>768</v>
      </c>
      <c r="AC690" s="115">
        <v>977</v>
      </c>
      <c r="AD690" s="115">
        <v>5800</v>
      </c>
      <c r="AE690" s="11"/>
      <c r="AF690" s="11"/>
      <c r="AG690" s="11" t="s">
        <v>483</v>
      </c>
      <c r="AH690" s="115">
        <v>450</v>
      </c>
      <c r="AI690" s="11"/>
      <c r="AO690" s="116">
        <v>65.599999999999994</v>
      </c>
      <c r="AP690" s="117">
        <v>28.5</v>
      </c>
      <c r="AQ690" s="118">
        <v>5.9</v>
      </c>
      <c r="AR690" s="119">
        <f>AO690+AP690+AQ690</f>
        <v>100</v>
      </c>
      <c r="AS690" s="120">
        <f>AO690/AP690</f>
        <v>2.3017543859649119</v>
      </c>
      <c r="AT690" s="121">
        <f>AO690/AP690*AQ690</f>
        <v>13.580350877192981</v>
      </c>
      <c r="AU690" s="122">
        <f>AO690/(AP690+AQ690)</f>
        <v>1.9069767441860463</v>
      </c>
      <c r="AV690" s="19">
        <v>60.811199999999999</v>
      </c>
      <c r="AW690" s="19">
        <f>95-AY690</f>
        <v>92.7</v>
      </c>
      <c r="AX690" s="123">
        <v>1.5087999999999997</v>
      </c>
      <c r="AY690" s="19">
        <v>2.2999999999999998</v>
      </c>
      <c r="AZ690" s="1" t="s">
        <v>432</v>
      </c>
      <c r="BA690" s="145">
        <v>40.43</v>
      </c>
      <c r="BB690" s="1" t="s">
        <v>432</v>
      </c>
      <c r="BC690" s="6">
        <v>0.1</v>
      </c>
      <c r="BD690" s="6">
        <v>93</v>
      </c>
      <c r="BE690" s="19">
        <v>51.1</v>
      </c>
      <c r="BF690" s="19">
        <v>36.799999999999997</v>
      </c>
      <c r="BG690" s="2">
        <v>10319</v>
      </c>
      <c r="BH690" s="20">
        <v>441.6</v>
      </c>
      <c r="BI690" s="19">
        <v>0.9</v>
      </c>
      <c r="BJ690" s="19">
        <v>31.8</v>
      </c>
      <c r="BK690" s="1">
        <v>68.2</v>
      </c>
      <c r="BL690" s="147">
        <f>BJ690/BK690</f>
        <v>0.4662756598240469</v>
      </c>
      <c r="BM690" s="125">
        <v>0.6</v>
      </c>
      <c r="BN690" s="6">
        <f>BM690*100/AO690</f>
        <v>0.91463414634146345</v>
      </c>
      <c r="BO690" s="1" t="s">
        <v>432</v>
      </c>
      <c r="BP690" s="1">
        <v>42.1</v>
      </c>
      <c r="BQ690" s="19">
        <v>42.293999999999997</v>
      </c>
      <c r="BR690" s="43">
        <v>54405.357142857138</v>
      </c>
      <c r="BS690" s="6">
        <f>BX690+BZ690</f>
        <v>46.900000000000006</v>
      </c>
      <c r="BT690" s="4">
        <v>84.8</v>
      </c>
      <c r="BU690" s="43">
        <v>8840.1600000000017</v>
      </c>
      <c r="BV690" s="6">
        <f>100-BT690</f>
        <v>15.200000000000003</v>
      </c>
      <c r="BW690" s="6">
        <f>BY690+CA690+CC690</f>
        <v>28.015499999999999</v>
      </c>
      <c r="BX690" s="4">
        <v>22.6</v>
      </c>
      <c r="BY690" s="22">
        <f>BX690*AP690/100</f>
        <v>6.4409999999999998</v>
      </c>
      <c r="BZ690" s="4">
        <v>24.3</v>
      </c>
      <c r="CA690" s="22">
        <f>BZ690*AP690/100</f>
        <v>6.9255000000000004</v>
      </c>
      <c r="CB690" s="4">
        <v>51.4</v>
      </c>
      <c r="CC690" s="22">
        <f>CB690*AP690/100</f>
        <v>14.648999999999999</v>
      </c>
      <c r="CD690" s="6">
        <v>0.3</v>
      </c>
      <c r="CE690" s="126">
        <v>97.8</v>
      </c>
      <c r="CF690" s="127">
        <v>7794.7</v>
      </c>
      <c r="CG690" s="126">
        <v>93</v>
      </c>
      <c r="CH690" s="126">
        <v>4804</v>
      </c>
      <c r="CI690" s="126">
        <v>77.599999999999994</v>
      </c>
      <c r="CJ690" s="126">
        <v>86</v>
      </c>
      <c r="CK690" s="127">
        <v>4935.5999999999995</v>
      </c>
      <c r="CL690" s="19">
        <f>BX690/BZ690</f>
        <v>0.93004115226337447</v>
      </c>
      <c r="CM690" s="22"/>
      <c r="CN690" s="22"/>
      <c r="CO690" s="22"/>
      <c r="CP690" s="6"/>
      <c r="CQ690" s="19"/>
      <c r="CR690" s="19"/>
      <c r="CS690" s="19"/>
      <c r="CT690" s="6">
        <v>37.299999999999997</v>
      </c>
      <c r="CU690" s="6">
        <v>13.4</v>
      </c>
      <c r="CV690" s="6">
        <v>76.599999999999994</v>
      </c>
      <c r="CW690" s="22">
        <v>71</v>
      </c>
      <c r="CX690" s="22">
        <v>75.900000000000006</v>
      </c>
      <c r="CY690" s="2">
        <v>73.7</v>
      </c>
      <c r="CZ690" s="22">
        <v>0.2</v>
      </c>
      <c r="DB690" s="129" t="s">
        <v>447</v>
      </c>
      <c r="DC690" s="130"/>
      <c r="DD690" s="131" t="s">
        <v>932</v>
      </c>
      <c r="DI690" s="108" t="s">
        <v>434</v>
      </c>
      <c r="DJ690" s="209" t="s">
        <v>483</v>
      </c>
      <c r="DK690" s="4">
        <v>2</v>
      </c>
      <c r="DN690" s="16">
        <v>0</v>
      </c>
      <c r="DR690" s="1" t="s">
        <v>431</v>
      </c>
      <c r="DS690" s="1" t="s">
        <v>431</v>
      </c>
      <c r="DT690" s="1">
        <v>708</v>
      </c>
      <c r="DU690" s="1">
        <v>9.9</v>
      </c>
      <c r="DV690" s="1">
        <v>90.1</v>
      </c>
      <c r="DW690" s="1" t="s">
        <v>431</v>
      </c>
      <c r="DX690" s="1" t="s">
        <v>431</v>
      </c>
      <c r="DY690" s="1" t="s">
        <v>431</v>
      </c>
      <c r="DZ690" s="1" t="s">
        <v>431</v>
      </c>
      <c r="EA690" s="1">
        <v>0</v>
      </c>
      <c r="EC690" s="36"/>
      <c r="ED690" s="36"/>
      <c r="EE690" s="4">
        <v>6</v>
      </c>
      <c r="EF690" s="4"/>
      <c r="EG690" s="4">
        <v>2</v>
      </c>
      <c r="EH690" s="4"/>
      <c r="EI690" s="4"/>
      <c r="EJ690" s="4"/>
      <c r="EK690" s="4"/>
      <c r="EL690" s="6" t="e">
        <f>EK690/(EJ690*EJ690*0.01*0.01)</f>
        <v>#DIV/0!</v>
      </c>
      <c r="EM690" s="4"/>
      <c r="EN690" s="4"/>
      <c r="EO690" s="4"/>
      <c r="EP690" s="4"/>
      <c r="EQ690" s="31"/>
      <c r="ER690" s="14"/>
      <c r="ES690" s="132">
        <v>11865</v>
      </c>
      <c r="ET690" s="133">
        <v>75</v>
      </c>
      <c r="EU690" s="133">
        <v>15273</v>
      </c>
      <c r="EV690" s="133">
        <v>4000</v>
      </c>
      <c r="EW690" s="133">
        <v>42120</v>
      </c>
      <c r="EX690" s="133">
        <v>7094</v>
      </c>
      <c r="EY690" s="134">
        <f>EX690/EV690*EW690/ET690</f>
        <v>995.99760000000015</v>
      </c>
      <c r="EZ690" s="39">
        <f>L690*EY690</f>
        <v>5975.9856000000009</v>
      </c>
      <c r="FA690" s="9"/>
      <c r="FE690" s="135"/>
      <c r="FF690" s="135"/>
      <c r="FH690" s="136"/>
      <c r="FK690" s="138"/>
      <c r="FL690" s="139"/>
      <c r="FM690" s="9"/>
      <c r="FN690" s="1"/>
      <c r="FO690" s="41">
        <f>AC690/1000</f>
        <v>0.97699999999999998</v>
      </c>
      <c r="FQ690" s="121">
        <f>EX690*100/EU690</f>
        <v>46.447980095593529</v>
      </c>
      <c r="FR690" s="140">
        <f>EY690/1000</f>
        <v>0.99599760000000015</v>
      </c>
      <c r="FS690" s="9"/>
      <c r="FV690" s="212"/>
      <c r="FX690" s="212"/>
      <c r="GI690" s="8"/>
      <c r="GO690" s="10">
        <v>43782</v>
      </c>
      <c r="GP690" s="10"/>
      <c r="GQ690" s="20"/>
      <c r="KE690" s="20">
        <f>FR690*AO690/100*1000</f>
        <v>653.3744256</v>
      </c>
      <c r="KF690" s="20">
        <f>FR690*AP690/100*1000</f>
        <v>283.85931600000004</v>
      </c>
      <c r="KG690" s="20">
        <f>FR690*AQ690/100*1000</f>
        <v>58.763858400000011</v>
      </c>
      <c r="KH690" s="20">
        <f>FR690*AX690/100*1000</f>
        <v>15.0276117888</v>
      </c>
      <c r="KI690" s="20">
        <f>FR690*BM690/100*1000</f>
        <v>5.9759856000000005</v>
      </c>
      <c r="KJ690" s="20">
        <f>FR690*BY690/100*1000</f>
        <v>64.152205416000015</v>
      </c>
      <c r="KK690" s="20">
        <f>FR690*CA690/100*1000</f>
        <v>68.977813788000006</v>
      </c>
      <c r="KL690" s="20">
        <f>FR690*CC690/100*1000</f>
        <v>145.90368842400002</v>
      </c>
    </row>
    <row r="691" spans="1:313">
      <c r="A691" s="1">
        <v>110</v>
      </c>
      <c r="B691" s="219">
        <f>COUNTIFS($D$3:D691,D691,$F$3:F691,F691)</f>
        <v>1</v>
      </c>
      <c r="C691" s="34">
        <v>15116</v>
      </c>
      <c r="D691" s="21" t="s">
        <v>1911</v>
      </c>
      <c r="E691" s="2" t="s">
        <v>571</v>
      </c>
      <c r="F691" s="12">
        <v>5660081031</v>
      </c>
      <c r="G691" s="1">
        <f>LEFT(H691,4)-CONCATENATE(IF(LEFT(F691, 2)&lt;MID(H691, 3, 4), 20, 19),LEFT(F691,2))</f>
        <v>65</v>
      </c>
      <c r="H691" s="247" t="s">
        <v>1912</v>
      </c>
      <c r="I691" s="29" t="s">
        <v>442</v>
      </c>
      <c r="J691" s="24" t="s">
        <v>487</v>
      </c>
      <c r="K691" s="2" t="s">
        <v>430</v>
      </c>
      <c r="L691" s="2">
        <v>13</v>
      </c>
      <c r="M691" s="2">
        <v>1</v>
      </c>
      <c r="N691" s="2" t="s">
        <v>431</v>
      </c>
      <c r="O691" s="11"/>
      <c r="P691" s="2" t="s">
        <v>1907</v>
      </c>
      <c r="Q691" s="11"/>
      <c r="R691" s="11"/>
      <c r="S691" s="11"/>
      <c r="T691" s="42"/>
      <c r="U691" s="42"/>
      <c r="V691" s="64" t="s">
        <v>1609</v>
      </c>
      <c r="W691" s="42"/>
      <c r="X691" s="44" t="s">
        <v>1872</v>
      </c>
      <c r="Y691" s="71"/>
      <c r="Z691" s="11"/>
      <c r="AA691" s="1" t="s">
        <v>812</v>
      </c>
      <c r="AC691" s="115">
        <v>447</v>
      </c>
      <c r="AD691" s="115">
        <v>5800</v>
      </c>
      <c r="AE691" s="11"/>
      <c r="AF691" s="11"/>
      <c r="AG691" s="11" t="s">
        <v>491</v>
      </c>
      <c r="AH691" s="115">
        <v>350</v>
      </c>
      <c r="AI691" s="11"/>
      <c r="AJ691" s="11"/>
      <c r="AM691" s="11"/>
      <c r="AO691" s="116">
        <v>78.7</v>
      </c>
      <c r="AP691" s="117">
        <v>19.5</v>
      </c>
      <c r="AQ691" s="118">
        <v>0.73</v>
      </c>
      <c r="AR691" s="119">
        <f>AO691+AP691+AQ691</f>
        <v>98.93</v>
      </c>
      <c r="AS691" s="120">
        <f>AO691/AP691</f>
        <v>4.0358974358974358</v>
      </c>
      <c r="AT691" s="121">
        <f>AO691/AP691*AQ691</f>
        <v>2.9462051282051283</v>
      </c>
      <c r="AU691" s="122">
        <f>AO691/(AP691+AQ691)</f>
        <v>3.8902619871478001</v>
      </c>
      <c r="AV691" s="19">
        <f>AW691*AO691/100</f>
        <v>75.52600000000001</v>
      </c>
      <c r="AW691" s="19">
        <f>98-AY691-(CD691*100/AO691)</f>
        <v>95.966963151207125</v>
      </c>
      <c r="AX691" s="123">
        <v>1.49</v>
      </c>
      <c r="AY691" s="19">
        <f>AX691*100/AO691</f>
        <v>1.8932655654383734</v>
      </c>
      <c r="AZ691" s="1" t="s">
        <v>432</v>
      </c>
      <c r="BA691" s="58">
        <v>29.5</v>
      </c>
      <c r="BB691" s="1" t="s">
        <v>432</v>
      </c>
      <c r="BC691" s="6">
        <v>1.9E-2</v>
      </c>
      <c r="BD691" s="6"/>
      <c r="BE691" s="19"/>
      <c r="BF691" s="19"/>
      <c r="BG691" s="67">
        <v>6500.8771929824561</v>
      </c>
      <c r="BH691" s="67">
        <v>398.18181818181813</v>
      </c>
      <c r="BI691" s="19">
        <v>8.98</v>
      </c>
      <c r="BJ691" s="19">
        <v>12.9</v>
      </c>
      <c r="BK691" s="19">
        <f>100-BJ691</f>
        <v>87.1</v>
      </c>
      <c r="BL691" s="124">
        <f>BJ691/BK691</f>
        <v>0.14810562571756603</v>
      </c>
      <c r="BM691" s="125">
        <v>0.23</v>
      </c>
      <c r="BN691" s="6">
        <f>BM691*100/AO691</f>
        <v>0.29224904701397714</v>
      </c>
      <c r="BO691" s="1" t="s">
        <v>432</v>
      </c>
      <c r="BP691" s="19">
        <v>52.644000000000005</v>
      </c>
      <c r="BQ691" s="19">
        <v>76.2</v>
      </c>
      <c r="BR691" s="43">
        <v>35144</v>
      </c>
      <c r="BS691" s="6">
        <f>BX691+BZ691</f>
        <v>40.049999999999997</v>
      </c>
      <c r="BT691" s="4">
        <v>91.1</v>
      </c>
      <c r="BU691" s="43">
        <v>11902.800000000001</v>
      </c>
      <c r="BV691" s="6">
        <f>100-BT691</f>
        <v>8.9000000000000057</v>
      </c>
      <c r="BW691" s="6">
        <f>BY691+CA691+CC691</f>
        <v>17.267249999999997</v>
      </c>
      <c r="BX691" s="22">
        <v>34</v>
      </c>
      <c r="BY691" s="22">
        <f>BX691*AP691/100</f>
        <v>6.63</v>
      </c>
      <c r="BZ691" s="6">
        <v>6.05</v>
      </c>
      <c r="CA691" s="22">
        <f>BZ691*AP691/100</f>
        <v>1.1797499999999999</v>
      </c>
      <c r="CB691" s="6">
        <v>48.5</v>
      </c>
      <c r="CC691" s="22">
        <f>CB691*AP691/100</f>
        <v>9.4574999999999996</v>
      </c>
      <c r="CD691" s="22">
        <v>0.11</v>
      </c>
      <c r="CE691" s="126">
        <v>89.5</v>
      </c>
      <c r="CF691" s="127">
        <v>5416</v>
      </c>
      <c r="CG691" s="126">
        <v>58.3</v>
      </c>
      <c r="CH691" s="127">
        <v>3547</v>
      </c>
      <c r="CI691" s="126">
        <v>24.9</v>
      </c>
      <c r="CJ691" s="126">
        <v>42.3</v>
      </c>
      <c r="CK691" s="127">
        <v>4509</v>
      </c>
      <c r="CL691" s="19">
        <f>BX691/BZ691</f>
        <v>5.6198347107438016</v>
      </c>
      <c r="CM691" s="19">
        <v>8.31</v>
      </c>
      <c r="CN691" s="19">
        <v>8.92</v>
      </c>
      <c r="CO691" s="19">
        <v>10.6</v>
      </c>
      <c r="CP691" s="6"/>
      <c r="CQ691" s="19"/>
      <c r="CR691" s="19"/>
      <c r="CS691" s="20"/>
      <c r="CZ691" s="22"/>
      <c r="DA691" s="16"/>
      <c r="DB691" s="129" t="s">
        <v>258</v>
      </c>
      <c r="DC691" s="130"/>
      <c r="DD691" s="131" t="s">
        <v>1869</v>
      </c>
      <c r="DI691" s="1" t="s">
        <v>436</v>
      </c>
      <c r="DJ691" s="210" t="s">
        <v>491</v>
      </c>
      <c r="DK691" s="4">
        <v>2</v>
      </c>
      <c r="DN691" s="16">
        <v>0</v>
      </c>
      <c r="DR691" s="22" t="s">
        <v>431</v>
      </c>
      <c r="DS691" s="22" t="s">
        <v>431</v>
      </c>
      <c r="DT691" s="67">
        <v>601</v>
      </c>
      <c r="DU691" s="22">
        <v>4.5</v>
      </c>
      <c r="DV691" s="22">
        <v>95.5</v>
      </c>
      <c r="DW691" s="22" t="s">
        <v>431</v>
      </c>
      <c r="DX691" s="22" t="s">
        <v>431</v>
      </c>
      <c r="DY691" s="22" t="s">
        <v>431</v>
      </c>
      <c r="DZ691" s="22" t="s">
        <v>431</v>
      </c>
      <c r="EA691" s="2">
        <v>0</v>
      </c>
      <c r="EB691" s="68"/>
      <c r="EC691" s="36"/>
      <c r="ED691" s="36"/>
      <c r="EE691" s="4">
        <f>L691</f>
        <v>13</v>
      </c>
      <c r="EF691" s="4"/>
      <c r="EG691" s="4"/>
      <c r="EH691" s="4"/>
      <c r="EI691" s="4"/>
      <c r="EJ691" s="4"/>
      <c r="EK691" s="4"/>
      <c r="EL691" s="6" t="e">
        <f>EK691/(EJ691*EJ691*0.01*0.01)</f>
        <v>#DIV/0!</v>
      </c>
      <c r="EM691" s="4"/>
      <c r="EN691" s="4"/>
      <c r="EO691" s="4"/>
      <c r="EP691" s="4"/>
      <c r="EQ691" s="31"/>
      <c r="ER691" s="14"/>
      <c r="ES691" s="132">
        <v>15116</v>
      </c>
      <c r="ET691" s="133">
        <v>75</v>
      </c>
      <c r="EU691" s="133">
        <v>6571</v>
      </c>
      <c r="EV691" s="133">
        <v>4000</v>
      </c>
      <c r="EW691" s="133">
        <v>39780</v>
      </c>
      <c r="EX691" s="133">
        <v>3377</v>
      </c>
      <c r="EY691" s="134">
        <f>EX691/EV691*EW691/ET691</f>
        <v>447.79019999999997</v>
      </c>
      <c r="EZ691" s="39">
        <f>L691*EY691</f>
        <v>5821.2725999999993</v>
      </c>
      <c r="FA691" s="9"/>
      <c r="FE691" s="135"/>
      <c r="FF691" s="135"/>
      <c r="FH691" s="136"/>
      <c r="FK691" s="138"/>
      <c r="FL691" s="139"/>
      <c r="FM691" s="9"/>
      <c r="FN691" s="1"/>
      <c r="FO691" s="41">
        <f>AC691/1000</f>
        <v>0.44700000000000001</v>
      </c>
      <c r="FQ691" s="121">
        <f>EX691*100/EU691</f>
        <v>51.392482118399023</v>
      </c>
      <c r="FR691" s="140">
        <f>EY691/1000</f>
        <v>0.44779019999999997</v>
      </c>
      <c r="FS691" s="9"/>
      <c r="FU691" s="214"/>
      <c r="FW691" s="214"/>
      <c r="GI691" s="8"/>
      <c r="GO691" s="10">
        <v>44309</v>
      </c>
      <c r="GP691" s="10"/>
      <c r="GQ691" s="20"/>
      <c r="KE691" s="20">
        <f>FR691*AO691/100*1000</f>
        <v>352.41088740000004</v>
      </c>
      <c r="KF691" s="20">
        <f>FR691*AP691/100*1000</f>
        <v>87.319088999999991</v>
      </c>
      <c r="KG691" s="20">
        <f>FR691*AQ691/100*1000</f>
        <v>3.2688684599999993</v>
      </c>
      <c r="KH691" s="20">
        <f>FR691*AX691/100*1000</f>
        <v>6.6720739799999995</v>
      </c>
      <c r="KI691" s="20">
        <f>FR691*BM691/100*1000</f>
        <v>1.0299174599999998</v>
      </c>
      <c r="KJ691" s="20">
        <f>FR691*BY691/100*1000</f>
        <v>29.688490259999995</v>
      </c>
      <c r="KK691" s="20">
        <f>FR691*CA691/100*1000</f>
        <v>5.2828048844999991</v>
      </c>
      <c r="KL691" s="20">
        <f>FR691*CC691/100*1000</f>
        <v>42.349758164999997</v>
      </c>
    </row>
    <row r="692" spans="1:313">
      <c r="A692" s="1">
        <v>266</v>
      </c>
      <c r="B692" s="219">
        <f>COUNTIFS($D$3:D692,D692,$F$3:F692,F692)</f>
        <v>1</v>
      </c>
      <c r="C692" s="34">
        <v>16137</v>
      </c>
      <c r="D692" s="21" t="s">
        <v>764</v>
      </c>
      <c r="E692" s="2" t="s">
        <v>626</v>
      </c>
      <c r="F692" s="2">
        <v>6357221871</v>
      </c>
      <c r="G692" s="1">
        <f>LEFT(H692,4)-CONCATENATE(IF(LEFT(F692, 2)&lt;MID(H692, 3, 4), 20, 19),LEFT(F692,2))</f>
        <v>58</v>
      </c>
      <c r="H692" s="247" t="s">
        <v>2183</v>
      </c>
      <c r="I692" s="29" t="s">
        <v>442</v>
      </c>
      <c r="J692" s="24" t="s">
        <v>487</v>
      </c>
      <c r="K692" s="2" t="s">
        <v>430</v>
      </c>
      <c r="L692" s="2">
        <v>12</v>
      </c>
      <c r="M692" s="2">
        <v>2</v>
      </c>
      <c r="N692" s="2" t="s">
        <v>431</v>
      </c>
      <c r="O692" s="11"/>
      <c r="P692" s="2" t="s">
        <v>2143</v>
      </c>
      <c r="Q692" s="11"/>
      <c r="R692" s="11"/>
      <c r="S692" s="11"/>
      <c r="T692" s="42"/>
      <c r="U692" s="42"/>
      <c r="V692" s="64" t="s">
        <v>1609</v>
      </c>
      <c r="W692" s="42"/>
      <c r="X692" s="42"/>
      <c r="Y692" s="66"/>
      <c r="Z692" s="11"/>
      <c r="AA692" s="1" t="s">
        <v>2166</v>
      </c>
      <c r="AC692" s="115">
        <v>167</v>
      </c>
      <c r="AD692" s="115">
        <v>2400</v>
      </c>
      <c r="AE692" s="11"/>
      <c r="AF692" s="11"/>
      <c r="AG692" s="11" t="s">
        <v>483</v>
      </c>
      <c r="AH692" s="115">
        <v>50</v>
      </c>
      <c r="AI692" s="11"/>
      <c r="AJ692" s="11"/>
      <c r="AM692" s="11"/>
      <c r="AO692" s="116">
        <v>16.399999999999999</v>
      </c>
      <c r="AP692" s="117">
        <v>81.099999999999994</v>
      </c>
      <c r="AQ692" s="118">
        <v>1.55</v>
      </c>
      <c r="AR692" s="119">
        <f>AO692+AP692+AQ692</f>
        <v>99.05</v>
      </c>
      <c r="AS692" s="120">
        <f>AO692/AP692</f>
        <v>0.20221948212083846</v>
      </c>
      <c r="AT692" s="121">
        <f>AO692/AP692*AQ692</f>
        <v>0.3134401972872996</v>
      </c>
      <c r="AU692" s="122">
        <f>AO692/(AP692+AQ692)</f>
        <v>0.1984271022383545</v>
      </c>
      <c r="AV692" s="19">
        <f>AW692*AO692/100</f>
        <v>11.051999999999996</v>
      </c>
      <c r="AW692" s="19">
        <f>98-AY692-(CD692*100/AO692)</f>
        <v>67.390243902439011</v>
      </c>
      <c r="AX692" s="123">
        <v>1.27</v>
      </c>
      <c r="AY692" s="19">
        <f>AX692*100/AO692</f>
        <v>7.7439024390243913</v>
      </c>
      <c r="AZ692" s="1" t="s">
        <v>432</v>
      </c>
      <c r="BA692" s="58">
        <v>61.75</v>
      </c>
      <c r="BB692" s="1" t="s">
        <v>432</v>
      </c>
      <c r="BC692" s="6">
        <v>0.01</v>
      </c>
      <c r="BD692" s="6"/>
      <c r="BE692" s="19"/>
      <c r="BF692" s="19"/>
      <c r="BG692" s="67">
        <v>9862.5</v>
      </c>
      <c r="BH692" s="67">
        <v>364.21</v>
      </c>
      <c r="BI692" s="19">
        <v>6.25</v>
      </c>
      <c r="BJ692" s="19">
        <v>35</v>
      </c>
      <c r="BK692" s="19">
        <f>100-BJ692</f>
        <v>65</v>
      </c>
      <c r="BL692" s="124">
        <f>BJ692/BK692</f>
        <v>0.53846153846153844</v>
      </c>
      <c r="BM692" s="125">
        <v>0.26</v>
      </c>
      <c r="BN692" s="6">
        <f>BM692*100/AO692</f>
        <v>1.5853658536585367</v>
      </c>
      <c r="BO692" s="1" t="s">
        <v>432</v>
      </c>
      <c r="BP692" s="19">
        <v>60.199999999999996</v>
      </c>
      <c r="BQ692" s="19">
        <v>21.76</v>
      </c>
      <c r="BR692" s="43">
        <v>58129.920000000006</v>
      </c>
      <c r="BS692" s="6">
        <f>BX692+BZ692</f>
        <v>41.6</v>
      </c>
      <c r="BT692" s="4">
        <v>93.2</v>
      </c>
      <c r="BU692" s="43">
        <v>9938.1999999999989</v>
      </c>
      <c r="BV692" s="6">
        <f>100-BT692</f>
        <v>6.7999999999999972</v>
      </c>
      <c r="BW692" s="6">
        <f>BY692+CA692+CC692</f>
        <v>79.802399999999992</v>
      </c>
      <c r="BX692" s="22">
        <v>15.1</v>
      </c>
      <c r="BY692" s="22">
        <f>BX692*AP692/100</f>
        <v>12.246099999999998</v>
      </c>
      <c r="BZ692" s="6">
        <v>26.5</v>
      </c>
      <c r="CA692" s="22">
        <f>BZ692*AP692/100</f>
        <v>21.491499999999995</v>
      </c>
      <c r="CB692" s="6">
        <v>56.8</v>
      </c>
      <c r="CC692" s="22">
        <f>CB692*AP692/100</f>
        <v>46.064799999999998</v>
      </c>
      <c r="CD692" s="22">
        <v>3.75</v>
      </c>
      <c r="CE692" s="126">
        <v>99.7</v>
      </c>
      <c r="CF692" s="127">
        <v>12464</v>
      </c>
      <c r="CG692" s="126">
        <v>97.8</v>
      </c>
      <c r="CH692" s="127">
        <v>8414</v>
      </c>
      <c r="CI692" s="126">
        <v>90.3</v>
      </c>
      <c r="CJ692" s="126">
        <v>93.7</v>
      </c>
      <c r="CK692" s="127">
        <v>6736</v>
      </c>
      <c r="CL692" s="19">
        <f>BX692/BZ692</f>
        <v>0.56981132075471697</v>
      </c>
      <c r="CM692" s="19"/>
      <c r="CN692" s="19"/>
      <c r="CO692" s="19"/>
      <c r="CP692" s="6"/>
      <c r="CQ692" s="19"/>
      <c r="CR692" s="19"/>
      <c r="CS692" s="20"/>
      <c r="CZ692" s="22"/>
      <c r="DA692" s="16"/>
      <c r="DB692" s="129" t="s">
        <v>257</v>
      </c>
      <c r="DC692" s="130"/>
      <c r="DD692" s="131" t="s">
        <v>2184</v>
      </c>
      <c r="DI692" s="1" t="s">
        <v>436</v>
      </c>
      <c r="DJ692" s="209" t="s">
        <v>483</v>
      </c>
      <c r="DK692" s="4">
        <v>2</v>
      </c>
      <c r="DN692" s="16">
        <v>0</v>
      </c>
      <c r="DR692" s="58" t="s">
        <v>2123</v>
      </c>
      <c r="DS692" s="40" t="s">
        <v>431</v>
      </c>
      <c r="DT692" s="22">
        <v>319</v>
      </c>
      <c r="DU692" s="22">
        <v>6</v>
      </c>
      <c r="DV692" s="22">
        <v>94</v>
      </c>
      <c r="DW692" s="40" t="s">
        <v>431</v>
      </c>
      <c r="DX692" s="40" t="s">
        <v>431</v>
      </c>
      <c r="DY692" s="40" t="s">
        <v>431</v>
      </c>
      <c r="DZ692" s="40" t="s">
        <v>431</v>
      </c>
      <c r="EA692" s="2">
        <v>0</v>
      </c>
      <c r="EB692" s="2"/>
      <c r="EC692" s="36"/>
      <c r="ED692" s="36"/>
      <c r="EE692" s="4">
        <f>L692</f>
        <v>12</v>
      </c>
      <c r="EF692" s="4"/>
      <c r="EG692" s="4"/>
      <c r="EH692" s="4"/>
      <c r="EI692" s="4"/>
      <c r="EJ692" s="4"/>
      <c r="EK692" s="4"/>
      <c r="EL692" s="6" t="e">
        <f>EK692/(EJ692*EJ692*0.01*0.01)</f>
        <v>#DIV/0!</v>
      </c>
      <c r="EM692" s="4"/>
      <c r="EN692" s="4"/>
      <c r="EO692" s="4"/>
      <c r="EP692" s="4"/>
      <c r="EQ692" s="31"/>
      <c r="ER692" s="14"/>
      <c r="ES692" s="132">
        <f>C692</f>
        <v>16137</v>
      </c>
      <c r="ET692" s="133">
        <v>75</v>
      </c>
      <c r="EU692" s="133">
        <v>12034</v>
      </c>
      <c r="EV692" s="133">
        <v>7253</v>
      </c>
      <c r="EW692" s="133">
        <v>37440</v>
      </c>
      <c r="EX692" s="133">
        <v>3326</v>
      </c>
      <c r="EY692" s="134">
        <f>EX692/EV692*EW692/ET692</f>
        <v>228.91757893285541</v>
      </c>
      <c r="EZ692" s="39">
        <f>L692*EY692</f>
        <v>2747.0109471942651</v>
      </c>
      <c r="FA692" s="9"/>
      <c r="FE692" s="135"/>
      <c r="FF692" s="135"/>
      <c r="FH692" s="136"/>
      <c r="FK692" s="138"/>
      <c r="FL692" s="139"/>
      <c r="FM692" s="9"/>
      <c r="FN692" s="1"/>
      <c r="FO692" s="41">
        <f>AC692/1000</f>
        <v>0.16700000000000001</v>
      </c>
      <c r="FQ692" s="121">
        <f>EX692*100/EU692</f>
        <v>27.638357985707163</v>
      </c>
      <c r="FR692" s="140">
        <f>EY692/1000</f>
        <v>0.22891757893285541</v>
      </c>
      <c r="FS692" s="9"/>
      <c r="FV692" s="212"/>
      <c r="FX692" s="212"/>
      <c r="GI692" s="8"/>
      <c r="GO692" s="10"/>
      <c r="GP692" s="10"/>
      <c r="GQ692" s="20"/>
      <c r="KB692" s="22">
        <v>82.9</v>
      </c>
      <c r="KC692" s="22">
        <v>18</v>
      </c>
      <c r="KD692" s="22">
        <v>18.8</v>
      </c>
      <c r="KE692" s="20">
        <f>FR692*AO692/100*1000</f>
        <v>37.542482944988286</v>
      </c>
      <c r="KF692" s="20">
        <f>FR692*AP692/100*1000</f>
        <v>185.65215651454574</v>
      </c>
      <c r="KG692" s="20">
        <f>FR692*AQ692/100*1000</f>
        <v>3.5482224734592589</v>
      </c>
      <c r="KH692" s="20">
        <f>FR692*AX692/100*1000</f>
        <v>2.9072532524472638</v>
      </c>
      <c r="KI692" s="20">
        <f>FR692*BM692/100*1000</f>
        <v>0.59518570522542413</v>
      </c>
      <c r="KJ692" s="20">
        <f>FR692*BY692/100*1000</f>
        <v>28.033475633696405</v>
      </c>
      <c r="KK692" s="20">
        <f>FR692*CA692/100*1000</f>
        <v>49.197821476354612</v>
      </c>
      <c r="KL692" s="20">
        <f>FR692*CC692/100*1000</f>
        <v>105.45042490026198</v>
      </c>
    </row>
    <row r="693" spans="1:313">
      <c r="A693" s="1">
        <v>19</v>
      </c>
      <c r="B693" s="1">
        <f>COUNTIFS($D$3:D693,D693,$F$3:F693,F693)</f>
        <v>1</v>
      </c>
      <c r="C693" s="34">
        <v>12220</v>
      </c>
      <c r="D693" s="21" t="s">
        <v>719</v>
      </c>
      <c r="E693" s="2" t="s">
        <v>567</v>
      </c>
      <c r="F693" s="12">
        <v>7801263503</v>
      </c>
      <c r="G693" s="1">
        <f>LEFT(H693,4)-CONCATENATE(IF(LEFT(F693, 2)&lt;MID(H693, 3, 4), 20, 19),LEFT(F693,2))</f>
        <v>42</v>
      </c>
      <c r="H693" s="247" t="s">
        <v>1078</v>
      </c>
      <c r="I693" s="29" t="s">
        <v>680</v>
      </c>
      <c r="J693" s="24" t="s">
        <v>487</v>
      </c>
      <c r="K693" s="2" t="s">
        <v>430</v>
      </c>
      <c r="L693" s="1">
        <v>35</v>
      </c>
      <c r="M693" s="2" t="s">
        <v>664</v>
      </c>
      <c r="N693" s="2" t="s">
        <v>647</v>
      </c>
      <c r="P693" s="1" t="s">
        <v>1050</v>
      </c>
      <c r="S693" s="2"/>
      <c r="T693" s="46" t="s">
        <v>797</v>
      </c>
      <c r="U693" s="46"/>
      <c r="V693" s="50" t="s">
        <v>902</v>
      </c>
      <c r="X693" s="59"/>
      <c r="Y693" s="59"/>
      <c r="Z693" s="29" t="s">
        <v>1079</v>
      </c>
      <c r="AA693" s="1" t="s">
        <v>812</v>
      </c>
      <c r="AC693" s="115">
        <v>275</v>
      </c>
      <c r="AD693" s="115">
        <v>9600</v>
      </c>
      <c r="AE693" s="11"/>
      <c r="AF693" s="11"/>
      <c r="AG693" s="11" t="s">
        <v>483</v>
      </c>
      <c r="AH693" s="115">
        <v>650</v>
      </c>
      <c r="AI693" s="11" t="s">
        <v>1080</v>
      </c>
      <c r="AJ693" s="11"/>
      <c r="AO693" s="116">
        <v>31.7</v>
      </c>
      <c r="AP693" s="117">
        <v>52.7</v>
      </c>
      <c r="AQ693" s="118">
        <v>15.4</v>
      </c>
      <c r="AR693" s="119">
        <f>AO693+AP693+AQ693</f>
        <v>99.800000000000011</v>
      </c>
      <c r="AS693" s="120">
        <f>AO693/AP693</f>
        <v>0.60151802656546483</v>
      </c>
      <c r="AT693" s="121">
        <f>AO693/AP693*AQ693</f>
        <v>9.2633776091081579</v>
      </c>
      <c r="AU693" s="122">
        <f>AO693/(AP693+AQ693)</f>
        <v>0.46549192364170333</v>
      </c>
      <c r="AV693" s="19">
        <v>23.711599999999997</v>
      </c>
      <c r="AW693" s="19">
        <f>95-AY693</f>
        <v>74.8</v>
      </c>
      <c r="AX693" s="123">
        <v>6.4033999999999995</v>
      </c>
      <c r="AY693" s="19">
        <v>20.2</v>
      </c>
      <c r="AZ693" s="1" t="s">
        <v>432</v>
      </c>
      <c r="BA693" s="58">
        <v>15.6</v>
      </c>
      <c r="BB693" s="1" t="s">
        <v>432</v>
      </c>
      <c r="BC693" s="6">
        <v>1</v>
      </c>
      <c r="BD693" s="22">
        <v>42.1</v>
      </c>
      <c r="BE693" s="22">
        <v>52.2</v>
      </c>
      <c r="BF693" s="22">
        <v>70.099999999999994</v>
      </c>
      <c r="BG693" s="67">
        <v>6452.4</v>
      </c>
      <c r="BH693" s="20">
        <v>931.2</v>
      </c>
      <c r="BI693" s="19">
        <v>1.4</v>
      </c>
      <c r="BJ693" s="19">
        <v>44.5</v>
      </c>
      <c r="BK693" s="1">
        <v>55.5</v>
      </c>
      <c r="BL693" s="124">
        <f>BJ693/BK693</f>
        <v>0.80180180180180183</v>
      </c>
      <c r="BM693" s="125">
        <v>0.4</v>
      </c>
      <c r="BN693" s="6">
        <f>BM693*100/AO693</f>
        <v>1.2618296529968454</v>
      </c>
      <c r="BO693" s="1" t="s">
        <v>432</v>
      </c>
      <c r="BP693" s="19">
        <v>18.997</v>
      </c>
      <c r="BQ693" s="19">
        <v>11.075999999999999</v>
      </c>
      <c r="BR693" s="43">
        <v>22699.8</v>
      </c>
      <c r="BS693" s="6">
        <f>BX693+BZ693</f>
        <v>56.3</v>
      </c>
      <c r="BT693" s="4">
        <v>92.8</v>
      </c>
      <c r="BU693" s="43">
        <v>10976.04</v>
      </c>
      <c r="BV693" s="6">
        <f>100-BT693</f>
        <v>7.2000000000000028</v>
      </c>
      <c r="BW693" s="6">
        <f>BY693+CA693+CC693</f>
        <v>52.489199999999997</v>
      </c>
      <c r="BX693" s="4">
        <v>40.4</v>
      </c>
      <c r="BY693" s="22">
        <f>BX693*AP693/100</f>
        <v>21.290800000000001</v>
      </c>
      <c r="BZ693" s="4">
        <v>15.9</v>
      </c>
      <c r="CA693" s="22">
        <f>BZ693*AP693/100</f>
        <v>8.3793000000000006</v>
      </c>
      <c r="CB693" s="4">
        <v>43.3</v>
      </c>
      <c r="CC693" s="22">
        <f>CB693*AP693/100</f>
        <v>22.819099999999999</v>
      </c>
      <c r="CD693" s="22">
        <v>1.69</v>
      </c>
      <c r="CE693" s="126">
        <v>100</v>
      </c>
      <c r="CF693" s="127">
        <v>12672.8</v>
      </c>
      <c r="CG693" s="126">
        <v>99.9</v>
      </c>
      <c r="CH693" s="127">
        <v>9194.9</v>
      </c>
      <c r="CI693" s="126">
        <v>97.4</v>
      </c>
      <c r="CJ693" s="126">
        <v>98.8</v>
      </c>
      <c r="CK693" s="127">
        <v>8982.4</v>
      </c>
      <c r="CL693" s="19">
        <f>BX693/BZ693</f>
        <v>2.540880503144654</v>
      </c>
      <c r="CM693" s="22"/>
      <c r="CN693" s="22"/>
      <c r="CO693" s="22"/>
      <c r="CP693" s="6"/>
      <c r="CQ693" s="19"/>
      <c r="CR693" s="19"/>
      <c r="CS693" s="19"/>
      <c r="CT693" s="22"/>
      <c r="CU693" s="142"/>
      <c r="CV693" s="142"/>
      <c r="CW693" s="22"/>
      <c r="CX693" s="22"/>
      <c r="CZ693" s="22"/>
      <c r="DA693" s="156" t="s">
        <v>470</v>
      </c>
      <c r="DB693" s="129" t="s">
        <v>441</v>
      </c>
      <c r="DC693" s="130" t="s">
        <v>1081</v>
      </c>
      <c r="DD693" s="131" t="s">
        <v>1082</v>
      </c>
      <c r="DI693" s="1" t="s">
        <v>434</v>
      </c>
      <c r="DJ693" s="209" t="s">
        <v>483</v>
      </c>
      <c r="DK693" s="4">
        <v>2</v>
      </c>
      <c r="DN693" s="16">
        <v>0</v>
      </c>
      <c r="DR693" s="1" t="s">
        <v>431</v>
      </c>
      <c r="DS693" s="1" t="s">
        <v>431</v>
      </c>
      <c r="DT693" s="1">
        <v>430</v>
      </c>
      <c r="DU693" s="1">
        <v>15.6</v>
      </c>
      <c r="DV693" s="1">
        <v>84.4</v>
      </c>
      <c r="DW693" s="1" t="s">
        <v>431</v>
      </c>
      <c r="DX693" s="1" t="s">
        <v>431</v>
      </c>
      <c r="DY693" s="1" t="s">
        <v>431</v>
      </c>
      <c r="DZ693" s="1" t="s">
        <v>431</v>
      </c>
      <c r="EA693" s="1">
        <v>0</v>
      </c>
      <c r="EC693" s="36"/>
      <c r="ED693" s="36"/>
      <c r="EE693" s="4">
        <v>35</v>
      </c>
      <c r="EF693" s="4"/>
      <c r="EG693" s="5">
        <v>3</v>
      </c>
      <c r="EH693" s="4"/>
      <c r="EI693" s="4"/>
      <c r="EJ693" s="4"/>
      <c r="EK693" s="4"/>
      <c r="EL693" s="6" t="e">
        <f>EK693/(EJ693*EJ693*0.01*0.01)</f>
        <v>#DIV/0!</v>
      </c>
      <c r="EM693" s="4"/>
      <c r="EN693" s="4"/>
      <c r="EO693" s="4"/>
      <c r="EP693" s="4"/>
      <c r="EQ693" s="31"/>
      <c r="ER693" s="14"/>
      <c r="ES693" s="132">
        <v>12220</v>
      </c>
      <c r="ET693" s="133">
        <v>75</v>
      </c>
      <c r="EU693" s="133">
        <v>21271</v>
      </c>
      <c r="EV693" s="133">
        <v>8000</v>
      </c>
      <c r="EW693" s="133">
        <v>40560</v>
      </c>
      <c r="EX693" s="133">
        <v>3991</v>
      </c>
      <c r="EY693" s="134">
        <f>EX693/EV693*EW693/ET693</f>
        <v>269.79159999999996</v>
      </c>
      <c r="EZ693" s="39">
        <f>L693*EY693</f>
        <v>9442.7059999999983</v>
      </c>
      <c r="FA693" s="9"/>
      <c r="FE693" s="135"/>
      <c r="FF693" s="135"/>
      <c r="FH693" s="136"/>
      <c r="FI693" s="11"/>
      <c r="FK693" s="138"/>
      <c r="FL693" s="139"/>
      <c r="FM693" s="9"/>
      <c r="FN693" s="1"/>
      <c r="FO693" s="41">
        <f>AC693/1000</f>
        <v>0.27500000000000002</v>
      </c>
      <c r="FQ693" s="121">
        <f>EX693*100/EU693</f>
        <v>18.762634572892672</v>
      </c>
      <c r="FR693" s="140">
        <f>EY693/1000</f>
        <v>0.26979159999999996</v>
      </c>
      <c r="FS693" s="143">
        <f>DT693/EY693</f>
        <v>1.593822787662774</v>
      </c>
      <c r="FT693" s="143"/>
      <c r="FV693" s="212"/>
      <c r="FX693" s="212"/>
      <c r="GI693" s="8"/>
      <c r="GO693" s="10">
        <v>43854</v>
      </c>
      <c r="GP693" s="10"/>
      <c r="GQ693" s="20"/>
      <c r="KE693" s="20">
        <f>FR693*AO693/100*1000</f>
        <v>85.523937199999992</v>
      </c>
      <c r="KF693" s="20">
        <f>FR693*AP693/100*1000</f>
        <v>142.18017319999998</v>
      </c>
      <c r="KG693" s="20">
        <f>FR693*AQ693/100*1000</f>
        <v>41.547906400000002</v>
      </c>
      <c r="KH693" s="20">
        <f>FR693*AX693/100*1000</f>
        <v>17.275835314399995</v>
      </c>
      <c r="KI693" s="20">
        <f>FR693*BM693/100*1000</f>
        <v>1.0791664000000001</v>
      </c>
      <c r="KJ693" s="20">
        <f>FR693*BY693/100*1000</f>
        <v>57.44078997279999</v>
      </c>
      <c r="KK693" s="20">
        <f>FR693*CA693/100*1000</f>
        <v>22.606647538799997</v>
      </c>
      <c r="KL693" s="20">
        <f>FR693*CC693/100*1000</f>
        <v>61.564014995599983</v>
      </c>
    </row>
    <row r="694" spans="1:313">
      <c r="A694" s="1">
        <v>155</v>
      </c>
      <c r="B694" s="1">
        <f>COUNTIFS($D$3:D694,D694,$F$3:F694,F694)</f>
        <v>1</v>
      </c>
      <c r="C694" s="34">
        <v>17702</v>
      </c>
      <c r="D694" s="21" t="s">
        <v>719</v>
      </c>
      <c r="E694" s="2" t="s">
        <v>522</v>
      </c>
      <c r="F694" s="2">
        <v>5607160449</v>
      </c>
      <c r="G694" s="1">
        <v>66</v>
      </c>
      <c r="H694" s="247" t="s">
        <v>2546</v>
      </c>
      <c r="I694" s="29" t="s">
        <v>2548</v>
      </c>
      <c r="J694" s="24" t="s">
        <v>487</v>
      </c>
      <c r="K694" s="2" t="s">
        <v>430</v>
      </c>
      <c r="L694" s="2">
        <v>10</v>
      </c>
      <c r="M694" s="2">
        <v>2</v>
      </c>
      <c r="N694" s="2" t="s">
        <v>431</v>
      </c>
      <c r="O694" s="11"/>
      <c r="P694" s="2" t="s">
        <v>2532</v>
      </c>
      <c r="Q694" s="11"/>
      <c r="R694" s="11"/>
      <c r="S694" s="11"/>
      <c r="T694" s="42"/>
      <c r="U694" s="42"/>
      <c r="V694" s="64" t="s">
        <v>2426</v>
      </c>
      <c r="W694" s="42"/>
      <c r="X694" s="42"/>
      <c r="Y694" s="42"/>
      <c r="Z694" s="29"/>
      <c r="AA694" s="1" t="s">
        <v>2166</v>
      </c>
      <c r="AC694" s="115">
        <v>165</v>
      </c>
      <c r="AD694" s="115">
        <v>1600</v>
      </c>
      <c r="AE694" s="11"/>
      <c r="AF694" s="11"/>
      <c r="AG694" s="11" t="s">
        <v>491</v>
      </c>
      <c r="AH694" s="115">
        <v>150</v>
      </c>
      <c r="AJ694" s="11"/>
      <c r="AM694" s="11"/>
      <c r="AO694" s="116">
        <v>20.3</v>
      </c>
      <c r="AP694" s="117">
        <v>67</v>
      </c>
      <c r="AQ694" s="118">
        <v>10.5</v>
      </c>
      <c r="AR694" s="119">
        <f>AO694+AP694+AQ694</f>
        <v>97.8</v>
      </c>
      <c r="AS694" s="120">
        <f>AO694/AP694</f>
        <v>0.30298507462686569</v>
      </c>
      <c r="AT694" s="121">
        <f>AO694/AP694*AQ694</f>
        <v>3.1813432835820898</v>
      </c>
      <c r="AU694" s="122">
        <f>AO694/(AP694+AQ694)</f>
        <v>0.26193548387096777</v>
      </c>
      <c r="AV694" s="19">
        <f>AW694*AO694/100</f>
        <v>18.434000000000001</v>
      </c>
      <c r="AW694" s="19">
        <f>98-AY694</f>
        <v>90.807881773399018</v>
      </c>
      <c r="AX694" s="123">
        <v>1.46</v>
      </c>
      <c r="AY694" s="19">
        <f>AX694*100/AO694</f>
        <v>7.1921182266009849</v>
      </c>
      <c r="AZ694" s="1" t="s">
        <v>432</v>
      </c>
      <c r="BA694" s="58">
        <v>55.7</v>
      </c>
      <c r="BB694" s="1" t="s">
        <v>432</v>
      </c>
      <c r="BC694" s="6">
        <v>0.13</v>
      </c>
      <c r="BD694" s="6"/>
      <c r="BE694" s="19"/>
      <c r="BF694" s="19"/>
      <c r="BG694" s="67">
        <v>4935.3846153846152</v>
      </c>
      <c r="BH694" s="67">
        <v>283</v>
      </c>
      <c r="BI694" s="19">
        <v>0.24</v>
      </c>
      <c r="BJ694" s="19">
        <v>30.8</v>
      </c>
      <c r="BK694" s="19">
        <f>100-BJ694</f>
        <v>69.2</v>
      </c>
      <c r="BL694" s="124">
        <f>BJ694/BK694</f>
        <v>0.44508670520231214</v>
      </c>
      <c r="BM694" s="125">
        <v>0.45</v>
      </c>
      <c r="BN694" s="6">
        <f>BM694*100/AO694</f>
        <v>2.2167487684729061</v>
      </c>
      <c r="BO694" s="1" t="s">
        <v>432</v>
      </c>
      <c r="BP694" s="19">
        <v>19.661016949152543</v>
      </c>
      <c r="BQ694" s="19">
        <v>38.6</v>
      </c>
      <c r="BR694" s="43">
        <v>29352.959999999999</v>
      </c>
      <c r="BS694" s="6">
        <f>BX694+BZ694</f>
        <v>74.5</v>
      </c>
      <c r="BT694" s="4">
        <v>92.9</v>
      </c>
      <c r="BU694" s="43">
        <v>10513.492063492064</v>
      </c>
      <c r="BV694" s="6">
        <f>100-BT694</f>
        <v>7.0999999999999943</v>
      </c>
      <c r="BW694" s="6">
        <f>BY694+CA694+CC694</f>
        <v>65.927999999999997</v>
      </c>
      <c r="BX694" s="22">
        <v>38.5</v>
      </c>
      <c r="BY694" s="22">
        <f>BX694*AP694/100</f>
        <v>25.795000000000002</v>
      </c>
      <c r="BZ694" s="6">
        <v>36</v>
      </c>
      <c r="CA694" s="22">
        <f>BZ694*AP694/100</f>
        <v>24.12</v>
      </c>
      <c r="CB694" s="6">
        <v>23.9</v>
      </c>
      <c r="CC694" s="22">
        <f>CB694*AP694/100</f>
        <v>16.012999999999998</v>
      </c>
      <c r="CD694" s="22" t="s">
        <v>432</v>
      </c>
      <c r="CE694" s="126">
        <v>97.3</v>
      </c>
      <c r="CF694" s="127">
        <v>9304</v>
      </c>
      <c r="CG694" s="126">
        <v>95.2</v>
      </c>
      <c r="CH694" s="127">
        <v>7203</v>
      </c>
      <c r="CI694" s="126">
        <v>71.5</v>
      </c>
      <c r="CJ694" s="126">
        <v>90.2</v>
      </c>
      <c r="CK694" s="127">
        <v>7359</v>
      </c>
      <c r="CL694" s="19">
        <f>BX694/BZ694</f>
        <v>1.0694444444444444</v>
      </c>
      <c r="CM694" s="19"/>
      <c r="CN694" s="19"/>
      <c r="CO694" s="19"/>
      <c r="CP694" s="6"/>
      <c r="CQ694" s="19"/>
      <c r="CR694" s="19"/>
      <c r="CS694" s="20"/>
      <c r="CZ694" s="22"/>
      <c r="DA694" s="16"/>
      <c r="DC694" s="130"/>
      <c r="DD694" s="131"/>
      <c r="DI694" s="1" t="s">
        <v>434</v>
      </c>
      <c r="DJ694" s="210" t="s">
        <v>491</v>
      </c>
      <c r="DK694" s="4">
        <v>2</v>
      </c>
      <c r="DN694" s="16">
        <v>0</v>
      </c>
      <c r="DR694" s="58" t="s">
        <v>431</v>
      </c>
      <c r="DS694" s="22" t="s">
        <v>431</v>
      </c>
      <c r="DT694" s="22">
        <v>33</v>
      </c>
      <c r="DU694" s="22">
        <v>36.299999999999997</v>
      </c>
      <c r="DV694" s="22">
        <v>63.7</v>
      </c>
      <c r="DW694" s="22" t="s">
        <v>431</v>
      </c>
      <c r="DX694" s="22" t="s">
        <v>431</v>
      </c>
      <c r="DY694" s="22" t="s">
        <v>431</v>
      </c>
      <c r="DZ694" s="22" t="s">
        <v>431</v>
      </c>
      <c r="EA694" s="2">
        <v>0</v>
      </c>
      <c r="EB694" s="2"/>
      <c r="EC694" s="36"/>
      <c r="ED694" s="36"/>
      <c r="EE694" s="4">
        <f>L694</f>
        <v>10</v>
      </c>
      <c r="EF694" s="4"/>
      <c r="EG694" s="4"/>
      <c r="EH694" s="4"/>
      <c r="EI694" s="4"/>
      <c r="EJ694" s="4"/>
      <c r="EK694" s="4"/>
      <c r="EL694" s="6" t="e">
        <f>EK694/(EJ694*EJ694*0.01*0.01)</f>
        <v>#DIV/0!</v>
      </c>
      <c r="EM694" s="4"/>
      <c r="EN694" s="4"/>
      <c r="EO694" s="4"/>
      <c r="EP694" s="4"/>
      <c r="EQ694" s="31"/>
      <c r="ER694" s="14"/>
      <c r="ES694" s="132">
        <f>C694</f>
        <v>17702</v>
      </c>
      <c r="ET694" s="133">
        <v>75</v>
      </c>
      <c r="EU694" s="133">
        <v>13908</v>
      </c>
      <c r="EV694" s="133">
        <v>6617</v>
      </c>
      <c r="EW694" s="133">
        <v>40560</v>
      </c>
      <c r="EX694" s="133">
        <v>2890</v>
      </c>
      <c r="EY694" s="134">
        <f>EX694/EV694*EW694/ET694</f>
        <v>236.19646365422398</v>
      </c>
      <c r="EZ694" s="39">
        <f>L694*EY694</f>
        <v>2361.9646365422395</v>
      </c>
      <c r="FA694" s="9"/>
      <c r="FE694" s="135"/>
      <c r="FF694" s="135"/>
      <c r="FH694" s="136"/>
      <c r="FK694" s="138"/>
      <c r="FL694" s="139"/>
      <c r="FM694" s="9"/>
      <c r="FN694" s="1"/>
      <c r="FO694" s="41">
        <f>AC694/1000</f>
        <v>0.16500000000000001</v>
      </c>
      <c r="FQ694" s="121">
        <f>EX694*100/EU694</f>
        <v>20.77940753523152</v>
      </c>
      <c r="FR694" s="140">
        <f>EY694/1000</f>
        <v>0.23619646365422398</v>
      </c>
      <c r="FS694" s="9"/>
      <c r="FU694" s="214"/>
      <c r="FW694" s="214"/>
      <c r="GI694" s="8"/>
      <c r="GO694" s="10">
        <v>44749</v>
      </c>
      <c r="GP694" s="10"/>
      <c r="GQ694" s="20"/>
      <c r="KB694" s="22"/>
      <c r="KC694" s="22"/>
      <c r="KD694" s="22"/>
      <c r="KE694" s="20">
        <f>FR694*AO694/100*1000</f>
        <v>47.947882121807474</v>
      </c>
      <c r="KF694" s="20">
        <f>FR694*AP694/100*1000</f>
        <v>158.25163064833006</v>
      </c>
      <c r="KG694" s="20">
        <f>FR694*AQ694/100*1000</f>
        <v>24.800628683693517</v>
      </c>
      <c r="KH694" s="20">
        <f>FR694*AX694/100*1000</f>
        <v>3.4484683693516702</v>
      </c>
      <c r="KI694" s="20">
        <f>FR694*BM694/100*1000</f>
        <v>1.0628840864440081</v>
      </c>
      <c r="KJ694" s="20">
        <f>FR694*BY694/100*1000</f>
        <v>60.926877799607077</v>
      </c>
      <c r="KK694" s="20">
        <f>FR694*CA694/100*1000</f>
        <v>56.970587033398829</v>
      </c>
      <c r="KL694" s="20">
        <f>FR694*CC694/100*1000</f>
        <v>37.82213972495088</v>
      </c>
      <c r="KM694" s="1">
        <v>90.4</v>
      </c>
      <c r="KN694" s="1">
        <v>76.900000000000006</v>
      </c>
      <c r="KP694" s="22"/>
      <c r="KQ694" s="22"/>
      <c r="KR694" s="22"/>
      <c r="KS694" s="19"/>
      <c r="KY694" s="11"/>
      <c r="KZ694" s="11"/>
      <c r="LA694" s="11"/>
    </row>
    <row r="695" spans="1:313">
      <c r="A695" s="1">
        <v>276</v>
      </c>
      <c r="B695" s="1">
        <f>COUNTIFS($D$3:D695,D695,$F$3:F695,F695)</f>
        <v>1</v>
      </c>
      <c r="C695" s="34">
        <v>16164</v>
      </c>
      <c r="D695" s="21" t="s">
        <v>2208</v>
      </c>
      <c r="E695" s="2" t="s">
        <v>535</v>
      </c>
      <c r="F695" s="2">
        <v>7256284464</v>
      </c>
      <c r="G695" s="1">
        <f>LEFT(H695,4)-CONCATENATE(IF(LEFT(F695, 2)&lt;MID(H695, 3, 4), 20, 19),LEFT(F695,2))</f>
        <v>49</v>
      </c>
      <c r="H695" s="247" t="s">
        <v>2206</v>
      </c>
      <c r="I695" s="29" t="s">
        <v>2209</v>
      </c>
      <c r="J695" s="24" t="s">
        <v>487</v>
      </c>
      <c r="K695" s="2" t="s">
        <v>430</v>
      </c>
      <c r="L695" s="2">
        <v>8</v>
      </c>
      <c r="M695" s="2" t="s">
        <v>664</v>
      </c>
      <c r="N695" s="2" t="s">
        <v>647</v>
      </c>
      <c r="O695" s="11"/>
      <c r="P695" s="2" t="s">
        <v>2200</v>
      </c>
      <c r="Q695" s="11"/>
      <c r="R695" s="11"/>
      <c r="S695" s="11"/>
      <c r="T695" s="42"/>
      <c r="U695" s="42"/>
      <c r="V695" s="64" t="s">
        <v>1609</v>
      </c>
      <c r="W695" s="63" t="s">
        <v>1530</v>
      </c>
      <c r="X695" s="42"/>
      <c r="Y695" s="66"/>
      <c r="Z695" s="11"/>
      <c r="AA695" s="1" t="s">
        <v>812</v>
      </c>
      <c r="AC695" s="115">
        <v>95</v>
      </c>
      <c r="AD695" s="115">
        <v>750</v>
      </c>
      <c r="AE695" s="11"/>
      <c r="AF695" s="11"/>
      <c r="AG695" s="11" t="s">
        <v>491</v>
      </c>
      <c r="AH695" s="115">
        <v>50</v>
      </c>
      <c r="AI695" s="11"/>
      <c r="AJ695" s="11"/>
      <c r="AM695" s="11"/>
      <c r="AO695" s="116">
        <v>18.2</v>
      </c>
      <c r="AP695" s="117">
        <v>51.2</v>
      </c>
      <c r="AQ695" s="118">
        <v>29.8</v>
      </c>
      <c r="AR695" s="119">
        <f>AO695+AP695+AQ695</f>
        <v>99.2</v>
      </c>
      <c r="AS695" s="120">
        <f>AO695/AP695</f>
        <v>0.35546874999999994</v>
      </c>
      <c r="AT695" s="121">
        <f>AO695/AP695*AQ695</f>
        <v>10.592968749999999</v>
      </c>
      <c r="AU695" s="122">
        <f>AO695/(AP695+AQ695)</f>
        <v>0.22469135802469134</v>
      </c>
      <c r="AV695" s="19">
        <f>AW695*AO695/100</f>
        <v>15.625999999999998</v>
      </c>
      <c r="AW695" s="19">
        <f>98-AY695-(CD695*100/AO695)</f>
        <v>85.857142857142847</v>
      </c>
      <c r="AX695" s="123">
        <v>1.31</v>
      </c>
      <c r="AY695" s="19">
        <f>AX695*100/AO695</f>
        <v>7.197802197802198</v>
      </c>
      <c r="AZ695" s="1" t="s">
        <v>432</v>
      </c>
      <c r="BA695" s="58">
        <v>76.570000000000007</v>
      </c>
      <c r="BB695" s="1" t="s">
        <v>432</v>
      </c>
      <c r="BC695" s="6">
        <v>2.5999999999999999E-2</v>
      </c>
      <c r="BD695" s="6"/>
      <c r="BE695" s="19"/>
      <c r="BF695" s="19"/>
      <c r="BG695" s="67">
        <v>4909.166666666667</v>
      </c>
      <c r="BH695" s="67">
        <v>338.8</v>
      </c>
      <c r="BI695" s="19">
        <v>0.78</v>
      </c>
      <c r="BJ695" s="19">
        <v>69.900000000000006</v>
      </c>
      <c r="BK695" s="19">
        <f>100-BJ695</f>
        <v>30.099999999999994</v>
      </c>
      <c r="BL695" s="124">
        <f>BJ695/BK695</f>
        <v>2.322259136212625</v>
      </c>
      <c r="BM695" s="125">
        <v>7.8E-2</v>
      </c>
      <c r="BN695" s="6">
        <f>BM695*100/AO695</f>
        <v>0.4285714285714286</v>
      </c>
      <c r="BO695" s="1" t="s">
        <v>432</v>
      </c>
      <c r="BP695" s="19">
        <v>14.82</v>
      </c>
      <c r="BQ695" s="19">
        <v>12.67</v>
      </c>
      <c r="BR695" s="43">
        <v>37077.480000000003</v>
      </c>
      <c r="BS695" s="6">
        <f>BX695+BZ695</f>
        <v>59.7</v>
      </c>
      <c r="BT695" s="4">
        <v>93.4</v>
      </c>
      <c r="BU695" s="43">
        <v>6958.0999999999995</v>
      </c>
      <c r="BV695" s="6">
        <f>100-BT695</f>
        <v>6.5999999999999943</v>
      </c>
      <c r="BW695" s="6">
        <f>BY695+CA695+CC695</f>
        <v>50.534400000000005</v>
      </c>
      <c r="BX695" s="22">
        <v>34.5</v>
      </c>
      <c r="BY695" s="22">
        <f>BX695*AP695/100</f>
        <v>17.664000000000001</v>
      </c>
      <c r="BZ695" s="6">
        <v>25.2</v>
      </c>
      <c r="CA695" s="22">
        <f>BZ695*AP695/100</f>
        <v>12.9024</v>
      </c>
      <c r="CB695" s="6">
        <v>39</v>
      </c>
      <c r="CC695" s="22">
        <f>CB695*AP695/100</f>
        <v>19.968000000000004</v>
      </c>
      <c r="CD695" s="22">
        <v>0.9</v>
      </c>
      <c r="CE695" s="126">
        <v>96.2</v>
      </c>
      <c r="CF695" s="127">
        <v>7563</v>
      </c>
      <c r="CG695" s="126">
        <v>88.8</v>
      </c>
      <c r="CH695" s="127">
        <v>6074</v>
      </c>
      <c r="CI695" s="126">
        <v>74.5</v>
      </c>
      <c r="CJ695" s="126">
        <v>85.3</v>
      </c>
      <c r="CK695" s="127">
        <v>5680</v>
      </c>
      <c r="CL695" s="19">
        <f>BX695/BZ695</f>
        <v>1.3690476190476191</v>
      </c>
      <c r="CM695" s="19"/>
      <c r="CN695" s="19"/>
      <c r="CO695" s="19"/>
      <c r="CP695" s="6"/>
      <c r="CQ695" s="19"/>
      <c r="CR695" s="19"/>
      <c r="CS695" s="20"/>
      <c r="CZ695" s="22"/>
      <c r="DA695" s="16"/>
      <c r="DB695" s="129" t="s">
        <v>257</v>
      </c>
      <c r="DC695" s="130"/>
      <c r="DD695" s="131" t="s">
        <v>2210</v>
      </c>
      <c r="DI695" s="1" t="s">
        <v>436</v>
      </c>
      <c r="DJ695" s="210" t="s">
        <v>491</v>
      </c>
      <c r="DK695" s="4">
        <v>2</v>
      </c>
      <c r="DN695" s="16">
        <v>0</v>
      </c>
      <c r="DR695" s="22" t="s">
        <v>431</v>
      </c>
      <c r="DS695" s="22" t="s">
        <v>431</v>
      </c>
      <c r="DT695" s="22">
        <v>203</v>
      </c>
      <c r="DU695" s="22">
        <v>27.5</v>
      </c>
      <c r="DV695" s="22">
        <v>72.5</v>
      </c>
      <c r="DW695" s="40" t="s">
        <v>431</v>
      </c>
      <c r="DX695" s="40" t="s">
        <v>431</v>
      </c>
      <c r="DY695" s="40" t="s">
        <v>431</v>
      </c>
      <c r="DZ695" s="40" t="s">
        <v>431</v>
      </c>
      <c r="EA695" s="2">
        <v>0</v>
      </c>
      <c r="EB695" s="2"/>
      <c r="EC695" s="36"/>
      <c r="ED695" s="36"/>
      <c r="EE695" s="4">
        <f>L695</f>
        <v>8</v>
      </c>
      <c r="EF695" s="4"/>
      <c r="EG695" s="4"/>
      <c r="EH695" s="4"/>
      <c r="EI695" s="4"/>
      <c r="EJ695" s="4"/>
      <c r="EK695" s="4"/>
      <c r="EL695" s="6" t="e">
        <f>EK695/(EJ695*EJ695*0.01*0.01)</f>
        <v>#DIV/0!</v>
      </c>
      <c r="EM695" s="4"/>
      <c r="EN695" s="4"/>
      <c r="EO695" s="4"/>
      <c r="EP695" s="4"/>
      <c r="EQ695" s="31"/>
      <c r="ER695" s="14"/>
      <c r="ES695" s="132">
        <f>C695</f>
        <v>16164</v>
      </c>
      <c r="ET695" s="133">
        <v>75</v>
      </c>
      <c r="EU695" s="133">
        <v>13213</v>
      </c>
      <c r="EV695" s="133">
        <v>12000</v>
      </c>
      <c r="EW695" s="133">
        <v>37440</v>
      </c>
      <c r="EX695" s="133">
        <v>2227</v>
      </c>
      <c r="EY695" s="134">
        <f>EX695/EV695*EW695/ET695</f>
        <v>92.643199999999993</v>
      </c>
      <c r="EZ695" s="39">
        <f>L695*EY695</f>
        <v>741.14559999999994</v>
      </c>
      <c r="FA695" s="9"/>
      <c r="FE695" s="135"/>
      <c r="FF695" s="135"/>
      <c r="FH695" s="136"/>
      <c r="FK695" s="138"/>
      <c r="FL695" s="139"/>
      <c r="FM695" s="9"/>
      <c r="FN695" s="1"/>
      <c r="FO695" s="41">
        <f>AC695/1000</f>
        <v>9.5000000000000001E-2</v>
      </c>
      <c r="FQ695" s="121">
        <f>EX695*100/EU695</f>
        <v>16.85461288125331</v>
      </c>
      <c r="FR695" s="140">
        <f>EY695/1000</f>
        <v>9.2643199999999995E-2</v>
      </c>
      <c r="FS695" s="9"/>
      <c r="FU695" s="214"/>
      <c r="FW695" s="214"/>
      <c r="GI695" s="8"/>
      <c r="GO695" s="10"/>
      <c r="GP695" s="10"/>
      <c r="GQ695" s="20"/>
      <c r="KB695" s="22">
        <v>89.6</v>
      </c>
      <c r="KC695" s="22">
        <v>37.700000000000003</v>
      </c>
      <c r="KD695" s="22">
        <v>9.6199999999999992</v>
      </c>
      <c r="KE695" s="20">
        <f>FR695*AO695/100*1000</f>
        <v>16.861062399999998</v>
      </c>
      <c r="KF695" s="20">
        <f>FR695*AP695/100*1000</f>
        <v>47.433318399999997</v>
      </c>
      <c r="KG695" s="20">
        <f>FR695*AQ695/100*1000</f>
        <v>27.607673600000002</v>
      </c>
      <c r="KH695" s="20">
        <f>FR695*AX695/100*1000</f>
        <v>1.2136259200000001</v>
      </c>
      <c r="KI695" s="20">
        <f>FR695*BM695/100*1000</f>
        <v>7.2261695999999986E-2</v>
      </c>
      <c r="KJ695" s="20">
        <f>FR695*BY695/100*1000</f>
        <v>16.364494848</v>
      </c>
      <c r="KK695" s="20">
        <f>FR695*CA695/100*1000</f>
        <v>11.953196236799998</v>
      </c>
      <c r="KL695" s="20">
        <f>FR695*CC695/100*1000</f>
        <v>18.498994176000004</v>
      </c>
    </row>
    <row r="696" spans="1:313">
      <c r="A696" s="1">
        <v>194</v>
      </c>
      <c r="B696" s="1">
        <f>COUNTIFS($D$3:D696,D696,$F$3:F696,F696)</f>
        <v>1</v>
      </c>
      <c r="C696" s="34">
        <v>17954</v>
      </c>
      <c r="D696" s="21" t="s">
        <v>2208</v>
      </c>
      <c r="E696" s="2" t="s">
        <v>506</v>
      </c>
      <c r="F696" s="2">
        <v>7356065365</v>
      </c>
      <c r="G696" s="1">
        <v>49</v>
      </c>
      <c r="H696" s="247" t="s">
        <v>2598</v>
      </c>
      <c r="I696" s="29" t="s">
        <v>2602</v>
      </c>
      <c r="J696" s="24" t="s">
        <v>487</v>
      </c>
      <c r="K696" s="2" t="s">
        <v>430</v>
      </c>
      <c r="L696" s="2">
        <v>7</v>
      </c>
      <c r="M696" s="2" t="s">
        <v>652</v>
      </c>
      <c r="N696" s="2" t="s">
        <v>431</v>
      </c>
      <c r="O696" s="11"/>
      <c r="P696" s="2" t="s">
        <v>2571</v>
      </c>
      <c r="Q696" s="11" t="s">
        <v>2584</v>
      </c>
      <c r="R696" s="11"/>
      <c r="S696" s="11"/>
      <c r="T696" s="42"/>
      <c r="U696" s="42"/>
      <c r="V696" s="64" t="s">
        <v>2426</v>
      </c>
      <c r="W696" s="42"/>
      <c r="X696" s="42"/>
      <c r="Y696" s="42"/>
      <c r="Z696" s="29"/>
      <c r="AA696" s="1" t="s">
        <v>2166</v>
      </c>
      <c r="AC696" s="115">
        <v>362</v>
      </c>
      <c r="AD696" s="115">
        <v>2500</v>
      </c>
      <c r="AG696" s="11" t="s">
        <v>483</v>
      </c>
      <c r="AH696" s="115">
        <v>50</v>
      </c>
      <c r="AJ696" s="11"/>
      <c r="AM696" s="11"/>
      <c r="AO696" s="116"/>
      <c r="AP696" s="117"/>
      <c r="AQ696" s="118"/>
      <c r="AR696" s="119">
        <f>AO696+AP696+AQ696</f>
        <v>0</v>
      </c>
      <c r="AS696" s="120" t="e">
        <f>AO696/AP696</f>
        <v>#DIV/0!</v>
      </c>
      <c r="AT696" s="121" t="e">
        <f>AO696/AP696*AQ696</f>
        <v>#DIV/0!</v>
      </c>
      <c r="AU696" s="122" t="e">
        <f>AO696/(AP696+AQ696)</f>
        <v>#DIV/0!</v>
      </c>
      <c r="AV696" s="19" t="e">
        <f>AW696*AO696/100</f>
        <v>#DIV/0!</v>
      </c>
      <c r="AW696" s="19" t="e">
        <f>98-AY696</f>
        <v>#DIV/0!</v>
      </c>
      <c r="AX696" s="123"/>
      <c r="AY696" s="19" t="e">
        <f>AX696*100/AO696</f>
        <v>#DIV/0!</v>
      </c>
      <c r="AZ696" s="1" t="s">
        <v>432</v>
      </c>
      <c r="BA696" s="58"/>
      <c r="BB696" s="1" t="s">
        <v>432</v>
      </c>
      <c r="BC696" s="6"/>
      <c r="BD696" s="6"/>
      <c r="BE696" s="19"/>
      <c r="BF696" s="19"/>
      <c r="BG696" s="67"/>
      <c r="BH696" s="67"/>
      <c r="BI696" s="19"/>
      <c r="BJ696" s="19"/>
      <c r="BK696" s="19">
        <f>100-BJ696</f>
        <v>100</v>
      </c>
      <c r="BL696" s="124">
        <f>BJ696/BK696</f>
        <v>0</v>
      </c>
      <c r="BM696" s="125"/>
      <c r="BN696" s="6" t="e">
        <f>BM696*100/AO696</f>
        <v>#DIV/0!</v>
      </c>
      <c r="BO696" s="1" t="s">
        <v>432</v>
      </c>
      <c r="BP696" s="19"/>
      <c r="BQ696" s="19"/>
      <c r="BR696" s="43"/>
      <c r="BS696" s="6">
        <f>BX696+BZ696</f>
        <v>0</v>
      </c>
      <c r="BU696" s="43"/>
      <c r="BV696" s="6">
        <f>100-BT696</f>
        <v>100</v>
      </c>
      <c r="BW696" s="6">
        <f>BY696+CA696+CC696</f>
        <v>0</v>
      </c>
      <c r="BX696" s="22"/>
      <c r="BY696" s="22">
        <f>BX696*AP696/100</f>
        <v>0</v>
      </c>
      <c r="BZ696" s="6"/>
      <c r="CA696" s="22">
        <f>BZ696*AP696/100</f>
        <v>0</v>
      </c>
      <c r="CB696" s="6"/>
      <c r="CC696" s="22">
        <f>CB696*AP696/100</f>
        <v>0</v>
      </c>
      <c r="CD696" s="22" t="s">
        <v>432</v>
      </c>
      <c r="CE696" s="126"/>
      <c r="CF696" s="127"/>
      <c r="CG696" s="126"/>
      <c r="CH696" s="127"/>
      <c r="CI696" s="126"/>
      <c r="CJ696" s="126"/>
      <c r="CK696" s="127"/>
      <c r="CL696" s="19" t="e">
        <f>BX696/BZ696</f>
        <v>#DIV/0!</v>
      </c>
      <c r="CM696" s="19"/>
      <c r="CN696" s="19"/>
      <c r="CO696" s="19"/>
      <c r="CP696" s="6"/>
      <c r="CQ696" s="19"/>
      <c r="CR696" s="19"/>
      <c r="CS696" s="20"/>
      <c r="CZ696" s="22"/>
      <c r="DA696" s="16"/>
      <c r="DC696" s="130"/>
      <c r="DD696" s="131"/>
      <c r="DI696" s="1"/>
      <c r="DJ696" s="209" t="s">
        <v>483</v>
      </c>
      <c r="DN696" s="16"/>
      <c r="DR696" s="58"/>
      <c r="DS696" s="22"/>
      <c r="DT696" s="22"/>
      <c r="DU696" s="22"/>
      <c r="DV696" s="22"/>
      <c r="DW696" s="22"/>
      <c r="DX696" s="22"/>
      <c r="DY696" s="22"/>
      <c r="DZ696" s="22"/>
      <c r="EB696" s="2"/>
      <c r="EC696" s="36"/>
      <c r="ED696" s="36"/>
      <c r="EE696" s="4">
        <f>L696</f>
        <v>7</v>
      </c>
      <c r="EF696" s="4"/>
      <c r="EG696" s="4"/>
      <c r="EH696" s="4"/>
      <c r="EI696" s="4"/>
      <c r="EJ696" s="4"/>
      <c r="EK696" s="4"/>
      <c r="EL696" s="6" t="e">
        <f>EK696/(EJ696*EJ696*0.01*0.01)</f>
        <v>#DIV/0!</v>
      </c>
      <c r="EM696" s="4"/>
      <c r="EN696" s="4"/>
      <c r="EO696" s="4"/>
      <c r="EP696" s="4"/>
      <c r="EQ696" s="31"/>
      <c r="ER696" s="14"/>
      <c r="ES696" s="132">
        <f>C696</f>
        <v>17954</v>
      </c>
      <c r="ET696" s="133">
        <v>75</v>
      </c>
      <c r="EU696" s="133"/>
      <c r="EV696" s="133">
        <v>4000</v>
      </c>
      <c r="EW696" s="133">
        <v>40560</v>
      </c>
      <c r="EX696" s="133"/>
      <c r="EY696" s="134">
        <f>EX696/EV696*EW696/ET696</f>
        <v>0</v>
      </c>
      <c r="EZ696" s="39">
        <f>L696*EY696</f>
        <v>0</v>
      </c>
      <c r="FA696" s="9"/>
      <c r="FE696" s="135"/>
      <c r="FF696" s="135"/>
      <c r="FH696" s="136"/>
      <c r="FK696" s="138"/>
      <c r="FL696" s="139"/>
      <c r="FM696" s="9"/>
      <c r="FN696" s="1"/>
      <c r="FO696" s="41" t="e">
        <f>#REF!/1000</f>
        <v>#REF!</v>
      </c>
      <c r="FQ696" s="121" t="e">
        <f>EX696*100/EU696</f>
        <v>#DIV/0!</v>
      </c>
      <c r="FR696" s="140">
        <f>EY696/1000</f>
        <v>0</v>
      </c>
      <c r="FS696" s="9"/>
      <c r="FV696" s="212"/>
      <c r="FX696" s="212"/>
      <c r="GI696" s="8"/>
      <c r="GO696" s="10"/>
      <c r="GP696" s="10"/>
      <c r="GQ696" s="20"/>
      <c r="KB696" s="22"/>
      <c r="KC696" s="22"/>
      <c r="KD696" s="22"/>
      <c r="KE696" s="20">
        <f>FR696*AO696/100*1000</f>
        <v>0</v>
      </c>
      <c r="KF696" s="20">
        <f>FR696*AP696/100*1000</f>
        <v>0</v>
      </c>
      <c r="KG696" s="20">
        <f>FR696*AQ696/100*1000</f>
        <v>0</v>
      </c>
      <c r="KH696" s="20">
        <f>FR696*AX696/100*1000</f>
        <v>0</v>
      </c>
      <c r="KI696" s="20">
        <f>FR696*BM696/100*1000</f>
        <v>0</v>
      </c>
      <c r="KJ696" s="20">
        <f>FR696*BY696/100*1000</f>
        <v>0</v>
      </c>
      <c r="KK696" s="20">
        <f>FR696*CA696/100*1000</f>
        <v>0</v>
      </c>
      <c r="KL696" s="20">
        <f>FR696*CC696/100*1000</f>
        <v>0</v>
      </c>
      <c r="KM696" s="1"/>
      <c r="KN696" s="1"/>
      <c r="KP696" s="22"/>
      <c r="KQ696" s="22"/>
      <c r="KR696" s="22"/>
      <c r="KS696" s="19"/>
      <c r="KY696" s="11"/>
      <c r="KZ696" s="11"/>
      <c r="LA696" s="11"/>
    </row>
    <row r="697" spans="1:313">
      <c r="A697" s="1">
        <v>247</v>
      </c>
      <c r="B697" s="1">
        <f>COUNTIFS($D$3:D697,D697,$F$3:F697,F697)</f>
        <v>1</v>
      </c>
      <c r="C697" s="34">
        <v>13739</v>
      </c>
      <c r="D697" s="21" t="s">
        <v>1547</v>
      </c>
      <c r="E697" s="2" t="s">
        <v>537</v>
      </c>
      <c r="F697" s="12">
        <v>5811081980</v>
      </c>
      <c r="G697" s="1">
        <f>LEFT(H697,4)-CONCATENATE(IF(LEFT(F697, 2)&lt;MID(H697, 3, 4), 20, 19),LEFT(F697,2))</f>
        <v>62</v>
      </c>
      <c r="H697" s="247" t="s">
        <v>1544</v>
      </c>
      <c r="I697" s="29" t="s">
        <v>457</v>
      </c>
      <c r="J697" s="24" t="s">
        <v>487</v>
      </c>
      <c r="K697" s="2" t="s">
        <v>430</v>
      </c>
      <c r="L697" s="1">
        <v>6</v>
      </c>
      <c r="M697" s="2" t="s">
        <v>653</v>
      </c>
      <c r="N697" s="2" t="s">
        <v>647</v>
      </c>
      <c r="P697" s="1" t="s">
        <v>1502</v>
      </c>
      <c r="S697" s="2"/>
      <c r="T697" s="52" t="s">
        <v>1103</v>
      </c>
      <c r="U697" s="52"/>
      <c r="V697" s="60" t="s">
        <v>1482</v>
      </c>
      <c r="W697" s="62" t="s">
        <v>1530</v>
      </c>
      <c r="X697" s="63"/>
      <c r="Y697" s="63"/>
      <c r="Z697" s="29"/>
      <c r="AA697" s="1" t="s">
        <v>773</v>
      </c>
      <c r="AC697" s="115">
        <v>2413</v>
      </c>
      <c r="AD697" s="115">
        <v>14400</v>
      </c>
      <c r="AE697" s="11"/>
      <c r="AF697" s="11"/>
      <c r="AG697" s="11" t="s">
        <v>491</v>
      </c>
      <c r="AH697" s="115">
        <v>1000</v>
      </c>
      <c r="AI697" s="11"/>
      <c r="AJ697" s="11"/>
      <c r="AM697" s="11"/>
      <c r="AO697" s="116">
        <v>40.299999999999997</v>
      </c>
      <c r="AP697" s="117">
        <v>28.5</v>
      </c>
      <c r="AQ697" s="118">
        <v>29.6</v>
      </c>
      <c r="AR697" s="119">
        <f>AO697+AP697+AQ697</f>
        <v>98.4</v>
      </c>
      <c r="AS697" s="120">
        <f>AO697/AP697</f>
        <v>1.4140350877192982</v>
      </c>
      <c r="AT697" s="121">
        <f>AO697/AP697*AQ697</f>
        <v>41.855438596491226</v>
      </c>
      <c r="AU697" s="122">
        <f>AO697/(AP697+AQ697)</f>
        <v>0.69363166953528388</v>
      </c>
      <c r="AV697" s="19">
        <f>AW697*AO697/100</f>
        <v>36.363999999999997</v>
      </c>
      <c r="AW697" s="19">
        <f>98-AY697-(CD697*100/AO697)</f>
        <v>90.233250620347391</v>
      </c>
      <c r="AX697" s="123">
        <v>0.85</v>
      </c>
      <c r="AY697" s="19">
        <f>AX697*100/AO697</f>
        <v>2.1091811414392061</v>
      </c>
      <c r="AZ697" s="1" t="s">
        <v>432</v>
      </c>
      <c r="BA697" s="58">
        <v>28.7</v>
      </c>
      <c r="BB697" s="1" t="s">
        <v>432</v>
      </c>
      <c r="BC697" s="6">
        <v>3.81</v>
      </c>
      <c r="BD697" s="6"/>
      <c r="BE697" s="19"/>
      <c r="BF697" s="19"/>
      <c r="BG697" s="67">
        <v>4694.2857142857138</v>
      </c>
      <c r="BH697" s="67">
        <v>431.37254901960785</v>
      </c>
      <c r="BI697" s="19">
        <v>5.27</v>
      </c>
      <c r="BJ697" s="19">
        <v>79.2</v>
      </c>
      <c r="BK697" s="1">
        <v>20.8</v>
      </c>
      <c r="BL697" s="124">
        <f>BJ697/BK697</f>
        <v>3.8076923076923075</v>
      </c>
      <c r="BM697" s="125">
        <v>4.01</v>
      </c>
      <c r="BN697" s="6">
        <f>BM697*100/AO697</f>
        <v>9.9503722084367254</v>
      </c>
      <c r="BO697" s="1" t="s">
        <v>432</v>
      </c>
      <c r="BP697" s="19">
        <v>22.1</v>
      </c>
      <c r="BQ697" s="19">
        <v>36.175999999999995</v>
      </c>
      <c r="BR697" s="43">
        <v>29651.600000000002</v>
      </c>
      <c r="BS697" s="6">
        <f>BX697+BZ697</f>
        <v>56.54</v>
      </c>
      <c r="BT697" s="4">
        <v>84.2</v>
      </c>
      <c r="BU697" s="43">
        <v>9181.3559322033907</v>
      </c>
      <c r="BV697" s="6">
        <f>100-BT697</f>
        <v>15.799999999999997</v>
      </c>
      <c r="BW697" s="6">
        <f>BY697+CA697+CC697</f>
        <v>27.969899999999999</v>
      </c>
      <c r="BX697" s="2">
        <v>8.14</v>
      </c>
      <c r="BY697" s="22">
        <f>BX697*AP697/100</f>
        <v>2.3199000000000001</v>
      </c>
      <c r="BZ697" s="4">
        <v>48.4</v>
      </c>
      <c r="CA697" s="22">
        <f>BZ697*AP697/100</f>
        <v>13.793999999999999</v>
      </c>
      <c r="CB697" s="4">
        <v>41.6</v>
      </c>
      <c r="CC697" s="22">
        <f>CB697*AP697/100</f>
        <v>11.856000000000002</v>
      </c>
      <c r="CD697" s="19">
        <v>2.2799999999999998</v>
      </c>
      <c r="CE697" s="126">
        <v>100</v>
      </c>
      <c r="CF697" s="126">
        <v>9858</v>
      </c>
      <c r="CG697" s="126">
        <v>99.6</v>
      </c>
      <c r="CH697" s="126">
        <v>7160</v>
      </c>
      <c r="CI697" s="126">
        <v>94.4</v>
      </c>
      <c r="CJ697" s="126">
        <v>96.7</v>
      </c>
      <c r="CK697" s="126">
        <v>6455</v>
      </c>
      <c r="CL697" s="19">
        <f>BX697/BZ697</f>
        <v>0.16818181818181821</v>
      </c>
      <c r="CM697" s="22"/>
      <c r="CN697" s="22"/>
      <c r="CO697" s="22"/>
      <c r="CP697" s="6"/>
      <c r="CQ697" s="19"/>
      <c r="CR697" s="19"/>
      <c r="CS697" s="20"/>
      <c r="CT697" s="22"/>
      <c r="CU697" s="142"/>
      <c r="CV697" s="142"/>
      <c r="CW697" s="22"/>
      <c r="CX697" s="22"/>
      <c r="CZ697" s="22"/>
      <c r="DA697" s="16"/>
      <c r="DB697" s="129" t="s">
        <v>441</v>
      </c>
      <c r="DC697" s="130"/>
      <c r="DD697" s="131" t="s">
        <v>1548</v>
      </c>
      <c r="DI697" s="108" t="s">
        <v>434</v>
      </c>
      <c r="DJ697" s="210" t="s">
        <v>491</v>
      </c>
      <c r="DK697" s="4">
        <v>2</v>
      </c>
      <c r="DL697" s="4" t="s">
        <v>457</v>
      </c>
      <c r="DM697" s="4" t="s">
        <v>457</v>
      </c>
      <c r="DN697" s="16" t="s">
        <v>443</v>
      </c>
      <c r="DO697" s="4">
        <v>0</v>
      </c>
      <c r="DP697" s="4">
        <v>0</v>
      </c>
      <c r="DQ697" s="4" t="s">
        <v>431</v>
      </c>
      <c r="DR697" s="1" t="s">
        <v>431</v>
      </c>
      <c r="DS697" s="1" t="s">
        <v>431</v>
      </c>
      <c r="DT697" s="1">
        <v>3915</v>
      </c>
      <c r="DU697" s="1">
        <v>68.5</v>
      </c>
      <c r="DV697" s="1">
        <v>31.5</v>
      </c>
      <c r="DW697" s="1" t="s">
        <v>431</v>
      </c>
      <c r="DX697" s="1" t="s">
        <v>431</v>
      </c>
      <c r="DY697" s="1" t="s">
        <v>431</v>
      </c>
      <c r="DZ697" s="1" t="s">
        <v>431</v>
      </c>
      <c r="EA697" s="8" t="s">
        <v>1549</v>
      </c>
      <c r="EC697" s="36"/>
      <c r="ED697" s="36"/>
      <c r="EE697" s="4">
        <v>6</v>
      </c>
      <c r="EF697" s="4">
        <v>40</v>
      </c>
      <c r="EG697" s="4">
        <v>3</v>
      </c>
      <c r="EH697" s="4"/>
      <c r="EI697" s="4"/>
      <c r="EJ697" s="4" t="s">
        <v>431</v>
      </c>
      <c r="EK697" s="4" t="s">
        <v>431</v>
      </c>
      <c r="EL697" s="4" t="s">
        <v>431</v>
      </c>
      <c r="EM697" s="4" t="s">
        <v>431</v>
      </c>
      <c r="EN697" s="1">
        <v>0</v>
      </c>
      <c r="EO697" s="4">
        <v>4</v>
      </c>
      <c r="EP697" s="4" t="s">
        <v>1550</v>
      </c>
      <c r="EQ697" s="31" t="s">
        <v>431</v>
      </c>
      <c r="ER697" s="14" t="s">
        <v>431</v>
      </c>
      <c r="ES697" s="132">
        <v>13739</v>
      </c>
      <c r="ET697" s="133">
        <v>75</v>
      </c>
      <c r="EU697" s="133">
        <v>30671</v>
      </c>
      <c r="EV697" s="133">
        <v>4000</v>
      </c>
      <c r="EW697" s="133">
        <v>39780</v>
      </c>
      <c r="EX697" s="133">
        <v>18067</v>
      </c>
      <c r="EY697" s="134">
        <f>EX697/EV697*EW697/ET697</f>
        <v>2395.6842000000001</v>
      </c>
      <c r="EZ697" s="39">
        <f>L697*EY697</f>
        <v>14374.105200000002</v>
      </c>
      <c r="FA697" s="9"/>
      <c r="FE697" s="135"/>
      <c r="FF697" s="135"/>
      <c r="FH697" s="136"/>
      <c r="FK697" s="138"/>
      <c r="FL697" s="139"/>
      <c r="FM697" s="9"/>
      <c r="FN697" s="1"/>
      <c r="FO697" s="41">
        <f>AC697/1000</f>
        <v>2.4129999999999998</v>
      </c>
      <c r="FQ697" s="121">
        <f>EX697*100/EU697</f>
        <v>58.905806788171233</v>
      </c>
      <c r="FR697" s="140">
        <f>EY697/1000</f>
        <v>2.3956842000000003</v>
      </c>
      <c r="FS697" s="143"/>
      <c r="FT697" s="1">
        <v>3</v>
      </c>
      <c r="FU697" s="214" t="s">
        <v>431</v>
      </c>
      <c r="FV697" s="16" t="s">
        <v>1551</v>
      </c>
      <c r="FW697" s="214" t="s">
        <v>431</v>
      </c>
      <c r="FX697" s="1" t="s">
        <v>1551</v>
      </c>
      <c r="FY697" s="9" t="s">
        <v>1552</v>
      </c>
      <c r="FZ697" s="1">
        <v>0</v>
      </c>
      <c r="GA697" s="1" t="s">
        <v>431</v>
      </c>
      <c r="GB697" s="9" t="s">
        <v>1553</v>
      </c>
      <c r="GD697" s="1">
        <v>0</v>
      </c>
      <c r="GE697" s="1" t="s">
        <v>431</v>
      </c>
      <c r="GF697" s="1" t="s">
        <v>431</v>
      </c>
      <c r="GG697" s="1">
        <v>0</v>
      </c>
      <c r="GH697" s="8" t="s">
        <v>431</v>
      </c>
      <c r="GI697" s="8"/>
      <c r="GJ697" s="8" t="s">
        <v>431</v>
      </c>
      <c r="GK697" s="1">
        <v>0</v>
      </c>
      <c r="GL697" s="8">
        <v>0</v>
      </c>
      <c r="GM697" s="9" t="s">
        <v>1554</v>
      </c>
      <c r="GO697" s="10">
        <v>44144</v>
      </c>
      <c r="GP697" s="10"/>
      <c r="GQ697" s="20"/>
      <c r="GR697" s="141" t="s">
        <v>1108</v>
      </c>
      <c r="KE697" s="20">
        <f>FR697*AO697/100*1000</f>
        <v>965.46073260000003</v>
      </c>
      <c r="KF697" s="20">
        <f>FR697*AP697/100*1000</f>
        <v>682.7699970000001</v>
      </c>
      <c r="KG697" s="20">
        <f>FR697*AQ697/100*1000</f>
        <v>709.12252320000005</v>
      </c>
      <c r="KH697" s="20">
        <f>FR697*AX697/100*1000</f>
        <v>20.363315700000001</v>
      </c>
      <c r="KI697" s="20">
        <f>FR697*BM697/100*1000</f>
        <v>96.066936420000005</v>
      </c>
      <c r="KJ697" s="20">
        <f>FR697*BY697/100*1000</f>
        <v>55.577477755800011</v>
      </c>
      <c r="KK697" s="20">
        <f>FR697*CA697/100*1000</f>
        <v>330.46067854799998</v>
      </c>
      <c r="KL697" s="20">
        <f>FR697*CC697/100*1000</f>
        <v>284.03231875200009</v>
      </c>
      <c r="KV697" s="9" t="s">
        <v>1554</v>
      </c>
    </row>
    <row r="698" spans="1:313">
      <c r="A698" s="1">
        <v>164</v>
      </c>
      <c r="B698" s="1">
        <f>COUNTIFS($D$3:D698,D698,$F$3:F698,F698)</f>
        <v>1</v>
      </c>
      <c r="C698" s="34">
        <v>12960</v>
      </c>
      <c r="D698" s="21" t="s">
        <v>599</v>
      </c>
      <c r="E698" s="2" t="s">
        <v>513</v>
      </c>
      <c r="F698" s="12">
        <v>466101434</v>
      </c>
      <c r="G698" s="1">
        <f>LEFT(H698,4)-CONCATENATE(IF(LEFT(F698, 2)&lt;MID(H698, 3, 4), 20, 19),LEFT(F698,2))</f>
        <v>74</v>
      </c>
      <c r="H698" s="247" t="s">
        <v>1360</v>
      </c>
      <c r="I698" s="29" t="s">
        <v>1361</v>
      </c>
      <c r="J698" s="24" t="s">
        <v>487</v>
      </c>
      <c r="K698" s="2" t="s">
        <v>430</v>
      </c>
      <c r="L698" s="1">
        <v>12</v>
      </c>
      <c r="M698" s="2" t="s">
        <v>542</v>
      </c>
      <c r="N698" s="2" t="s">
        <v>431</v>
      </c>
      <c r="P698" s="1" t="s">
        <v>1323</v>
      </c>
      <c r="S698" s="2"/>
      <c r="T698" s="52" t="s">
        <v>1103</v>
      </c>
      <c r="U698" s="52"/>
      <c r="V698" s="57" t="s">
        <v>1245</v>
      </c>
      <c r="X698" s="59"/>
      <c r="Y698" s="59"/>
      <c r="Z698" s="29"/>
      <c r="AA698" s="1" t="s">
        <v>812</v>
      </c>
      <c r="AC698" s="115">
        <v>1621</v>
      </c>
      <c r="AD698" s="115">
        <v>19500</v>
      </c>
      <c r="AE698" s="11"/>
      <c r="AF698" s="11"/>
      <c r="AG698" s="11" t="s">
        <v>483</v>
      </c>
      <c r="AH698" s="115">
        <v>1500</v>
      </c>
      <c r="AI698" s="11"/>
      <c r="AJ698" s="11"/>
      <c r="AM698" s="11"/>
      <c r="AO698" s="116">
        <v>6.87</v>
      </c>
      <c r="AP698" s="117">
        <v>80.5</v>
      </c>
      <c r="AQ698" s="118">
        <v>11.1</v>
      </c>
      <c r="AR698" s="119">
        <f>AO698+AP698+AQ698</f>
        <v>98.47</v>
      </c>
      <c r="AS698" s="120">
        <f>AO698/AP698</f>
        <v>8.53416149068323E-2</v>
      </c>
      <c r="AT698" s="121">
        <f>AO698/AP698*AQ698</f>
        <v>0.94729192546583851</v>
      </c>
      <c r="AU698" s="122">
        <f>AO698/(AP698+AQ698)</f>
        <v>7.5000000000000011E-2</v>
      </c>
      <c r="AV698" s="19">
        <f>AW698*AO698/100</f>
        <v>6.4935400000000003</v>
      </c>
      <c r="AW698" s="19">
        <f>98-AY698-(CD698*100/AO698)</f>
        <v>94.520232896652118</v>
      </c>
      <c r="AX698" s="123">
        <v>0.23</v>
      </c>
      <c r="AY698" s="19">
        <f>AX698*100/AO698</f>
        <v>3.3478893740902476</v>
      </c>
      <c r="AZ698" s="1" t="s">
        <v>432</v>
      </c>
      <c r="BA698" s="58">
        <v>34</v>
      </c>
      <c r="BB698" s="1" t="s">
        <v>432</v>
      </c>
      <c r="BC698" s="6">
        <v>1.85</v>
      </c>
      <c r="BD698" s="6"/>
      <c r="BE698" s="19"/>
      <c r="BF698" s="19"/>
      <c r="BG698" s="67"/>
      <c r="BH698" s="163"/>
      <c r="BI698" s="19" t="s">
        <v>432</v>
      </c>
      <c r="BJ698" s="19">
        <v>87.5</v>
      </c>
      <c r="BK698" s="19">
        <f>100-BJ698</f>
        <v>12.5</v>
      </c>
      <c r="BL698" s="147">
        <f>BJ698/BK698</f>
        <v>7</v>
      </c>
      <c r="BM698" s="125">
        <v>0</v>
      </c>
      <c r="BN698" s="6">
        <f>BM698*100/AO698</f>
        <v>0</v>
      </c>
      <c r="BO698" s="1" t="s">
        <v>432</v>
      </c>
      <c r="BP698" s="19">
        <v>71.400000000000006</v>
      </c>
      <c r="BR698" s="4">
        <v>38075</v>
      </c>
      <c r="BS698" s="6">
        <v>95.6</v>
      </c>
      <c r="BT698" s="4">
        <v>99.6</v>
      </c>
      <c r="BU698" s="43">
        <v>28111.724137931036</v>
      </c>
      <c r="BV698" s="6">
        <f>100-BT698</f>
        <v>0.40000000000000568</v>
      </c>
      <c r="BW698" s="6">
        <f>BY698+CA698+CC698</f>
        <v>88.55</v>
      </c>
      <c r="BX698" s="2">
        <v>84.5</v>
      </c>
      <c r="BY698" s="22">
        <f>BX698*AP698/100</f>
        <v>68.022499999999994</v>
      </c>
      <c r="BZ698" s="4">
        <v>21.1</v>
      </c>
      <c r="CA698" s="22">
        <f>BZ698*AP698/100</f>
        <v>16.985500000000002</v>
      </c>
      <c r="CB698" s="4">
        <v>4.4000000000000004</v>
      </c>
      <c r="CC698" s="22">
        <f>CB698*AP698/100</f>
        <v>3.5420000000000003</v>
      </c>
      <c r="CD698" s="22">
        <v>9.0600000000000003E-3</v>
      </c>
      <c r="CE698" s="126">
        <v>99.9</v>
      </c>
      <c r="CF698" s="126">
        <v>12496</v>
      </c>
      <c r="CG698" s="126">
        <v>100</v>
      </c>
      <c r="CH698" s="126">
        <v>9795</v>
      </c>
      <c r="CI698" s="126">
        <v>98.8</v>
      </c>
      <c r="CJ698" s="126">
        <v>99.7</v>
      </c>
      <c r="CK698" s="126">
        <v>12553</v>
      </c>
      <c r="CL698" s="146">
        <f>BX698/BZ698</f>
        <v>4.0047393364928912</v>
      </c>
      <c r="CM698" s="22"/>
      <c r="CN698" s="22"/>
      <c r="CO698" s="22"/>
      <c r="CP698" s="6" t="s">
        <v>432</v>
      </c>
      <c r="CQ698" s="19"/>
      <c r="CR698" s="19"/>
      <c r="CS698" s="19"/>
      <c r="CT698" s="22"/>
      <c r="CU698" s="142"/>
      <c r="CV698" s="142"/>
      <c r="CW698" s="22"/>
      <c r="CX698" s="22"/>
      <c r="CZ698" s="22"/>
      <c r="DA698" s="16"/>
      <c r="DB698" s="129" t="s">
        <v>257</v>
      </c>
      <c r="DC698" s="130"/>
      <c r="DD698" s="131" t="s">
        <v>1362</v>
      </c>
      <c r="DI698" s="108" t="s">
        <v>436</v>
      </c>
      <c r="DJ698" s="209" t="s">
        <v>483</v>
      </c>
      <c r="DK698" s="4">
        <v>2</v>
      </c>
      <c r="DL698" s="4" t="s">
        <v>1363</v>
      </c>
      <c r="DM698" s="4" t="s">
        <v>1364</v>
      </c>
      <c r="DN698" s="16" t="s">
        <v>443</v>
      </c>
      <c r="DR698" s="58" t="s">
        <v>1365</v>
      </c>
      <c r="DS698" s="22" t="s">
        <v>431</v>
      </c>
      <c r="DT698" s="22">
        <v>1041</v>
      </c>
      <c r="DU698" s="22">
        <v>17.8</v>
      </c>
      <c r="DV698" s="22">
        <v>82.2</v>
      </c>
      <c r="DW698" s="22" t="s">
        <v>431</v>
      </c>
      <c r="DX698" s="22" t="s">
        <v>431</v>
      </c>
      <c r="DY698" s="22" t="s">
        <v>431</v>
      </c>
      <c r="DZ698" s="22" t="s">
        <v>431</v>
      </c>
      <c r="EA698" s="2">
        <v>0</v>
      </c>
      <c r="EB698" s="2"/>
      <c r="EC698" s="36"/>
      <c r="ED698" s="36"/>
      <c r="EE698" s="4">
        <v>12</v>
      </c>
      <c r="EF698" s="4">
        <v>20</v>
      </c>
      <c r="EG698" s="4">
        <v>2</v>
      </c>
      <c r="EH698" s="4"/>
      <c r="EI698" s="4"/>
      <c r="EJ698" s="4" t="s">
        <v>431</v>
      </c>
      <c r="EK698" s="4" t="s">
        <v>431</v>
      </c>
      <c r="EL698" s="4" t="s">
        <v>431</v>
      </c>
      <c r="EM698" s="4"/>
      <c r="EN698" s="1">
        <v>1</v>
      </c>
      <c r="EO698" s="4" t="s">
        <v>560</v>
      </c>
      <c r="EP698" s="4" t="s">
        <v>560</v>
      </c>
      <c r="EQ698" s="31"/>
      <c r="ER698" s="14"/>
      <c r="ES698" s="132">
        <v>12960</v>
      </c>
      <c r="ET698" s="133">
        <v>75</v>
      </c>
      <c r="EU698" s="133">
        <v>16693</v>
      </c>
      <c r="EV698" s="133">
        <v>4000</v>
      </c>
      <c r="EW698" s="133">
        <v>40560</v>
      </c>
      <c r="EX698" s="133">
        <v>11090</v>
      </c>
      <c r="EY698" s="134">
        <f>EX698/EV698*EW698/ET698</f>
        <v>1499.3680000000002</v>
      </c>
      <c r="EZ698" s="39">
        <f>L698*EY698</f>
        <v>17992.416000000001</v>
      </c>
      <c r="FA698" s="9"/>
      <c r="FE698" s="135"/>
      <c r="FF698" s="135"/>
      <c r="FH698" s="136"/>
      <c r="FI698" s="11"/>
      <c r="FK698" s="138"/>
      <c r="FL698" s="139"/>
      <c r="FM698" s="9"/>
      <c r="FN698" s="1"/>
      <c r="FO698" s="41">
        <f>AC698/1000</f>
        <v>1.621</v>
      </c>
      <c r="FQ698" s="121">
        <f>EX698*100/EU698</f>
        <v>66.4350326484155</v>
      </c>
      <c r="FR698" s="140">
        <f>EY698/1000</f>
        <v>1.4993680000000003</v>
      </c>
      <c r="FS698" s="143">
        <f>DT698/EY698</f>
        <v>0.69429252858537727</v>
      </c>
      <c r="FT698" s="43">
        <v>120</v>
      </c>
      <c r="FU698" s="16" t="s">
        <v>1138</v>
      </c>
      <c r="FV698" s="212" t="s">
        <v>431</v>
      </c>
      <c r="FX698" s="212" t="s">
        <v>431</v>
      </c>
      <c r="FY698" s="9" t="s">
        <v>1111</v>
      </c>
      <c r="FZ698" s="1">
        <v>0</v>
      </c>
      <c r="GA698" s="1">
        <v>3</v>
      </c>
      <c r="GB698" s="9" t="s">
        <v>501</v>
      </c>
      <c r="GG698" s="1">
        <v>1</v>
      </c>
      <c r="GH698" s="28">
        <v>43998</v>
      </c>
      <c r="GI698" s="1"/>
      <c r="GJ698" s="8" t="s">
        <v>1106</v>
      </c>
      <c r="GK698" s="1">
        <v>0</v>
      </c>
      <c r="GL698" s="8">
        <v>0</v>
      </c>
      <c r="GM698" s="11" t="s">
        <v>1107</v>
      </c>
      <c r="GO698" s="10">
        <v>43998</v>
      </c>
      <c r="GP698" s="10"/>
      <c r="GQ698" s="20"/>
      <c r="GR698" s="141" t="s">
        <v>1108</v>
      </c>
      <c r="ID698" s="11"/>
      <c r="IE698" s="11"/>
      <c r="KE698" s="20">
        <f>FR698*AO698/100*1000</f>
        <v>103.0065816</v>
      </c>
      <c r="KF698" s="20">
        <f>FR698*AP698/100*1000</f>
        <v>1206.9912400000003</v>
      </c>
      <c r="KG698" s="20">
        <f>FR698*AQ698/100*1000</f>
        <v>166.42984800000002</v>
      </c>
      <c r="KH698" s="20">
        <f>FR698*AX698/100*1000</f>
        <v>3.448546400000001</v>
      </c>
      <c r="KI698" s="20">
        <f>FR698*BM698/100*1000</f>
        <v>0</v>
      </c>
      <c r="KJ698" s="20">
        <f>FR698*BY698/100*1000</f>
        <v>1019.9075978000001</v>
      </c>
      <c r="KK698" s="20">
        <f>FR698*CA698/100*1000</f>
        <v>254.67515164000011</v>
      </c>
      <c r="KL698" s="20">
        <f>FR698*CC698/100*1000</f>
        <v>53.107614560000016</v>
      </c>
      <c r="KV698" s="11" t="s">
        <v>1107</v>
      </c>
    </row>
    <row r="699" spans="1:313">
      <c r="A699" s="1">
        <v>89</v>
      </c>
      <c r="B699" s="1">
        <f>COUNTIFS($D$3:D699,D699,$F$3:F699,F699)</f>
        <v>1</v>
      </c>
      <c r="C699" s="34">
        <v>12497</v>
      </c>
      <c r="D699" s="75" t="s">
        <v>561</v>
      </c>
      <c r="E699" s="76" t="s">
        <v>496</v>
      </c>
      <c r="F699" s="76">
        <v>7504285349</v>
      </c>
      <c r="G699" s="77">
        <f>LEFT(H699,4)-CONCATENATE(IF(LEFT(F699, 2)&lt;MID(H699, 3, 4), 20, 19),LEFT(F699,2))</f>
        <v>45</v>
      </c>
      <c r="H699" s="248" t="s">
        <v>1186</v>
      </c>
      <c r="I699" s="29" t="s">
        <v>437</v>
      </c>
      <c r="J699" s="24" t="s">
        <v>487</v>
      </c>
      <c r="K699" s="2" t="s">
        <v>430</v>
      </c>
      <c r="L699" s="1">
        <v>24</v>
      </c>
      <c r="M699" s="2" t="s">
        <v>859</v>
      </c>
      <c r="N699" s="2" t="s">
        <v>431</v>
      </c>
      <c r="P699" s="1" t="s">
        <v>1195</v>
      </c>
      <c r="S699" s="2"/>
      <c r="T699" s="52" t="s">
        <v>1103</v>
      </c>
      <c r="U699" s="52"/>
      <c r="V699" s="53" t="s">
        <v>1104</v>
      </c>
      <c r="X699" s="59"/>
      <c r="Y699" s="59"/>
      <c r="Z699" s="29"/>
      <c r="AA699" s="1" t="s">
        <v>817</v>
      </c>
      <c r="AC699" s="115">
        <v>212</v>
      </c>
      <c r="AD699" s="115">
        <v>5000</v>
      </c>
      <c r="AE699" s="11"/>
      <c r="AF699" s="11"/>
      <c r="AG699" s="11" t="s">
        <v>483</v>
      </c>
      <c r="AH699" s="115">
        <v>350</v>
      </c>
      <c r="AI699" s="11"/>
      <c r="AJ699" s="11"/>
      <c r="AM699" s="11"/>
      <c r="AO699" s="116">
        <v>43.9</v>
      </c>
      <c r="AP699" s="117">
        <v>43.2</v>
      </c>
      <c r="AQ699" s="118">
        <v>11.5</v>
      </c>
      <c r="AR699" s="119">
        <f>AO699+AP699+AQ699</f>
        <v>98.6</v>
      </c>
      <c r="AS699" s="120">
        <f>AO699/AP699</f>
        <v>1.0162037037037035</v>
      </c>
      <c r="AT699" s="121">
        <f>AO699/AP699*AQ699</f>
        <v>11.68634259259259</v>
      </c>
      <c r="AU699" s="122">
        <f>AO699/(AP699+AQ699)</f>
        <v>0.80255941499085914</v>
      </c>
      <c r="AV699" s="19">
        <f>AW699*AO699/100</f>
        <v>38.960979999999992</v>
      </c>
      <c r="AW699" s="19">
        <f>97-AY699-(CD699*100/AO699)</f>
        <v>88.749384965831425</v>
      </c>
      <c r="AX699" s="123">
        <v>3.1520199999999998</v>
      </c>
      <c r="AY699" s="19">
        <v>7.18</v>
      </c>
      <c r="AZ699" s="1" t="s">
        <v>432</v>
      </c>
      <c r="BA699" s="58">
        <v>23</v>
      </c>
      <c r="BB699" s="1" t="s">
        <v>432</v>
      </c>
      <c r="BC699" s="6">
        <v>0.43</v>
      </c>
      <c r="BD699" s="6"/>
      <c r="BE699" s="22"/>
      <c r="BF699" s="19"/>
      <c r="BG699" s="2">
        <v>5927</v>
      </c>
      <c r="BH699" s="67">
        <v>368.3</v>
      </c>
      <c r="BI699" s="19">
        <v>0.53</v>
      </c>
      <c r="BJ699" s="19">
        <v>37.799999999999997</v>
      </c>
      <c r="BK699" s="1">
        <v>62.2</v>
      </c>
      <c r="BL699" s="124">
        <f>BJ699/BK699</f>
        <v>0.60771704180064301</v>
      </c>
      <c r="BM699" s="125">
        <v>0.82</v>
      </c>
      <c r="BN699" s="6">
        <f>BM699*100/AO699</f>
        <v>1.8678815489749432</v>
      </c>
      <c r="BO699" s="1" t="s">
        <v>432</v>
      </c>
      <c r="BP699" s="19">
        <v>69.740000000000009</v>
      </c>
      <c r="BQ699" s="19">
        <v>61.471999999999994</v>
      </c>
      <c r="BR699" s="43">
        <v>76536</v>
      </c>
      <c r="BS699" s="6">
        <f>BX699+BZ699</f>
        <v>77.599999999999994</v>
      </c>
      <c r="BT699" s="4">
        <v>85</v>
      </c>
      <c r="BU699" s="43">
        <v>13075.605</v>
      </c>
      <c r="BV699" s="6">
        <f>100-BT699</f>
        <v>15</v>
      </c>
      <c r="BW699" s="6">
        <f>BY699+CA699+CC699</f>
        <v>42.638400000000004</v>
      </c>
      <c r="BX699" s="4">
        <v>57</v>
      </c>
      <c r="BY699" s="22">
        <f>BX699*AP699/100</f>
        <v>24.624000000000002</v>
      </c>
      <c r="BZ699" s="4">
        <v>20.6</v>
      </c>
      <c r="CA699" s="22">
        <f>BZ699*AP699/100</f>
        <v>8.8992000000000004</v>
      </c>
      <c r="CB699" s="4">
        <v>21.1</v>
      </c>
      <c r="CC699" s="22">
        <f>CB699*AP699/100</f>
        <v>9.1152000000000015</v>
      </c>
      <c r="CD699" s="22">
        <v>0.47</v>
      </c>
      <c r="CE699" s="126">
        <v>98.2</v>
      </c>
      <c r="CF699" s="127">
        <v>9744.4</v>
      </c>
      <c r="CG699" s="126">
        <v>95.7</v>
      </c>
      <c r="CH699" s="127">
        <v>5987.2000000000007</v>
      </c>
      <c r="CI699" s="126">
        <v>72.2</v>
      </c>
      <c r="CJ699" s="126">
        <v>91.4</v>
      </c>
      <c r="CK699" s="127">
        <v>7408.5999999999995</v>
      </c>
      <c r="CL699" s="19">
        <f>BX699/BZ699</f>
        <v>2.7669902912621356</v>
      </c>
      <c r="CM699" s="22"/>
      <c r="CN699" s="22"/>
      <c r="CO699" s="22"/>
      <c r="CP699" s="6"/>
      <c r="CQ699" s="22">
        <v>18.899999999999999</v>
      </c>
      <c r="CR699" s="19"/>
      <c r="CS699" s="19"/>
      <c r="CT699" s="22"/>
      <c r="CU699" s="142"/>
      <c r="CV699" s="142"/>
      <c r="CW699" s="22"/>
      <c r="CX699" s="22"/>
      <c r="CZ699" s="22"/>
      <c r="DB699" s="129" t="s">
        <v>441</v>
      </c>
      <c r="DC699" s="130"/>
      <c r="DD699" s="131" t="s">
        <v>1210</v>
      </c>
      <c r="DI699" s="1" t="s">
        <v>434</v>
      </c>
      <c r="DJ699" s="209" t="s">
        <v>483</v>
      </c>
      <c r="DK699" s="4">
        <v>2</v>
      </c>
      <c r="DL699" s="4" t="s">
        <v>457</v>
      </c>
      <c r="DM699" s="4" t="s">
        <v>442</v>
      </c>
      <c r="DN699" s="16">
        <v>0</v>
      </c>
      <c r="DR699" s="1" t="s">
        <v>431</v>
      </c>
      <c r="DS699" s="1" t="s">
        <v>431</v>
      </c>
      <c r="DT699" s="1">
        <v>609</v>
      </c>
      <c r="DU699" s="1">
        <v>17.399999999999999</v>
      </c>
      <c r="DV699" s="1">
        <v>82.6</v>
      </c>
      <c r="DW699" s="1" t="s">
        <v>431</v>
      </c>
      <c r="DX699" s="1" t="s">
        <v>431</v>
      </c>
      <c r="DY699" s="1" t="s">
        <v>431</v>
      </c>
      <c r="DZ699" s="1" t="s">
        <v>431</v>
      </c>
      <c r="EA699" s="1">
        <v>0</v>
      </c>
      <c r="EC699" s="36"/>
      <c r="ED699" s="36"/>
      <c r="EE699" s="4">
        <v>24</v>
      </c>
      <c r="EF699" s="4">
        <v>35</v>
      </c>
      <c r="EG699" s="4">
        <v>3</v>
      </c>
      <c r="EH699" s="4"/>
      <c r="EI699" s="4"/>
      <c r="EJ699" s="4" t="s">
        <v>431</v>
      </c>
      <c r="EK699" s="4" t="s">
        <v>431</v>
      </c>
      <c r="EL699" s="4" t="s">
        <v>431</v>
      </c>
      <c r="EM699" s="4">
        <v>2</v>
      </c>
      <c r="EN699" s="1">
        <v>1</v>
      </c>
      <c r="EO699" s="4">
        <v>3</v>
      </c>
      <c r="EP699" s="4">
        <v>3</v>
      </c>
      <c r="EQ699" s="31"/>
      <c r="ER699" s="41"/>
      <c r="ES699" s="132">
        <v>12497</v>
      </c>
      <c r="ET699" s="133">
        <v>75</v>
      </c>
      <c r="EU699" s="133">
        <v>36216</v>
      </c>
      <c r="EV699" s="133">
        <v>8000</v>
      </c>
      <c r="EW699" s="133">
        <v>40560</v>
      </c>
      <c r="EX699" s="133">
        <v>3785</v>
      </c>
      <c r="EY699" s="134">
        <f>EX699/EV699*EW699/ET699</f>
        <v>255.86600000000001</v>
      </c>
      <c r="EZ699" s="39">
        <f>L699*EY699</f>
        <v>6140.7840000000006</v>
      </c>
      <c r="FA699" s="9"/>
      <c r="FE699" s="135"/>
      <c r="FF699" s="135"/>
      <c r="FH699" s="136"/>
      <c r="FI699" s="11"/>
      <c r="FK699" s="138"/>
      <c r="FL699" s="139"/>
      <c r="FM699" s="9"/>
      <c r="FN699" s="1"/>
      <c r="FO699" s="41">
        <f>AC699/1000</f>
        <v>0.21199999999999999</v>
      </c>
      <c r="FQ699" s="121">
        <f>EX699*100/EU699</f>
        <v>10.451181798100286</v>
      </c>
      <c r="FR699" s="140">
        <f>EY699/1000</f>
        <v>0.25586600000000004</v>
      </c>
      <c r="FS699" s="143">
        <f>DT699/EY699</f>
        <v>2.3801521108705335</v>
      </c>
      <c r="FT699" s="43">
        <v>20</v>
      </c>
      <c r="FU699" s="16" t="s">
        <v>1123</v>
      </c>
      <c r="FV699" s="213" t="s">
        <v>431</v>
      </c>
      <c r="FW699" s="2"/>
      <c r="FX699" s="213" t="s">
        <v>431</v>
      </c>
      <c r="FY699" s="11" t="s">
        <v>1144</v>
      </c>
      <c r="FZ699" s="1">
        <v>0</v>
      </c>
      <c r="GA699" s="2" t="s">
        <v>560</v>
      </c>
      <c r="GB699" s="11" t="s">
        <v>501</v>
      </c>
      <c r="GC699" s="11"/>
      <c r="GG699" s="1">
        <v>1</v>
      </c>
      <c r="GH699" s="29" t="s">
        <v>1211</v>
      </c>
      <c r="GI699" s="1"/>
      <c r="GJ699" s="29" t="s">
        <v>1126</v>
      </c>
      <c r="GK699" s="1">
        <v>0</v>
      </c>
      <c r="GL699" s="8">
        <v>0</v>
      </c>
      <c r="GM699" s="11" t="s">
        <v>1107</v>
      </c>
      <c r="GO699" s="10">
        <v>43894</v>
      </c>
      <c r="GP699" s="10"/>
      <c r="GQ699" s="20"/>
      <c r="GR699" s="141" t="s">
        <v>1108</v>
      </c>
      <c r="GT699" s="19"/>
      <c r="GV699" s="11"/>
      <c r="GZ699" s="11">
        <v>1</v>
      </c>
      <c r="HA699" s="54">
        <v>0</v>
      </c>
      <c r="HB699" s="54">
        <v>0</v>
      </c>
      <c r="HC699" s="55">
        <v>593.88</v>
      </c>
      <c r="HD699" s="54">
        <v>0</v>
      </c>
      <c r="HE699" s="54">
        <v>0</v>
      </c>
      <c r="HF699" s="54">
        <v>0</v>
      </c>
      <c r="HG699" s="55">
        <v>32377.3</v>
      </c>
      <c r="HH699" s="54">
        <v>0</v>
      </c>
      <c r="HI699" s="55">
        <v>2271.6999999999998</v>
      </c>
      <c r="HJ699" s="54">
        <v>0</v>
      </c>
      <c r="HK699" s="54">
        <v>0</v>
      </c>
      <c r="HL699" s="54">
        <v>0</v>
      </c>
      <c r="HM699" s="54">
        <v>117.12</v>
      </c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20"/>
      <c r="IC699" s="20"/>
      <c r="ID699" s="11"/>
      <c r="IE699" s="11"/>
      <c r="IF699" s="20"/>
      <c r="KE699" s="20">
        <f>FR699*AO699/100*1000</f>
        <v>112.32517400000002</v>
      </c>
      <c r="KF699" s="20">
        <f>FR699*AP699/100*1000</f>
        <v>110.53411200000004</v>
      </c>
      <c r="KG699" s="20">
        <f>FR699*AQ699/100*1000</f>
        <v>29.424590000000006</v>
      </c>
      <c r="KH699" s="20">
        <f>FR699*AX699/100*1000</f>
        <v>8.0649474932000018</v>
      </c>
      <c r="KI699" s="20">
        <f>FR699*BM699/100*1000</f>
        <v>2.0981012000000003</v>
      </c>
      <c r="KJ699" s="20">
        <f>FR699*BY699/100*1000</f>
        <v>63.004443840000008</v>
      </c>
      <c r="KK699" s="20">
        <f>FR699*CA699/100*1000</f>
        <v>22.770027072000001</v>
      </c>
      <c r="KL699" s="20">
        <f>FR699*CC699/100*1000</f>
        <v>23.322697632000008</v>
      </c>
      <c r="KV699" s="11" t="s">
        <v>1107</v>
      </c>
    </row>
    <row r="700" spans="1:313">
      <c r="A700" s="1">
        <v>202</v>
      </c>
      <c r="B700" s="1">
        <f>COUNTIFS($D$3:D700,D700,$F$3:F700,F700)</f>
        <v>2</v>
      </c>
      <c r="C700" s="34">
        <v>13255</v>
      </c>
      <c r="D700" s="75" t="s">
        <v>561</v>
      </c>
      <c r="E700" s="76" t="s">
        <v>496</v>
      </c>
      <c r="F700" s="76">
        <v>7504285349</v>
      </c>
      <c r="G700" s="77">
        <f>LEFT(H700,4)-CONCATENATE(IF(LEFT(F700, 2)&lt;MID(H700, 3, 4), 20, 19),LEFT(F700,2))</f>
        <v>45</v>
      </c>
      <c r="H700" s="248" t="s">
        <v>1463</v>
      </c>
      <c r="I700" s="29" t="s">
        <v>442</v>
      </c>
      <c r="J700" s="24" t="s">
        <v>487</v>
      </c>
      <c r="K700" s="2" t="s">
        <v>430</v>
      </c>
      <c r="L700" s="1">
        <v>11</v>
      </c>
      <c r="M700" s="2" t="s">
        <v>664</v>
      </c>
      <c r="N700" s="2" t="s">
        <v>646</v>
      </c>
      <c r="P700" s="1" t="s">
        <v>1452</v>
      </c>
      <c r="S700" s="2"/>
      <c r="T700" s="42"/>
      <c r="U700" s="42"/>
      <c r="V700" s="57" t="s">
        <v>1245</v>
      </c>
      <c r="X700" s="59"/>
      <c r="Y700" s="59"/>
      <c r="Z700" s="29"/>
      <c r="AA700" s="1" t="s">
        <v>773</v>
      </c>
      <c r="AC700" s="115">
        <v>624</v>
      </c>
      <c r="AD700" s="115">
        <v>6860</v>
      </c>
      <c r="AE700" s="11"/>
      <c r="AF700" s="11"/>
      <c r="AG700" s="11" t="s">
        <v>491</v>
      </c>
      <c r="AH700" s="115">
        <v>450</v>
      </c>
      <c r="AI700" s="11"/>
      <c r="AJ700" s="11"/>
      <c r="AM700" s="11"/>
      <c r="AO700" s="116">
        <v>36.200000000000003</v>
      </c>
      <c r="AP700" s="117">
        <v>58</v>
      </c>
      <c r="AQ700" s="118">
        <v>4.3</v>
      </c>
      <c r="AR700" s="119">
        <f>AO700+AP700+AQ700</f>
        <v>98.5</v>
      </c>
      <c r="AS700" s="120">
        <f>AO700/AP700</f>
        <v>0.62413793103448278</v>
      </c>
      <c r="AT700" s="121">
        <f>AO700/AP700*AQ700</f>
        <v>2.6837931034482758</v>
      </c>
      <c r="AU700" s="122">
        <f>AO700/(AP700+AQ700)</f>
        <v>0.58105939004815421</v>
      </c>
      <c r="AV700" s="19">
        <f>AW700*AO700/100</f>
        <v>26.176000000000009</v>
      </c>
      <c r="AW700" s="19">
        <f>98-AY700-(CD700*100/AO700)</f>
        <v>72.309392265193381</v>
      </c>
      <c r="AX700" s="151">
        <v>8.3800000000000008</v>
      </c>
      <c r="AY700" s="19">
        <f>AX700*100/AO700</f>
        <v>23.149171270718234</v>
      </c>
      <c r="AZ700" s="1" t="s">
        <v>432</v>
      </c>
      <c r="BA700" s="58">
        <v>38.700000000000003</v>
      </c>
      <c r="BB700" s="1" t="s">
        <v>432</v>
      </c>
      <c r="BC700" s="6">
        <v>1.7999999999999999E-2</v>
      </c>
      <c r="BD700" s="6"/>
      <c r="BE700" s="19"/>
      <c r="BF700" s="19"/>
      <c r="BG700" s="2">
        <v>5280</v>
      </c>
      <c r="BH700" s="2">
        <v>266</v>
      </c>
      <c r="BI700" s="19">
        <v>0</v>
      </c>
      <c r="BJ700" s="19">
        <v>51.1</v>
      </c>
      <c r="BK700" s="19">
        <v>48.9</v>
      </c>
      <c r="BL700" s="124">
        <f>BJ700/BK700</f>
        <v>1.0449897750511248</v>
      </c>
      <c r="BM700" s="125">
        <v>1.47</v>
      </c>
      <c r="BN700" s="6">
        <f>BM700*100/AO700</f>
        <v>4.0607734806629834</v>
      </c>
      <c r="BO700" s="1" t="s">
        <v>432</v>
      </c>
      <c r="BP700" s="19">
        <v>12</v>
      </c>
      <c r="BQ700" s="19">
        <v>29.9</v>
      </c>
      <c r="BR700" s="43">
        <v>56673.100000000006</v>
      </c>
      <c r="BS700" s="6">
        <f>BX700+BZ700</f>
        <v>73</v>
      </c>
      <c r="BT700" s="4">
        <v>60.9</v>
      </c>
      <c r="BU700" s="43">
        <v>7908.4745762711873</v>
      </c>
      <c r="BV700" s="6">
        <f>100-BT700</f>
        <v>39.1</v>
      </c>
      <c r="BW700" s="6">
        <f>BY700+CA700+CC700</f>
        <v>57.71</v>
      </c>
      <c r="BX700" s="2">
        <v>47.7</v>
      </c>
      <c r="BY700" s="22">
        <f>BX700*AP700/100</f>
        <v>27.666000000000004</v>
      </c>
      <c r="BZ700" s="4">
        <v>25.3</v>
      </c>
      <c r="CA700" s="22">
        <f>BZ700*AP700/100</f>
        <v>14.674000000000001</v>
      </c>
      <c r="CB700" s="4">
        <v>26.5</v>
      </c>
      <c r="CC700" s="22">
        <f>CB700*AP700/100</f>
        <v>15.37</v>
      </c>
      <c r="CD700" s="22">
        <v>0.92</v>
      </c>
      <c r="CE700" s="126">
        <v>98.2</v>
      </c>
      <c r="CF700" s="126">
        <v>7517</v>
      </c>
      <c r="CG700" s="126">
        <v>95.5</v>
      </c>
      <c r="CH700" s="126">
        <v>5075</v>
      </c>
      <c r="CI700" s="126">
        <v>76.8</v>
      </c>
      <c r="CJ700" s="126">
        <v>91.8</v>
      </c>
      <c r="CK700" s="126">
        <v>5476</v>
      </c>
      <c r="CL700" s="19">
        <f>BX700/BZ700</f>
        <v>1.8853754940711462</v>
      </c>
      <c r="CM700" s="22"/>
      <c r="CN700" s="22"/>
      <c r="CO700" s="22"/>
      <c r="CP700" s="6">
        <v>0.93</v>
      </c>
      <c r="CQ700" s="19"/>
      <c r="CR700" s="19"/>
      <c r="CS700" s="19"/>
      <c r="CT700" s="22"/>
      <c r="CU700" s="142"/>
      <c r="CV700" s="142"/>
      <c r="CW700" s="22"/>
      <c r="CX700" s="22"/>
      <c r="CZ700" s="22"/>
      <c r="DA700" s="16"/>
      <c r="DB700" s="129" t="s">
        <v>441</v>
      </c>
      <c r="DC700" s="130"/>
      <c r="DD700" s="131" t="s">
        <v>1465</v>
      </c>
      <c r="DI700" s="1" t="s">
        <v>434</v>
      </c>
      <c r="DJ700" s="210" t="s">
        <v>491</v>
      </c>
      <c r="DK700" s="4">
        <v>2</v>
      </c>
      <c r="DN700" s="16">
        <v>0</v>
      </c>
      <c r="DR700" s="1" t="s">
        <v>431</v>
      </c>
      <c r="DS700" s="1" t="s">
        <v>431</v>
      </c>
      <c r="DT700" s="1">
        <v>579</v>
      </c>
      <c r="DU700" s="1">
        <v>13</v>
      </c>
      <c r="DV700" s="1">
        <v>87</v>
      </c>
      <c r="DW700" s="1" t="s">
        <v>431</v>
      </c>
      <c r="DX700" s="1" t="s">
        <v>431</v>
      </c>
      <c r="DY700" s="1" t="s">
        <v>431</v>
      </c>
      <c r="DZ700" s="1" t="s">
        <v>431</v>
      </c>
      <c r="EA700" s="1">
        <v>0</v>
      </c>
      <c r="EC700" s="36"/>
      <c r="ED700" s="36"/>
      <c r="EE700" s="4">
        <v>11</v>
      </c>
      <c r="EF700" s="4"/>
      <c r="EG700" s="4"/>
      <c r="EH700" s="4"/>
      <c r="EI700" s="4"/>
      <c r="EJ700" s="4"/>
      <c r="EK700" s="4"/>
      <c r="EL700" s="6" t="e">
        <f>EK700/(EJ700*EJ700*0.01*0.01)</f>
        <v>#DIV/0!</v>
      </c>
      <c r="EM700" s="4"/>
      <c r="EN700" s="4"/>
      <c r="EO700" s="4"/>
      <c r="EP700" s="4"/>
      <c r="EQ700" s="31"/>
      <c r="ER700" s="14"/>
      <c r="ES700" s="132">
        <v>13255</v>
      </c>
      <c r="ET700" s="133">
        <v>75</v>
      </c>
      <c r="EU700" s="133">
        <v>15250</v>
      </c>
      <c r="EV700" s="133">
        <v>4227</v>
      </c>
      <c r="EW700" s="133">
        <v>39780</v>
      </c>
      <c r="EX700" s="133">
        <v>4900</v>
      </c>
      <c r="EY700" s="134">
        <f>EX700/EV700*EW700/ET700</f>
        <v>614.84740951029096</v>
      </c>
      <c r="EZ700" s="39">
        <f>L700*EY700</f>
        <v>6763.3215046132009</v>
      </c>
      <c r="FA700" s="9"/>
      <c r="FE700" s="135"/>
      <c r="FF700" s="135"/>
      <c r="FH700" s="136"/>
      <c r="FI700" s="143"/>
      <c r="FK700" s="138"/>
      <c r="FL700" s="139"/>
      <c r="FM700" s="9"/>
      <c r="FN700" s="1"/>
      <c r="FO700" s="41">
        <f>AC700/1000</f>
        <v>0.624</v>
      </c>
      <c r="FQ700" s="121">
        <f>EX700*100/EU700</f>
        <v>32.131147540983605</v>
      </c>
      <c r="FR700" s="140">
        <f>EY700/1000</f>
        <v>0.61484740951029093</v>
      </c>
      <c r="FS700" s="9"/>
      <c r="FU700" s="214"/>
      <c r="FW700" s="214"/>
      <c r="GI700" s="8"/>
      <c r="GO700" s="10">
        <v>44057</v>
      </c>
      <c r="GP700" s="10"/>
      <c r="GQ700" s="20"/>
      <c r="KE700" s="20">
        <f>FR700*AO700/100*1000</f>
        <v>222.57476224272531</v>
      </c>
      <c r="KF700" s="20">
        <f>FR700*AP700/100*1000</f>
        <v>356.61149751596872</v>
      </c>
      <c r="KG700" s="20">
        <f>FR700*AQ700/100*1000</f>
        <v>26.438438608942509</v>
      </c>
      <c r="KH700" s="20">
        <f>FR700*AX700/100*1000</f>
        <v>51.524212916962384</v>
      </c>
      <c r="KI700" s="20">
        <f>FR700*BM700/100*1000</f>
        <v>9.0382569198012757</v>
      </c>
      <c r="KJ700" s="20">
        <f>FR700*BY700/100*1000</f>
        <v>170.10368431511711</v>
      </c>
      <c r="KK700" s="20">
        <f>FR700*CA700/100*1000</f>
        <v>90.222708871540107</v>
      </c>
      <c r="KL700" s="20">
        <f>FR700*CC700/100*1000</f>
        <v>94.502046841731698</v>
      </c>
    </row>
    <row r="701" spans="1:313">
      <c r="A701" s="1">
        <v>33</v>
      </c>
      <c r="B701" s="1">
        <f>COUNTIFS($D$3:D701,D701,$F$3:F701,F701)</f>
        <v>3</v>
      </c>
      <c r="C701" s="34">
        <v>14562</v>
      </c>
      <c r="D701" s="75" t="s">
        <v>561</v>
      </c>
      <c r="E701" s="76" t="s">
        <v>496</v>
      </c>
      <c r="F701" s="78">
        <v>7504285349</v>
      </c>
      <c r="G701" s="77">
        <f>LEFT(H701,4)-CONCATENATE(IF(LEFT(F701, 2)&lt;MID(H701, 3, 4), 20, 19),LEFT(F701,2))</f>
        <v>46</v>
      </c>
      <c r="H701" s="248" t="s">
        <v>1743</v>
      </c>
      <c r="I701" s="29" t="s">
        <v>442</v>
      </c>
      <c r="J701" s="24" t="s">
        <v>487</v>
      </c>
      <c r="K701" s="2" t="s">
        <v>430</v>
      </c>
      <c r="L701" s="2">
        <v>13</v>
      </c>
      <c r="M701" s="2" t="s">
        <v>664</v>
      </c>
      <c r="N701" s="2" t="s">
        <v>431</v>
      </c>
      <c r="O701" s="11"/>
      <c r="P701" s="2" t="s">
        <v>1722</v>
      </c>
      <c r="Q701" s="11"/>
      <c r="R701" s="11"/>
      <c r="S701" s="11"/>
      <c r="T701" s="42"/>
      <c r="U701" s="42"/>
      <c r="V701" s="64" t="s">
        <v>1609</v>
      </c>
      <c r="W701" s="62" t="s">
        <v>1530</v>
      </c>
      <c r="X701" s="63"/>
      <c r="Y701" s="63"/>
      <c r="Z701" s="11"/>
      <c r="AA701" s="1" t="s">
        <v>812</v>
      </c>
      <c r="AC701" s="115">
        <v>726</v>
      </c>
      <c r="AD701" s="115">
        <v>9000</v>
      </c>
      <c r="AE701" s="11"/>
      <c r="AF701" s="11"/>
      <c r="AG701" s="11" t="s">
        <v>491</v>
      </c>
      <c r="AH701" s="115">
        <v>650</v>
      </c>
      <c r="AI701" s="11"/>
      <c r="AJ701" s="11"/>
      <c r="AM701" s="11"/>
      <c r="AO701" s="116">
        <v>26</v>
      </c>
      <c r="AP701" s="117">
        <v>66.7</v>
      </c>
      <c r="AQ701" s="118">
        <v>5.73</v>
      </c>
      <c r="AR701" s="119">
        <f>AO701+AP701+AQ701</f>
        <v>98.43</v>
      </c>
      <c r="AS701" s="120">
        <f>AO701/AP701</f>
        <v>0.38980509745127434</v>
      </c>
      <c r="AT701" s="121">
        <f>AO701/AP701*AQ701</f>
        <v>2.2335832083958023</v>
      </c>
      <c r="AU701" s="122">
        <f>AO701/(AP701+AQ701)</f>
        <v>0.35896727875189838</v>
      </c>
      <c r="AV701" s="19">
        <f>AW701*AO701/100</f>
        <v>23.32</v>
      </c>
      <c r="AW701" s="19">
        <f>98-AY701-(CD701*100/AO701)</f>
        <v>89.692307692307693</v>
      </c>
      <c r="AX701" s="123">
        <v>1.33</v>
      </c>
      <c r="AY701" s="19">
        <f>AX701*100/AO701</f>
        <v>5.115384615384615</v>
      </c>
      <c r="AZ701" s="1" t="s">
        <v>432</v>
      </c>
      <c r="BA701" s="58">
        <v>30.9</v>
      </c>
      <c r="BB701" s="1" t="s">
        <v>432</v>
      </c>
      <c r="BC701" s="6">
        <v>0.21</v>
      </c>
      <c r="BD701" s="6"/>
      <c r="BE701" s="19"/>
      <c r="BF701" s="19"/>
      <c r="BG701" s="2">
        <v>4001</v>
      </c>
      <c r="BH701" s="2">
        <v>253</v>
      </c>
      <c r="BI701" s="19">
        <v>37.5</v>
      </c>
      <c r="BJ701" s="19">
        <v>42.6</v>
      </c>
      <c r="BK701" s="1">
        <v>57.4</v>
      </c>
      <c r="BL701" s="124">
        <f>BJ701/BK701</f>
        <v>0.74216027874564461</v>
      </c>
      <c r="BM701" s="125">
        <v>1.03</v>
      </c>
      <c r="BN701" s="6">
        <f>BM701*100/AO701</f>
        <v>3.9615384615384617</v>
      </c>
      <c r="BO701" s="1" t="s">
        <v>432</v>
      </c>
      <c r="BP701" s="19">
        <v>31.1</v>
      </c>
      <c r="BQ701" s="19">
        <v>47.7</v>
      </c>
      <c r="BR701" s="6">
        <v>67999.05</v>
      </c>
      <c r="BS701" s="6">
        <f>BX701+BZ701</f>
        <v>64.099999999999994</v>
      </c>
      <c r="BT701" s="4">
        <v>74.2</v>
      </c>
      <c r="BU701" s="43">
        <v>11340</v>
      </c>
      <c r="BV701" s="6">
        <f>100-BT701</f>
        <v>25.799999999999997</v>
      </c>
      <c r="BW701" s="6">
        <f>BY701+CA701+CC701</f>
        <v>66.499899999999997</v>
      </c>
      <c r="BX701" s="22">
        <v>46.8</v>
      </c>
      <c r="BY701" s="22">
        <f>BX701*AP701/100</f>
        <v>31.215599999999998</v>
      </c>
      <c r="BZ701" s="4">
        <v>17.3</v>
      </c>
      <c r="CA701" s="22">
        <f>BZ701*AP701/100</f>
        <v>11.539100000000001</v>
      </c>
      <c r="CB701" s="4">
        <v>35.6</v>
      </c>
      <c r="CC701" s="22">
        <f>CB701*AP701/100</f>
        <v>23.745200000000001</v>
      </c>
      <c r="CD701" s="22">
        <v>0.83</v>
      </c>
      <c r="CE701" s="126">
        <v>96.1</v>
      </c>
      <c r="CF701" s="126">
        <v>9504</v>
      </c>
      <c r="CG701" s="126">
        <v>82</v>
      </c>
      <c r="CH701" s="126">
        <v>5628</v>
      </c>
      <c r="CI701" s="126">
        <v>37.1</v>
      </c>
      <c r="CJ701" s="126">
        <v>72.599999999999994</v>
      </c>
      <c r="CK701" s="126">
        <v>7292</v>
      </c>
      <c r="CL701" s="19">
        <f>BX701/BZ701</f>
        <v>2.7052023121387281</v>
      </c>
      <c r="CM701" s="22">
        <v>16</v>
      </c>
      <c r="CN701" s="22">
        <v>6</v>
      </c>
      <c r="CO701" s="22">
        <v>41.8</v>
      </c>
      <c r="CP701" s="6"/>
      <c r="CQ701" s="19"/>
      <c r="CR701" s="19"/>
      <c r="CS701" s="20"/>
      <c r="CT701" s="22"/>
      <c r="CU701" s="142"/>
      <c r="CV701" s="142"/>
      <c r="CW701" s="22"/>
      <c r="CX701" s="22"/>
      <c r="CZ701" s="22"/>
      <c r="DA701" s="16"/>
      <c r="DB701" s="129" t="s">
        <v>441</v>
      </c>
      <c r="DC701" s="130"/>
      <c r="DD701" s="131" t="s">
        <v>1572</v>
      </c>
      <c r="DI701" s="1" t="s">
        <v>434</v>
      </c>
      <c r="DJ701" s="210" t="s">
        <v>491</v>
      </c>
      <c r="DK701" s="4">
        <v>2</v>
      </c>
      <c r="DL701" s="4" t="s">
        <v>442</v>
      </c>
      <c r="DM701" s="4" t="s">
        <v>442</v>
      </c>
      <c r="DN701" s="16">
        <v>0</v>
      </c>
      <c r="DO701" s="4">
        <v>0</v>
      </c>
      <c r="DP701" s="4">
        <v>0</v>
      </c>
      <c r="DQ701" s="4" t="s">
        <v>431</v>
      </c>
      <c r="DR701" s="1" t="s">
        <v>431</v>
      </c>
      <c r="DS701" s="1" t="s">
        <v>431</v>
      </c>
      <c r="DT701" s="1">
        <v>447</v>
      </c>
      <c r="DU701" s="1">
        <v>20.100000000000001</v>
      </c>
      <c r="DV701" s="1">
        <v>79.900000000000006</v>
      </c>
      <c r="DW701" s="1" t="s">
        <v>431</v>
      </c>
      <c r="DX701" s="1" t="s">
        <v>431</v>
      </c>
      <c r="DY701" s="1" t="s">
        <v>431</v>
      </c>
      <c r="DZ701" s="1" t="s">
        <v>431</v>
      </c>
      <c r="EA701" s="1">
        <v>0</v>
      </c>
      <c r="EC701" s="36"/>
      <c r="ED701" s="36"/>
      <c r="EE701" s="4">
        <v>13</v>
      </c>
      <c r="EF701" s="4">
        <v>20</v>
      </c>
      <c r="EG701" s="4">
        <v>2</v>
      </c>
      <c r="EH701" s="4"/>
      <c r="EI701" s="4"/>
      <c r="EJ701" s="4" t="s">
        <v>431</v>
      </c>
      <c r="EK701" s="4" t="s">
        <v>431</v>
      </c>
      <c r="EL701" s="6" t="s">
        <v>431</v>
      </c>
      <c r="EM701" s="4">
        <v>1</v>
      </c>
      <c r="EN701" s="1">
        <v>0</v>
      </c>
      <c r="EO701" s="4">
        <v>2</v>
      </c>
      <c r="EP701" s="4">
        <v>1</v>
      </c>
      <c r="EQ701" s="31"/>
      <c r="ER701" s="14"/>
      <c r="ES701" s="132">
        <v>14562</v>
      </c>
      <c r="ET701" s="133">
        <v>75</v>
      </c>
      <c r="EU701" s="133">
        <v>43858</v>
      </c>
      <c r="EV701" s="133">
        <v>4000</v>
      </c>
      <c r="EW701" s="133">
        <v>39780</v>
      </c>
      <c r="EX701" s="133">
        <v>5019</v>
      </c>
      <c r="EY701" s="134">
        <f>EX701/EV701*EW701/ET701</f>
        <v>665.51940000000002</v>
      </c>
      <c r="EZ701" s="39">
        <f>L701*EY701</f>
        <v>8651.7522000000008</v>
      </c>
      <c r="FA701" s="9"/>
      <c r="FE701" s="135"/>
      <c r="FF701" s="135"/>
      <c r="FH701" s="136"/>
      <c r="FK701" s="138"/>
      <c r="FL701" s="139"/>
      <c r="FM701" s="9"/>
      <c r="FN701" s="1"/>
      <c r="FO701" s="41">
        <f>AC701/1000</f>
        <v>0.72599999999999998</v>
      </c>
      <c r="FQ701" s="121">
        <f>EX701*100/EU701</f>
        <v>11.443750285010717</v>
      </c>
      <c r="FR701" s="140">
        <f>EY701/1000</f>
        <v>0.66551939999999998</v>
      </c>
      <c r="FS701" s="9"/>
      <c r="FT701" s="1">
        <v>24</v>
      </c>
      <c r="FU701" s="214"/>
      <c r="FV701" s="130" t="s">
        <v>678</v>
      </c>
      <c r="FW701" s="214"/>
      <c r="FX701" s="8" t="s">
        <v>678</v>
      </c>
      <c r="FY701" s="9" t="s">
        <v>710</v>
      </c>
      <c r="FZ701" s="1">
        <v>0</v>
      </c>
      <c r="GA701" s="1">
        <v>3</v>
      </c>
      <c r="GB701" s="9" t="s">
        <v>494</v>
      </c>
      <c r="GD701" s="1">
        <v>1</v>
      </c>
      <c r="GE701" s="1">
        <v>1</v>
      </c>
      <c r="GF701" s="1">
        <v>1</v>
      </c>
      <c r="GG701" s="1">
        <v>1</v>
      </c>
      <c r="GI701" s="8"/>
      <c r="GJ701" s="8" t="s">
        <v>1742</v>
      </c>
      <c r="GK701" s="1">
        <v>0</v>
      </c>
      <c r="GL701" s="8">
        <v>0</v>
      </c>
      <c r="GM701" s="9" t="s">
        <v>1744</v>
      </c>
      <c r="GO701" s="10">
        <v>44244</v>
      </c>
      <c r="GP701" s="10"/>
      <c r="GQ701" s="20"/>
      <c r="GZ701" s="11"/>
      <c r="KE701" s="20">
        <f>FR701*AO701/100*1000</f>
        <v>173.03504400000003</v>
      </c>
      <c r="KF701" s="20">
        <f>FR701*AP701/100*1000</f>
        <v>443.90143979999999</v>
      </c>
      <c r="KG701" s="20">
        <f>FR701*AQ701/100*1000</f>
        <v>38.134261620000004</v>
      </c>
      <c r="KH701" s="20">
        <f>FR701*AX701/100*1000</f>
        <v>8.8514080199999992</v>
      </c>
      <c r="KI701" s="20">
        <f>FR701*BM701/100*1000</f>
        <v>6.8548498200000001</v>
      </c>
      <c r="KJ701" s="20">
        <f>FR701*BY701/100*1000</f>
        <v>207.74587382640001</v>
      </c>
      <c r="KK701" s="20">
        <f>FR701*CA701/100*1000</f>
        <v>76.794949085400006</v>
      </c>
      <c r="KL701" s="20">
        <f>FR701*CC701/100*1000</f>
        <v>158.0289125688</v>
      </c>
      <c r="KV701" s="9" t="s">
        <v>1744</v>
      </c>
    </row>
    <row r="702" spans="1:313">
      <c r="A702" s="1">
        <v>191</v>
      </c>
      <c r="B702" s="1">
        <f>COUNTIFS($D$3:D702,D702,$F$3:F702,F702)</f>
        <v>1</v>
      </c>
      <c r="C702" s="34">
        <v>17949</v>
      </c>
      <c r="D702" s="21" t="s">
        <v>561</v>
      </c>
      <c r="E702" s="2" t="s">
        <v>551</v>
      </c>
      <c r="F702" s="2">
        <v>7909045716</v>
      </c>
      <c r="G702" s="1">
        <v>43</v>
      </c>
      <c r="H702" s="247" t="s">
        <v>2595</v>
      </c>
      <c r="I702" s="29" t="s">
        <v>2597</v>
      </c>
      <c r="J702" s="24" t="s">
        <v>487</v>
      </c>
      <c r="K702" s="2" t="s">
        <v>430</v>
      </c>
      <c r="L702" s="2">
        <v>7</v>
      </c>
      <c r="M702" s="2" t="s">
        <v>652</v>
      </c>
      <c r="N702" s="2" t="s">
        <v>647</v>
      </c>
      <c r="O702" s="11"/>
      <c r="P702" s="2" t="s">
        <v>2571</v>
      </c>
      <c r="Q702" s="11" t="s">
        <v>2584</v>
      </c>
      <c r="R702" s="11"/>
      <c r="S702" s="11"/>
      <c r="T702" s="42"/>
      <c r="U702" s="42"/>
      <c r="V702" s="64" t="s">
        <v>2426</v>
      </c>
      <c r="W702" s="42"/>
      <c r="X702" s="42"/>
      <c r="Y702" s="42"/>
      <c r="Z702" s="29"/>
      <c r="AA702" s="1" t="s">
        <v>2166</v>
      </c>
      <c r="AC702" s="115">
        <v>3461</v>
      </c>
      <c r="AD702" s="115">
        <v>25000</v>
      </c>
      <c r="AG702" s="11" t="s">
        <v>483</v>
      </c>
      <c r="AH702" s="115">
        <v>1500</v>
      </c>
      <c r="AJ702" s="11"/>
      <c r="AM702" s="11"/>
      <c r="AO702" s="116"/>
      <c r="AP702" s="117"/>
      <c r="AQ702" s="118"/>
      <c r="AR702" s="119">
        <f>AO702+AP702+AQ702</f>
        <v>0</v>
      </c>
      <c r="AS702" s="120" t="e">
        <f>AO702/AP702</f>
        <v>#DIV/0!</v>
      </c>
      <c r="AT702" s="121" t="e">
        <f>AO702/AP702*AQ702</f>
        <v>#DIV/0!</v>
      </c>
      <c r="AU702" s="122" t="e">
        <f>AO702/(AP702+AQ702)</f>
        <v>#DIV/0!</v>
      </c>
      <c r="AV702" s="19" t="e">
        <f>AW702*AO702/100</f>
        <v>#DIV/0!</v>
      </c>
      <c r="AW702" s="19" t="e">
        <f>98-AY702</f>
        <v>#DIV/0!</v>
      </c>
      <c r="AX702" s="123"/>
      <c r="AY702" s="19" t="e">
        <f>AX702*100/AO702</f>
        <v>#DIV/0!</v>
      </c>
      <c r="AZ702" s="1" t="s">
        <v>432</v>
      </c>
      <c r="BA702" s="58"/>
      <c r="BB702" s="1" t="s">
        <v>432</v>
      </c>
      <c r="BC702" s="6"/>
      <c r="BD702" s="6"/>
      <c r="BE702" s="19"/>
      <c r="BF702" s="19"/>
      <c r="BG702" s="67"/>
      <c r="BH702" s="67"/>
      <c r="BI702" s="19"/>
      <c r="BJ702" s="19"/>
      <c r="BK702" s="19">
        <f>100-BJ702</f>
        <v>100</v>
      </c>
      <c r="BL702" s="124">
        <f>BJ702/BK702</f>
        <v>0</v>
      </c>
      <c r="BM702" s="125"/>
      <c r="BN702" s="6" t="e">
        <f>BM702*100/AO702</f>
        <v>#DIV/0!</v>
      </c>
      <c r="BO702" s="1" t="s">
        <v>432</v>
      </c>
      <c r="BP702" s="19"/>
      <c r="BQ702" s="19"/>
      <c r="BR702" s="43"/>
      <c r="BS702" s="6">
        <f>BX702+BZ702</f>
        <v>0</v>
      </c>
      <c r="BU702" s="43"/>
      <c r="BV702" s="6">
        <f>100-BT702</f>
        <v>100</v>
      </c>
      <c r="BW702" s="6">
        <f>BY702+CA702+CC702</f>
        <v>0</v>
      </c>
      <c r="BX702" s="22"/>
      <c r="BY702" s="22">
        <f>BX702*AP702/100</f>
        <v>0</v>
      </c>
      <c r="BZ702" s="6"/>
      <c r="CA702" s="22">
        <f>BZ702*AP702/100</f>
        <v>0</v>
      </c>
      <c r="CB702" s="6"/>
      <c r="CC702" s="22">
        <f>CB702*AP702/100</f>
        <v>0</v>
      </c>
      <c r="CD702" s="22" t="s">
        <v>432</v>
      </c>
      <c r="CE702" s="126"/>
      <c r="CF702" s="127"/>
      <c r="CG702" s="126"/>
      <c r="CH702" s="127"/>
      <c r="CI702" s="126"/>
      <c r="CJ702" s="126"/>
      <c r="CK702" s="127"/>
      <c r="CL702" s="19" t="e">
        <f>BX702/BZ702</f>
        <v>#DIV/0!</v>
      </c>
      <c r="CM702" s="19"/>
      <c r="CN702" s="19"/>
      <c r="CO702" s="19"/>
      <c r="CP702" s="6"/>
      <c r="CQ702" s="19"/>
      <c r="CR702" s="19"/>
      <c r="CS702" s="20"/>
      <c r="CZ702" s="22"/>
      <c r="DA702" s="16"/>
      <c r="DC702" s="130"/>
      <c r="DD702" s="131"/>
      <c r="DI702" s="1"/>
      <c r="DJ702" s="209" t="s">
        <v>483</v>
      </c>
      <c r="DN702" s="16"/>
      <c r="DR702" s="58"/>
      <c r="DS702" s="22"/>
      <c r="DT702" s="22"/>
      <c r="DU702" s="22"/>
      <c r="DV702" s="22"/>
      <c r="DW702" s="22"/>
      <c r="DX702" s="22"/>
      <c r="DY702" s="22"/>
      <c r="DZ702" s="22"/>
      <c r="EB702" s="2"/>
      <c r="EC702" s="36"/>
      <c r="ED702" s="36"/>
      <c r="EE702" s="4">
        <f>L702</f>
        <v>7</v>
      </c>
      <c r="EF702" s="4"/>
      <c r="EG702" s="4"/>
      <c r="EH702" s="4"/>
      <c r="EI702" s="4"/>
      <c r="EJ702" s="4"/>
      <c r="EK702" s="4"/>
      <c r="EL702" s="6" t="e">
        <f>EK702/(EJ702*EJ702*0.01*0.01)</f>
        <v>#DIV/0!</v>
      </c>
      <c r="EM702" s="4"/>
      <c r="EN702" s="4"/>
      <c r="EO702" s="4"/>
      <c r="EP702" s="4"/>
      <c r="EQ702" s="31"/>
      <c r="ER702" s="14"/>
      <c r="ES702" s="132">
        <f>C702</f>
        <v>17949</v>
      </c>
      <c r="ET702" s="133">
        <v>75</v>
      </c>
      <c r="EU702" s="133"/>
      <c r="EV702" s="133">
        <v>4000</v>
      </c>
      <c r="EW702" s="133">
        <v>40560</v>
      </c>
      <c r="EX702" s="133"/>
      <c r="EY702" s="134">
        <f>EX702/EV702*EW702/ET702</f>
        <v>0</v>
      </c>
      <c r="EZ702" s="39">
        <f>L702*EY702</f>
        <v>0</v>
      </c>
      <c r="FA702" s="9"/>
      <c r="FE702" s="135"/>
      <c r="FF702" s="135"/>
      <c r="FH702" s="136"/>
      <c r="FK702" s="138"/>
      <c r="FL702" s="139"/>
      <c r="FM702" s="9"/>
      <c r="FN702" s="1"/>
      <c r="FO702" s="41" t="e">
        <f>#REF!/1000</f>
        <v>#REF!</v>
      </c>
      <c r="FQ702" s="121" t="e">
        <f>EX702*100/EU702</f>
        <v>#DIV/0!</v>
      </c>
      <c r="FR702" s="140">
        <f>EY702/1000</f>
        <v>0</v>
      </c>
      <c r="FS702" s="9"/>
      <c r="FV702" s="212"/>
      <c r="FX702" s="212"/>
      <c r="GI702" s="8"/>
      <c r="GO702" s="10"/>
      <c r="GP702" s="10"/>
      <c r="GQ702" s="20"/>
      <c r="KB702" s="22"/>
      <c r="KC702" s="22"/>
      <c r="KD702" s="22"/>
      <c r="KE702" s="20">
        <f>FR702*AO702/100*1000</f>
        <v>0</v>
      </c>
      <c r="KF702" s="20">
        <f>FR702*AP702/100*1000</f>
        <v>0</v>
      </c>
      <c r="KG702" s="20">
        <f>FR702*AQ702/100*1000</f>
        <v>0</v>
      </c>
      <c r="KH702" s="20">
        <f>FR702*AX702/100*1000</f>
        <v>0</v>
      </c>
      <c r="KI702" s="20">
        <f>FR702*BM702/100*1000</f>
        <v>0</v>
      </c>
      <c r="KJ702" s="20">
        <f>FR702*BY702/100*1000</f>
        <v>0</v>
      </c>
      <c r="KK702" s="20">
        <f>FR702*CA702/100*1000</f>
        <v>0</v>
      </c>
      <c r="KL702" s="20">
        <f>FR702*CC702/100*1000</f>
        <v>0</v>
      </c>
      <c r="KM702" s="1"/>
      <c r="KN702" s="1"/>
      <c r="KP702" s="22"/>
      <c r="KQ702" s="22"/>
      <c r="KR702" s="22"/>
      <c r="KS702" s="19"/>
      <c r="KY702" s="11"/>
      <c r="KZ702" s="11"/>
      <c r="LA702" s="11"/>
    </row>
    <row r="703" spans="1:313">
      <c r="A703" s="1">
        <v>123</v>
      </c>
      <c r="B703" s="1">
        <f>COUNTIFS($D$3:D703,D703,$F$3:F703,F703)</f>
        <v>1</v>
      </c>
      <c r="C703" s="34">
        <v>12742</v>
      </c>
      <c r="D703" s="21" t="s">
        <v>519</v>
      </c>
      <c r="E703" s="2" t="s">
        <v>520</v>
      </c>
      <c r="F703" s="12">
        <v>7303063713</v>
      </c>
      <c r="G703" s="1">
        <f>LEFT(H703,4)-CONCATENATE(IF(LEFT(F703, 2)&lt;MID(H703, 3, 4), 20, 19),LEFT(F703,2))</f>
        <v>47</v>
      </c>
      <c r="H703" s="247" t="s">
        <v>1284</v>
      </c>
      <c r="I703" s="29" t="s">
        <v>687</v>
      </c>
      <c r="J703" s="24" t="s">
        <v>487</v>
      </c>
      <c r="K703" s="2" t="s">
        <v>430</v>
      </c>
      <c r="L703" s="1">
        <v>13</v>
      </c>
      <c r="M703" s="2" t="s">
        <v>542</v>
      </c>
      <c r="N703" s="2" t="s">
        <v>431</v>
      </c>
      <c r="P703" s="1" t="s">
        <v>1261</v>
      </c>
      <c r="S703" s="2"/>
      <c r="T703" s="52" t="s">
        <v>1103</v>
      </c>
      <c r="U703" s="52"/>
      <c r="V703" s="57" t="s">
        <v>1245</v>
      </c>
      <c r="X703" s="59"/>
      <c r="Y703" s="59"/>
      <c r="Z703" s="29"/>
      <c r="AA703" s="1" t="s">
        <v>812</v>
      </c>
      <c r="AC703" s="115">
        <v>157</v>
      </c>
      <c r="AD703" s="115">
        <v>2000</v>
      </c>
      <c r="AE703" s="11"/>
      <c r="AF703" s="11"/>
      <c r="AG703" s="11" t="s">
        <v>483</v>
      </c>
      <c r="AH703" s="115">
        <v>150</v>
      </c>
      <c r="AI703" s="11"/>
      <c r="AJ703" s="11"/>
      <c r="AM703" s="11"/>
      <c r="AO703" s="116">
        <v>34.6</v>
      </c>
      <c r="AP703" s="117">
        <v>53.1</v>
      </c>
      <c r="AQ703" s="118">
        <v>11.6</v>
      </c>
      <c r="AR703" s="119">
        <f>AO703+AP703+AQ703</f>
        <v>99.3</v>
      </c>
      <c r="AS703" s="120">
        <f>AO703/AP703</f>
        <v>0.65160075329566858</v>
      </c>
      <c r="AT703" s="121">
        <f>AO703/AP703*AQ703</f>
        <v>7.5585687382297548</v>
      </c>
      <c r="AU703" s="122">
        <f>AO703/(AP703+AQ703)</f>
        <v>0.53477588871715609</v>
      </c>
      <c r="AV703" s="19">
        <f>AW703*AO703/100</f>
        <v>31.907999999999998</v>
      </c>
      <c r="AW703" s="19">
        <f>98-AY703-(CD703*100/AO703)</f>
        <v>92.219653179190743</v>
      </c>
      <c r="AX703" s="123">
        <v>1.26</v>
      </c>
      <c r="AY703" s="19">
        <f>AX703*100/AO703</f>
        <v>3.6416184971098264</v>
      </c>
      <c r="AZ703" s="1" t="s">
        <v>432</v>
      </c>
      <c r="BA703" s="58">
        <v>54.4</v>
      </c>
      <c r="BB703" s="1" t="s">
        <v>432</v>
      </c>
      <c r="BC703" s="6">
        <v>0.2</v>
      </c>
      <c r="BD703" s="6"/>
      <c r="BE703" s="19"/>
      <c r="BF703" s="19"/>
      <c r="BG703" s="2">
        <v>5697</v>
      </c>
      <c r="BH703" s="67">
        <v>686.35</v>
      </c>
      <c r="BI703" s="19">
        <v>2.9000000000000001E-2</v>
      </c>
      <c r="BJ703" s="19">
        <v>34.299999999999997</v>
      </c>
      <c r="BK703" s="1">
        <v>65.7</v>
      </c>
      <c r="BL703" s="147">
        <f>BJ703/BK703</f>
        <v>0.52207001522070007</v>
      </c>
      <c r="BM703" s="125">
        <v>0.78</v>
      </c>
      <c r="BN703" s="6">
        <f>BM703*100/AO703</f>
        <v>2.254335260115607</v>
      </c>
      <c r="BO703" s="1" t="s">
        <v>432</v>
      </c>
      <c r="BP703" s="1">
        <v>38.6</v>
      </c>
      <c r="BQ703" s="19">
        <v>58.872999999999998</v>
      </c>
      <c r="BR703" s="4">
        <v>45199</v>
      </c>
      <c r="BS703" s="6">
        <f>BX703+BZ703</f>
        <v>60.2</v>
      </c>
      <c r="BT703" s="4">
        <v>91.7</v>
      </c>
      <c r="BU703" s="43">
        <v>8055.875</v>
      </c>
      <c r="BV703" s="6">
        <f>100-BT703</f>
        <v>8.2999999999999972</v>
      </c>
      <c r="BW703" s="6">
        <f>BY703+CA703+CC703</f>
        <v>52.462800000000001</v>
      </c>
      <c r="BX703" s="2">
        <v>28.6</v>
      </c>
      <c r="BY703" s="22">
        <f>BX703*AP703/100</f>
        <v>15.1866</v>
      </c>
      <c r="BZ703" s="4">
        <v>31.6</v>
      </c>
      <c r="CA703" s="22">
        <f>BZ703*AP703/100</f>
        <v>16.779600000000002</v>
      </c>
      <c r="CB703" s="4">
        <v>38.6</v>
      </c>
      <c r="CC703" s="22">
        <f>CB703*AP703/100</f>
        <v>20.496600000000004</v>
      </c>
      <c r="CD703" s="22">
        <v>0.74</v>
      </c>
      <c r="CE703" s="126">
        <v>90.5</v>
      </c>
      <c r="CF703" s="127">
        <v>3801.2</v>
      </c>
      <c r="CG703" s="126">
        <v>84.7</v>
      </c>
      <c r="CH703" s="127">
        <v>2662.4</v>
      </c>
      <c r="CI703" s="126">
        <v>54.6</v>
      </c>
      <c r="CJ703" s="126">
        <v>75.400000000000006</v>
      </c>
      <c r="CK703" s="127">
        <v>2414</v>
      </c>
      <c r="CL703" s="19">
        <f>BX703/BZ703</f>
        <v>0.90506329113924056</v>
      </c>
      <c r="CM703" s="22"/>
      <c r="CN703" s="22"/>
      <c r="CO703" s="22"/>
      <c r="CP703" s="6">
        <v>0.88</v>
      </c>
      <c r="CQ703" s="19"/>
      <c r="CR703" s="19"/>
      <c r="CS703" s="19"/>
      <c r="CT703" s="22"/>
      <c r="CU703" s="142"/>
      <c r="CV703" s="142"/>
      <c r="CW703" s="22"/>
      <c r="CX703" s="22"/>
      <c r="CZ703" s="22"/>
      <c r="DA703" s="16">
        <v>3</v>
      </c>
      <c r="DB703" s="129" t="s">
        <v>441</v>
      </c>
      <c r="DC703" s="130"/>
      <c r="DD703" s="131" t="s">
        <v>1288</v>
      </c>
      <c r="DI703" s="1" t="s">
        <v>434</v>
      </c>
      <c r="DJ703" s="209" t="s">
        <v>483</v>
      </c>
      <c r="DK703" s="4">
        <v>2</v>
      </c>
      <c r="DL703" s="4" t="s">
        <v>442</v>
      </c>
      <c r="DM703" s="4" t="s">
        <v>538</v>
      </c>
      <c r="DN703" s="16">
        <v>0</v>
      </c>
      <c r="DR703" s="1" t="s">
        <v>431</v>
      </c>
      <c r="DS703" s="1" t="s">
        <v>431</v>
      </c>
      <c r="DT703" s="22">
        <v>416</v>
      </c>
      <c r="DU703" s="22">
        <v>14.4</v>
      </c>
      <c r="DV703" s="22">
        <v>85.6</v>
      </c>
      <c r="DW703" s="1" t="s">
        <v>431</v>
      </c>
      <c r="DX703" s="1" t="s">
        <v>431</v>
      </c>
      <c r="DY703" s="1" t="s">
        <v>431</v>
      </c>
      <c r="DZ703" s="1" t="s">
        <v>431</v>
      </c>
      <c r="EA703" s="1">
        <v>0</v>
      </c>
      <c r="EB703" s="2"/>
      <c r="EC703" s="36"/>
      <c r="ED703" s="36"/>
      <c r="EE703" s="4">
        <v>13</v>
      </c>
      <c r="EF703" s="4" t="s">
        <v>431</v>
      </c>
      <c r="EG703" s="4"/>
      <c r="EH703" s="4"/>
      <c r="EI703" s="4"/>
      <c r="EJ703" s="4">
        <v>178</v>
      </c>
      <c r="EK703" s="4">
        <v>93</v>
      </c>
      <c r="EL703" s="6">
        <f>EK703/(EJ703*EJ703*0.01*0.01)</f>
        <v>29.35235450069435</v>
      </c>
      <c r="EM703" s="4"/>
      <c r="EN703" s="1">
        <v>1</v>
      </c>
      <c r="EO703" s="4">
        <v>2</v>
      </c>
      <c r="EP703" s="4">
        <v>1</v>
      </c>
      <c r="EQ703" s="31" t="s">
        <v>1289</v>
      </c>
      <c r="ER703" s="14">
        <v>43840</v>
      </c>
      <c r="ES703" s="132">
        <v>12742</v>
      </c>
      <c r="ET703" s="133">
        <v>75</v>
      </c>
      <c r="EU703" s="133">
        <v>14138</v>
      </c>
      <c r="EV703" s="133">
        <v>8000</v>
      </c>
      <c r="EW703" s="133">
        <v>40560</v>
      </c>
      <c r="EX703" s="133">
        <v>2434</v>
      </c>
      <c r="EY703" s="134">
        <f>EX703/EV703*EW703/ET703</f>
        <v>164.53840000000002</v>
      </c>
      <c r="EZ703" s="39">
        <f>L703*EY703</f>
        <v>2138.9992000000002</v>
      </c>
      <c r="FA703" s="9"/>
      <c r="FE703" s="135"/>
      <c r="FF703" s="135"/>
      <c r="FH703" s="136"/>
      <c r="FI703" s="11"/>
      <c r="FK703" s="138"/>
      <c r="FL703" s="139"/>
      <c r="FM703" s="9"/>
      <c r="FN703" s="1"/>
      <c r="FO703" s="41">
        <f>AC703/1000</f>
        <v>0.157</v>
      </c>
      <c r="FQ703" s="121">
        <f>EX703*100/EU703</f>
        <v>17.21601358042156</v>
      </c>
      <c r="FR703" s="140">
        <f>EY703/1000</f>
        <v>0.16453840000000003</v>
      </c>
      <c r="FS703" s="143">
        <f>DT703/EY703</f>
        <v>2.5282851905694961</v>
      </c>
      <c r="FT703" s="43">
        <v>60</v>
      </c>
      <c r="FU703" s="16" t="s">
        <v>554</v>
      </c>
      <c r="FV703" s="212" t="s">
        <v>431</v>
      </c>
      <c r="FX703" s="212" t="s">
        <v>431</v>
      </c>
      <c r="FY703" s="9" t="s">
        <v>1290</v>
      </c>
      <c r="FZ703" s="1">
        <v>0</v>
      </c>
      <c r="GA703" s="1" t="s">
        <v>560</v>
      </c>
      <c r="GB703" s="9" t="s">
        <v>501</v>
      </c>
      <c r="GD703" s="3">
        <v>0</v>
      </c>
      <c r="GE703" s="1" t="s">
        <v>431</v>
      </c>
      <c r="GF703" s="3">
        <v>0</v>
      </c>
      <c r="GG703" s="1">
        <v>1</v>
      </c>
      <c r="GH703" s="8">
        <v>43965</v>
      </c>
      <c r="GI703" s="1"/>
      <c r="GJ703" s="8" t="s">
        <v>1106</v>
      </c>
      <c r="GK703" s="1">
        <v>0</v>
      </c>
      <c r="GL703" s="8">
        <v>0</v>
      </c>
      <c r="GM703" s="11" t="s">
        <v>1107</v>
      </c>
      <c r="GO703" s="10">
        <v>43964</v>
      </c>
      <c r="GP703" s="10" t="s">
        <v>523</v>
      </c>
      <c r="GQ703" s="20">
        <f>DATEDIF(ER703,GO703,"m")</f>
        <v>4</v>
      </c>
      <c r="GR703" s="141" t="s">
        <v>1108</v>
      </c>
      <c r="GZ703" s="11"/>
      <c r="ID703" s="11"/>
      <c r="IE703" s="11"/>
      <c r="KE703" s="20">
        <f>FR703*AO703/100*1000</f>
        <v>56.930286400000014</v>
      </c>
      <c r="KF703" s="20">
        <f>FR703*AP703/100*1000</f>
        <v>87.369890400000017</v>
      </c>
      <c r="KG703" s="20">
        <f>FR703*AQ703/100*1000</f>
        <v>19.086454400000004</v>
      </c>
      <c r="KH703" s="20">
        <f>FR703*AX703/100*1000</f>
        <v>2.0731838400000009</v>
      </c>
      <c r="KI703" s="20">
        <f>FR703*BM703/100*1000</f>
        <v>1.2833995200000003</v>
      </c>
      <c r="KJ703" s="20">
        <f>FR703*BY703/100*1000</f>
        <v>24.987788654400003</v>
      </c>
      <c r="KK703" s="20">
        <f>FR703*CA703/100*1000</f>
        <v>27.608885366400006</v>
      </c>
      <c r="KL703" s="20">
        <f>FR703*CC703/100*1000</f>
        <v>33.724777694400011</v>
      </c>
      <c r="KV703" s="11" t="s">
        <v>1107</v>
      </c>
    </row>
    <row r="704" spans="1:313">
      <c r="A704" s="1">
        <v>274</v>
      </c>
      <c r="B704" s="1">
        <f>COUNTIFS($D$3:D704,D704,$F$3:F704,F704)</f>
        <v>1</v>
      </c>
      <c r="C704" s="34">
        <v>11661</v>
      </c>
      <c r="D704" s="21" t="s">
        <v>826</v>
      </c>
      <c r="E704" s="2" t="s">
        <v>544</v>
      </c>
      <c r="F704" s="12">
        <v>466220439</v>
      </c>
      <c r="G704" s="1">
        <f>LEFT(H704,4)-CONCATENATE(IF(LEFT(F704, 2)&lt;MID(H704, 3, 4), 20, 19),LEFT(F704,2))</f>
        <v>73</v>
      </c>
      <c r="H704" s="247" t="s">
        <v>822</v>
      </c>
      <c r="I704" s="29" t="s">
        <v>442</v>
      </c>
      <c r="J704" s="24" t="s">
        <v>487</v>
      </c>
      <c r="K704" s="2" t="s">
        <v>430</v>
      </c>
      <c r="L704" s="1">
        <v>14</v>
      </c>
      <c r="M704" s="2">
        <v>3</v>
      </c>
      <c r="N704" s="2" t="s">
        <v>431</v>
      </c>
      <c r="P704" s="1" t="s">
        <v>790</v>
      </c>
      <c r="S704" s="2"/>
      <c r="T704" s="46" t="s">
        <v>797</v>
      </c>
      <c r="U704" s="46"/>
      <c r="V704" s="47" t="s">
        <v>824</v>
      </c>
      <c r="X704" s="59"/>
      <c r="Y704" s="59"/>
      <c r="Z704" s="29"/>
      <c r="AA704" s="1" t="s">
        <v>817</v>
      </c>
      <c r="AC704" s="115">
        <v>554</v>
      </c>
      <c r="AD704" s="115">
        <v>1000</v>
      </c>
      <c r="AE704" s="11"/>
      <c r="AF704" s="11"/>
      <c r="AG704" s="11" t="s">
        <v>491</v>
      </c>
      <c r="AH704" s="115">
        <v>50</v>
      </c>
      <c r="AI704" s="11"/>
      <c r="AO704" s="116">
        <v>26.3</v>
      </c>
      <c r="AP704" s="117">
        <v>64.8</v>
      </c>
      <c r="AQ704" s="118">
        <v>8.4</v>
      </c>
      <c r="AR704" s="119">
        <f>AO704+AP704+AQ704</f>
        <v>99.5</v>
      </c>
      <c r="AS704" s="120">
        <f>AO704/AP704</f>
        <v>0.40586419753086422</v>
      </c>
      <c r="AT704" s="121">
        <f>AO704/AP704*AQ704</f>
        <v>3.4092592592592594</v>
      </c>
      <c r="AU704" s="122">
        <f>AO704/(AP704+AQ704)</f>
        <v>0.35928961748633881</v>
      </c>
      <c r="AV704" s="19">
        <v>21.408200000000001</v>
      </c>
      <c r="AW704" s="19">
        <f>95-AY704</f>
        <v>81.400000000000006</v>
      </c>
      <c r="AX704" s="123">
        <v>3.5768</v>
      </c>
      <c r="AY704" s="19">
        <v>13.6</v>
      </c>
      <c r="AZ704" s="1" t="s">
        <v>432</v>
      </c>
      <c r="BA704" s="145">
        <v>23.2</v>
      </c>
      <c r="BB704" s="1" t="s">
        <v>432</v>
      </c>
      <c r="BC704" s="6">
        <v>0.13</v>
      </c>
      <c r="BD704" s="6"/>
      <c r="BE704" s="19">
        <v>37.4</v>
      </c>
      <c r="BF704" s="19">
        <v>30.8</v>
      </c>
      <c r="BG704" s="67">
        <v>4915.7142857142862</v>
      </c>
      <c r="BH704" s="20">
        <v>226</v>
      </c>
      <c r="BI704" s="19">
        <v>2.1</v>
      </c>
      <c r="BJ704" s="19">
        <v>48.2</v>
      </c>
      <c r="BK704" s="1">
        <v>51.8</v>
      </c>
      <c r="BL704" s="124">
        <f>BJ704/BK704</f>
        <v>0.93050193050193064</v>
      </c>
      <c r="BM704" s="125">
        <v>0.23</v>
      </c>
      <c r="BN704" s="6">
        <f>BM704*100/AO704</f>
        <v>0.87452471482889726</v>
      </c>
      <c r="BO704" s="1" t="s">
        <v>432</v>
      </c>
      <c r="BP704" s="1">
        <v>29.3</v>
      </c>
      <c r="BQ704" s="1">
        <v>27.3</v>
      </c>
      <c r="BR704" s="4">
        <v>28751</v>
      </c>
      <c r="BS704" s="6">
        <f>BX704+BZ704</f>
        <v>53.900000000000006</v>
      </c>
      <c r="BT704" s="4">
        <v>95</v>
      </c>
      <c r="BU704" s="43">
        <v>6208.1600000000008</v>
      </c>
      <c r="BV704" s="6">
        <f>100-BT704</f>
        <v>5</v>
      </c>
      <c r="BW704" s="6">
        <f>BY704+CA704+CC704</f>
        <v>64.735199999999992</v>
      </c>
      <c r="BX704" s="4">
        <v>25.6</v>
      </c>
      <c r="BY704" s="22">
        <f>BX704*AP704/100</f>
        <v>16.588800000000003</v>
      </c>
      <c r="BZ704" s="4">
        <v>28.3</v>
      </c>
      <c r="CA704" s="22">
        <f>BZ704*AP704/100</f>
        <v>18.3384</v>
      </c>
      <c r="CB704" s="4">
        <v>46</v>
      </c>
      <c r="CC704" s="22">
        <f>CB704*AP704/100</f>
        <v>29.807999999999996</v>
      </c>
      <c r="CD704" s="6">
        <v>0.5</v>
      </c>
      <c r="CE704" s="126">
        <v>98.7</v>
      </c>
      <c r="CF704" s="126">
        <v>6736</v>
      </c>
      <c r="CG704" s="126">
        <v>92.3</v>
      </c>
      <c r="CH704" s="126">
        <v>4548</v>
      </c>
      <c r="CI704" s="126">
        <v>57</v>
      </c>
      <c r="CJ704" s="126">
        <v>77.599999999999994</v>
      </c>
      <c r="CK704" s="126">
        <v>4292</v>
      </c>
      <c r="CL704" s="19">
        <f>BX704/BZ704</f>
        <v>0.90459363957597172</v>
      </c>
      <c r="CM704" s="22"/>
      <c r="CN704" s="22"/>
      <c r="CO704" s="22"/>
      <c r="CP704" s="6"/>
      <c r="CQ704" s="19"/>
      <c r="CR704" s="19"/>
      <c r="CS704" s="19"/>
      <c r="CT704" s="6">
        <v>43.4</v>
      </c>
      <c r="CU704" s="6">
        <v>15</v>
      </c>
      <c r="CV704" s="6">
        <v>63.9</v>
      </c>
      <c r="CW704" s="22">
        <v>45.1</v>
      </c>
      <c r="CX704" s="22">
        <v>56.1</v>
      </c>
      <c r="CY704" s="2">
        <v>35.299999999999997</v>
      </c>
      <c r="CZ704" s="22">
        <v>0.83</v>
      </c>
      <c r="DA704" s="16">
        <v>3</v>
      </c>
      <c r="DB704" s="129" t="s">
        <v>257</v>
      </c>
      <c r="DC704" s="130"/>
      <c r="DD704" s="131" t="s">
        <v>748</v>
      </c>
      <c r="DI704" s="1" t="s">
        <v>436</v>
      </c>
      <c r="DJ704" s="210" t="s">
        <v>491</v>
      </c>
      <c r="DK704" s="4">
        <v>2</v>
      </c>
      <c r="DN704" s="16">
        <v>0</v>
      </c>
      <c r="DR704" s="1" t="s">
        <v>431</v>
      </c>
      <c r="DS704" s="1" t="s">
        <v>431</v>
      </c>
      <c r="DT704" s="1">
        <v>418</v>
      </c>
      <c r="DU704" s="1">
        <v>10.8</v>
      </c>
      <c r="DV704" s="1">
        <v>89.2</v>
      </c>
      <c r="DW704" s="1" t="s">
        <v>431</v>
      </c>
      <c r="DX704" s="1" t="s">
        <v>431</v>
      </c>
      <c r="DY704" s="1" t="s">
        <v>431</v>
      </c>
      <c r="DZ704" s="1" t="s">
        <v>431</v>
      </c>
      <c r="EA704" s="1">
        <v>0</v>
      </c>
      <c r="EC704" s="4">
        <v>1</v>
      </c>
      <c r="ED704" s="4"/>
      <c r="EE704" s="4">
        <v>14</v>
      </c>
      <c r="EF704" s="4"/>
      <c r="EG704" s="4"/>
      <c r="EH704" s="4"/>
      <c r="EI704" s="4"/>
      <c r="EJ704" s="4"/>
      <c r="EK704" s="4"/>
      <c r="EL704" s="6" t="e">
        <f>EK704/((EJ704/100)*(EJ704/100))</f>
        <v>#DIV/0!</v>
      </c>
      <c r="EM704" s="4">
        <v>2</v>
      </c>
      <c r="EN704" s="1">
        <v>1</v>
      </c>
      <c r="EO704" s="4">
        <v>3</v>
      </c>
      <c r="EP704" s="4">
        <v>2</v>
      </c>
      <c r="EQ704" s="31"/>
      <c r="ER704" s="14"/>
      <c r="ES704" s="132">
        <v>11661</v>
      </c>
      <c r="ET704" s="133">
        <v>75</v>
      </c>
      <c r="EU704" s="133">
        <v>4090</v>
      </c>
      <c r="EV704" s="133">
        <v>4000</v>
      </c>
      <c r="EW704" s="133">
        <v>42120</v>
      </c>
      <c r="EX704" s="133">
        <v>507</v>
      </c>
      <c r="EY704" s="134">
        <f>EX704/EV704*EW704/ET704</f>
        <v>71.1828</v>
      </c>
      <c r="EZ704" s="39">
        <f>L704*EY704</f>
        <v>996.55920000000003</v>
      </c>
      <c r="FA704" s="9"/>
      <c r="FE704" s="135"/>
      <c r="FF704" s="135"/>
      <c r="FH704" s="136"/>
      <c r="FK704" s="138"/>
      <c r="FL704" s="139"/>
      <c r="FM704" s="9"/>
      <c r="FN704" s="1"/>
      <c r="FO704" s="41">
        <f>AC704/1000</f>
        <v>0.55400000000000005</v>
      </c>
      <c r="FQ704" s="121">
        <f>EX704*100/EU704</f>
        <v>12.396088019559903</v>
      </c>
      <c r="FR704" s="140">
        <f>EY704/1000</f>
        <v>7.1182800000000004E-2</v>
      </c>
      <c r="FS704" s="9"/>
      <c r="FT704" s="43">
        <v>50</v>
      </c>
      <c r="FU704" s="214"/>
      <c r="FV704" s="130" t="s">
        <v>493</v>
      </c>
      <c r="FW704" s="214"/>
      <c r="FZ704" s="1">
        <v>0</v>
      </c>
      <c r="GA704" s="1">
        <v>4</v>
      </c>
      <c r="GB704" s="9" t="s">
        <v>827</v>
      </c>
      <c r="GG704" s="1">
        <v>0</v>
      </c>
      <c r="GH704" s="8" t="s">
        <v>431</v>
      </c>
      <c r="GI704" s="8"/>
      <c r="GJ704" s="8" t="s">
        <v>828</v>
      </c>
      <c r="GK704" s="1">
        <v>0</v>
      </c>
      <c r="GL704" s="8">
        <v>0</v>
      </c>
      <c r="GM704" s="9" t="s">
        <v>829</v>
      </c>
      <c r="GO704" s="10">
        <v>43731</v>
      </c>
      <c r="GP704" s="10"/>
      <c r="GQ704" s="20"/>
      <c r="GT704" s="22">
        <v>0.49332110948000008</v>
      </c>
      <c r="GV704" s="148">
        <v>1.5991807191999996</v>
      </c>
      <c r="GY704" s="1"/>
      <c r="GZ704" s="1"/>
      <c r="HA704" s="32">
        <v>1.46</v>
      </c>
      <c r="HB704" s="32">
        <v>1.03</v>
      </c>
      <c r="HC704" s="33">
        <v>5640.53</v>
      </c>
      <c r="HD704" s="32">
        <v>2.71</v>
      </c>
      <c r="HE704" s="32">
        <v>2.13</v>
      </c>
      <c r="HF704" s="32">
        <v>0</v>
      </c>
      <c r="HG704" s="33">
        <v>3264.16</v>
      </c>
      <c r="HH704" s="32">
        <v>25.79</v>
      </c>
      <c r="HI704" s="33">
        <v>483.26</v>
      </c>
      <c r="HJ704" s="32">
        <v>125.29</v>
      </c>
      <c r="HK704" s="32">
        <v>3.4</v>
      </c>
      <c r="HL704" s="32">
        <v>0</v>
      </c>
      <c r="HM704" s="32">
        <v>93.97</v>
      </c>
      <c r="HN704" s="32">
        <v>82.3</v>
      </c>
      <c r="HO704" s="32">
        <v>145.27000000000001</v>
      </c>
      <c r="HP704" s="33">
        <v>3285.45</v>
      </c>
      <c r="HQ704" s="32">
        <v>37.42</v>
      </c>
      <c r="HR704" s="32">
        <v>0</v>
      </c>
      <c r="HS704" s="32">
        <v>261.56</v>
      </c>
      <c r="HT704" s="32">
        <v>4975.67</v>
      </c>
      <c r="HU704" s="32">
        <v>615.04</v>
      </c>
      <c r="HV704" s="32">
        <v>23.5</v>
      </c>
      <c r="HW704" s="32">
        <v>161.4</v>
      </c>
      <c r="HX704" s="32">
        <v>21.94</v>
      </c>
      <c r="HY704" s="32">
        <v>45.36</v>
      </c>
      <c r="HZ704" s="32">
        <v>706.54</v>
      </c>
      <c r="IA704" s="22">
        <f>HU704/HP704</f>
        <v>0.18720114443987887</v>
      </c>
      <c r="KB704" s="1"/>
      <c r="KC704" s="1"/>
      <c r="KD704" s="1"/>
      <c r="KE704" s="20">
        <f>FR704*AO704/100*1000</f>
        <v>18.721076400000001</v>
      </c>
      <c r="KF704" s="20">
        <f>FR704*AP704/100*1000</f>
        <v>46.126454399999993</v>
      </c>
      <c r="KG704" s="20">
        <f>FR704*AQ704/100*1000</f>
        <v>5.9793552000000005</v>
      </c>
      <c r="KH704" s="20">
        <f>FR704*AX704/100*1000</f>
        <v>2.5460663904</v>
      </c>
      <c r="KI704" s="20">
        <f>FR704*BM704/100*1000</f>
        <v>0.16372044000000002</v>
      </c>
      <c r="KJ704" s="20">
        <f>FR704*BY704/100*1000</f>
        <v>11.808372326400004</v>
      </c>
      <c r="KK704" s="20">
        <f>FR704*CA704/100*1000</f>
        <v>13.053786595200002</v>
      </c>
      <c r="KL704" s="20">
        <f>FR704*CC704/100*1000</f>
        <v>21.218169023999998</v>
      </c>
      <c r="KM704" s="1"/>
      <c r="KN704" s="1"/>
      <c r="KO704" s="1"/>
      <c r="KS704" s="1" t="s">
        <v>431</v>
      </c>
      <c r="KT704" s="1" t="s">
        <v>431</v>
      </c>
      <c r="KV704" s="9" t="s">
        <v>829</v>
      </c>
    </row>
    <row r="705" spans="1:313">
      <c r="A705" s="1">
        <v>276</v>
      </c>
      <c r="B705" s="219">
        <f>COUNTIFS($D$3:D705,D705,$F$3:F705,F705)</f>
        <v>1</v>
      </c>
      <c r="C705" s="34">
        <v>14137</v>
      </c>
      <c r="D705" s="21" t="s">
        <v>1650</v>
      </c>
      <c r="E705" s="2" t="s">
        <v>509</v>
      </c>
      <c r="F705" s="12">
        <v>6506292023</v>
      </c>
      <c r="G705" s="1">
        <f>LEFT(H705,4)-CONCATENATE(IF(LEFT(F705, 2)&lt;MID(H705, 3, 4), 20, 19),LEFT(F705,2))</f>
        <v>55</v>
      </c>
      <c r="H705" s="247" t="s">
        <v>1649</v>
      </c>
      <c r="I705" s="29" t="s">
        <v>442</v>
      </c>
      <c r="J705" s="24" t="s">
        <v>487</v>
      </c>
      <c r="K705" s="2" t="s">
        <v>430</v>
      </c>
      <c r="L705" s="2">
        <v>31</v>
      </c>
      <c r="M705" s="2" t="s">
        <v>631</v>
      </c>
      <c r="N705" s="2" t="s">
        <v>647</v>
      </c>
      <c r="O705" s="11"/>
      <c r="P705" s="2" t="s">
        <v>1651</v>
      </c>
      <c r="Q705" s="11"/>
      <c r="R705" s="11"/>
      <c r="S705" s="11"/>
      <c r="T705" s="52" t="s">
        <v>1103</v>
      </c>
      <c r="U705" s="52"/>
      <c r="V705" s="64" t="s">
        <v>1609</v>
      </c>
      <c r="W705" s="62" t="s">
        <v>1530</v>
      </c>
      <c r="X705" s="63"/>
      <c r="Y705" s="63"/>
      <c r="Z705" s="11"/>
      <c r="AA705" s="1" t="s">
        <v>812</v>
      </c>
      <c r="AC705" s="115">
        <v>8793</v>
      </c>
      <c r="AD705" s="115">
        <v>273000</v>
      </c>
      <c r="AE705" s="11"/>
      <c r="AF705" s="11"/>
      <c r="AG705" s="11" t="s">
        <v>483</v>
      </c>
      <c r="AH705" s="115">
        <v>10000</v>
      </c>
      <c r="AI705" s="11"/>
      <c r="AJ705" s="11"/>
      <c r="AM705" s="11"/>
      <c r="AO705" s="116">
        <v>85.1</v>
      </c>
      <c r="AP705" s="117">
        <v>11.4</v>
      </c>
      <c r="AQ705" s="118">
        <v>3.14</v>
      </c>
      <c r="AR705" s="119">
        <f>AO705+AP705+AQ705</f>
        <v>99.64</v>
      </c>
      <c r="AS705" s="120">
        <f>AO705/AP705</f>
        <v>7.4649122807017534</v>
      </c>
      <c r="AT705" s="121">
        <f>AO705/AP705*AQ705</f>
        <v>23.439824561403508</v>
      </c>
      <c r="AU705" s="122">
        <f>AO705/(AP705+AQ705)</f>
        <v>5.8528198074277844</v>
      </c>
      <c r="AV705" s="19">
        <f>AW705*AO705/100</f>
        <v>71.957999999999998</v>
      </c>
      <c r="AW705" s="19">
        <f>98-AY705-(CD705*100/AO705)</f>
        <v>84.556991774383079</v>
      </c>
      <c r="AX705" s="123">
        <v>9.92</v>
      </c>
      <c r="AY705" s="19">
        <f>AX705*100/AO705</f>
        <v>11.656874265569918</v>
      </c>
      <c r="AZ705" s="1" t="s">
        <v>432</v>
      </c>
      <c r="BA705" s="58">
        <v>11.7</v>
      </c>
      <c r="BB705" s="1" t="s">
        <v>432</v>
      </c>
      <c r="BC705" s="6">
        <v>0.61</v>
      </c>
      <c r="BD705" s="6"/>
      <c r="BE705" s="19"/>
      <c r="BF705" s="19"/>
      <c r="BG705" s="67">
        <v>9347.1428571428569</v>
      </c>
      <c r="BH705" s="67">
        <v>274.05714285714282</v>
      </c>
      <c r="BI705" s="19">
        <v>0.74</v>
      </c>
      <c r="BJ705" s="19">
        <v>65.400000000000006</v>
      </c>
      <c r="BK705" s="1">
        <v>34.6</v>
      </c>
      <c r="BL705" s="124">
        <f>BJ705/BK705</f>
        <v>1.8901734104046244</v>
      </c>
      <c r="BM705" s="125">
        <v>2.46</v>
      </c>
      <c r="BN705" s="6">
        <f>BM705*100/AO705</f>
        <v>2.8907168037602822</v>
      </c>
      <c r="BO705" s="1" t="s">
        <v>432</v>
      </c>
      <c r="BP705" s="19">
        <v>45.1</v>
      </c>
      <c r="BQ705" s="19">
        <v>60.69</v>
      </c>
      <c r="BR705" s="43">
        <v>53209.200000000004</v>
      </c>
      <c r="BS705" s="6">
        <f>BX705+BZ705</f>
        <v>15.740000000000002</v>
      </c>
      <c r="BT705" s="4">
        <v>72</v>
      </c>
      <c r="BU705" s="43">
        <v>4731.4285714285716</v>
      </c>
      <c r="BV705" s="6">
        <f>100-BT705</f>
        <v>28</v>
      </c>
      <c r="BW705" s="6">
        <f>BY705+CA705+CC705</f>
        <v>11.324760000000001</v>
      </c>
      <c r="BX705" s="22">
        <v>4.9400000000000004</v>
      </c>
      <c r="BY705" s="22">
        <f>BX705*AP705/100</f>
        <v>0.5631600000000001</v>
      </c>
      <c r="BZ705" s="4">
        <v>10.8</v>
      </c>
      <c r="CA705" s="22">
        <f>BZ705*AP705/100</f>
        <v>1.2312000000000003</v>
      </c>
      <c r="CB705" s="4">
        <v>83.6</v>
      </c>
      <c r="CC705" s="22">
        <f>CB705*AP705/100</f>
        <v>9.5304000000000002</v>
      </c>
      <c r="CD705" s="22">
        <v>1.52</v>
      </c>
      <c r="CE705" s="126">
        <v>82.2</v>
      </c>
      <c r="CF705" s="126">
        <v>5785</v>
      </c>
      <c r="CG705" s="126">
        <v>93.6</v>
      </c>
      <c r="CH705" s="126">
        <v>4358</v>
      </c>
      <c r="CI705" s="126">
        <v>33.1</v>
      </c>
      <c r="CJ705" s="126">
        <v>42</v>
      </c>
      <c r="CK705" s="126">
        <v>3165</v>
      </c>
      <c r="CL705" s="19">
        <f>BX705/BZ705</f>
        <v>0.45740740740740743</v>
      </c>
      <c r="CM705" s="22">
        <v>6.8000000000000005E-2</v>
      </c>
      <c r="CN705" s="22">
        <v>1.69</v>
      </c>
      <c r="CO705" s="22" t="s">
        <v>432</v>
      </c>
      <c r="CP705" s="6"/>
      <c r="CQ705" s="19"/>
      <c r="CR705" s="19"/>
      <c r="CS705" s="20"/>
      <c r="CT705" s="22"/>
      <c r="CU705" s="142"/>
      <c r="CV705" s="142"/>
      <c r="CW705" s="22"/>
      <c r="CX705" s="22"/>
      <c r="CZ705" s="22"/>
      <c r="DA705" s="16"/>
      <c r="DB705" s="129" t="s">
        <v>447</v>
      </c>
      <c r="DC705" s="130"/>
      <c r="DD705" s="131" t="s">
        <v>1652</v>
      </c>
      <c r="DI705" s="108" t="s">
        <v>434</v>
      </c>
      <c r="DJ705" s="209" t="s">
        <v>483</v>
      </c>
      <c r="DK705" s="4">
        <v>2</v>
      </c>
      <c r="DL705" s="4" t="s">
        <v>442</v>
      </c>
      <c r="DM705" s="4" t="s">
        <v>442</v>
      </c>
      <c r="DN705" s="16" t="s">
        <v>443</v>
      </c>
      <c r="DO705" s="4">
        <v>0</v>
      </c>
      <c r="DP705" s="4">
        <v>0</v>
      </c>
      <c r="DQ705" s="4" t="s">
        <v>431</v>
      </c>
      <c r="DR705" s="1" t="s">
        <v>431</v>
      </c>
      <c r="DS705" s="1" t="s">
        <v>431</v>
      </c>
      <c r="DT705" s="1">
        <v>8282</v>
      </c>
      <c r="DU705" s="1">
        <v>49.9</v>
      </c>
      <c r="DV705" s="1">
        <v>50.1</v>
      </c>
      <c r="DW705" s="1" t="s">
        <v>431</v>
      </c>
      <c r="DX705" s="1" t="s">
        <v>431</v>
      </c>
      <c r="DY705" s="1" t="s">
        <v>431</v>
      </c>
      <c r="DZ705" s="1" t="s">
        <v>431</v>
      </c>
      <c r="EA705" s="1">
        <v>0</v>
      </c>
      <c r="EC705" s="36"/>
      <c r="ED705" s="36"/>
      <c r="EE705" s="4">
        <v>31</v>
      </c>
      <c r="EF705" s="4">
        <v>80</v>
      </c>
      <c r="EG705" s="5">
        <v>3</v>
      </c>
      <c r="EH705" s="4"/>
      <c r="EI705" s="4"/>
      <c r="EJ705" s="4">
        <v>180</v>
      </c>
      <c r="EK705" s="4">
        <v>96</v>
      </c>
      <c r="EL705" s="6">
        <f>EK705/(EJ705*EJ705*0.01*0.01)</f>
        <v>29.629629629629626</v>
      </c>
      <c r="EM705" s="4">
        <v>1</v>
      </c>
      <c r="EN705" s="1">
        <v>1</v>
      </c>
      <c r="EO705" s="4">
        <v>1</v>
      </c>
      <c r="EP705" s="4">
        <v>1</v>
      </c>
      <c r="EQ705" s="31">
        <v>0</v>
      </c>
      <c r="ER705" s="65"/>
      <c r="ES705" s="132">
        <v>14137</v>
      </c>
      <c r="ET705" s="133">
        <v>75</v>
      </c>
      <c r="EU705" s="133">
        <v>73542</v>
      </c>
      <c r="EV705" s="133">
        <v>4000</v>
      </c>
      <c r="EW705" s="133">
        <v>39780</v>
      </c>
      <c r="EX705" s="133">
        <v>66362</v>
      </c>
      <c r="EY705" s="134">
        <f>EX705/EV705*EW705/ET705</f>
        <v>8799.6011999999992</v>
      </c>
      <c r="EZ705" s="39">
        <f>L705*EY705</f>
        <v>272787.6372</v>
      </c>
      <c r="FA705" s="9"/>
      <c r="FE705" s="135"/>
      <c r="FF705" s="135"/>
      <c r="FH705" s="136"/>
      <c r="FK705" s="138"/>
      <c r="FL705" s="139"/>
      <c r="FM705" s="9"/>
      <c r="FN705" s="1"/>
      <c r="FO705" s="41">
        <f>AC705/1000</f>
        <v>8.7929999999999993</v>
      </c>
      <c r="FQ705" s="121">
        <f>EX705*100/EU705</f>
        <v>90.236871447608166</v>
      </c>
      <c r="FR705" s="140">
        <f>EY705/1000</f>
        <v>8.7996011999999997</v>
      </c>
      <c r="FS705" s="143"/>
      <c r="FT705" s="43">
        <v>36</v>
      </c>
      <c r="FU705" s="16" t="s">
        <v>1243</v>
      </c>
      <c r="FV705" s="213" t="s">
        <v>431</v>
      </c>
      <c r="FW705" s="2"/>
      <c r="FX705" s="213" t="s">
        <v>431</v>
      </c>
      <c r="FY705" s="11" t="s">
        <v>1116</v>
      </c>
      <c r="FZ705" s="1">
        <v>0</v>
      </c>
      <c r="GA705" s="2"/>
      <c r="GB705" s="11" t="s">
        <v>1105</v>
      </c>
      <c r="GC705" s="11"/>
      <c r="GG705" s="2">
        <v>1</v>
      </c>
      <c r="GH705" s="226">
        <v>44180</v>
      </c>
      <c r="GI705" s="1"/>
      <c r="GJ705" s="29" t="s">
        <v>1106</v>
      </c>
      <c r="GK705" s="1">
        <v>0</v>
      </c>
      <c r="GL705" s="29">
        <v>0</v>
      </c>
      <c r="GM705" s="11" t="s">
        <v>1653</v>
      </c>
      <c r="GO705" s="10">
        <v>44180</v>
      </c>
      <c r="GP705" s="10"/>
      <c r="GQ705" s="20"/>
      <c r="GR705" s="141" t="s">
        <v>1108</v>
      </c>
      <c r="GT705" s="19"/>
      <c r="GV705" s="11"/>
      <c r="GY705" s="154"/>
      <c r="GZ705" s="11">
        <v>1</v>
      </c>
      <c r="HA705" s="54">
        <v>0</v>
      </c>
      <c r="HB705" s="54">
        <v>0</v>
      </c>
      <c r="HC705" s="55">
        <v>12964.13</v>
      </c>
      <c r="HD705" s="54">
        <v>0</v>
      </c>
      <c r="HE705" s="54">
        <v>5.24</v>
      </c>
      <c r="HF705" s="54">
        <v>0</v>
      </c>
      <c r="HG705" s="55">
        <v>82034.2</v>
      </c>
      <c r="HH705" s="54">
        <v>0</v>
      </c>
      <c r="HI705" s="55">
        <v>453.7</v>
      </c>
      <c r="HJ705" s="54">
        <v>0</v>
      </c>
      <c r="HK705" s="54">
        <v>0</v>
      </c>
      <c r="HL705" s="54">
        <v>0</v>
      </c>
      <c r="HM705" s="54">
        <v>3530</v>
      </c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20"/>
      <c r="IC705" s="20"/>
      <c r="ID705" s="20"/>
      <c r="IE705" s="20"/>
      <c r="IF705" s="20"/>
      <c r="KE705" s="20">
        <f>FR705*AO705/100*1000</f>
        <v>7488.4606211999999</v>
      </c>
      <c r="KF705" s="20">
        <f>FR705*AP705/100*1000</f>
        <v>1003.1545368000001</v>
      </c>
      <c r="KG705" s="20">
        <f>FR705*AQ705/100*1000</f>
        <v>276.30747767999998</v>
      </c>
      <c r="KH705" s="20">
        <f>FR705*AX705/100*1000</f>
        <v>872.92043903999991</v>
      </c>
      <c r="KI705" s="20">
        <f>FR705*BM705/100*1000</f>
        <v>216.47018951999999</v>
      </c>
      <c r="KJ705" s="20">
        <f>FR705*BY705/100*1000</f>
        <v>49.55583411792</v>
      </c>
      <c r="KK705" s="20">
        <f>FR705*CA705/100*1000</f>
        <v>108.34068997440002</v>
      </c>
      <c r="KL705" s="20">
        <f>FR705*CC705/100*1000</f>
        <v>838.63719276479992</v>
      </c>
      <c r="KS705" s="1" t="s">
        <v>431</v>
      </c>
      <c r="KT705" s="1" t="s">
        <v>431</v>
      </c>
      <c r="KV705" s="11" t="s">
        <v>1653</v>
      </c>
    </row>
    <row r="706" spans="1:313">
      <c r="A706" s="1">
        <v>62</v>
      </c>
      <c r="B706" s="1">
        <f>COUNTIFS($D$3:D706,D706,$F$3:F706,F706)</f>
        <v>1</v>
      </c>
      <c r="C706" s="34">
        <v>12405</v>
      </c>
      <c r="D706" s="75" t="s">
        <v>1153</v>
      </c>
      <c r="E706" s="76" t="s">
        <v>563</v>
      </c>
      <c r="F706" s="78">
        <v>461113172</v>
      </c>
      <c r="G706" s="77">
        <f>LEFT(H706,4)-CONCATENATE(IF(LEFT(F706, 2)&lt;MID(H706, 3, 4), 20, 19),LEFT(F706,2))</f>
        <v>74</v>
      </c>
      <c r="H706" s="248" t="s">
        <v>1147</v>
      </c>
      <c r="I706" s="29" t="s">
        <v>1154</v>
      </c>
      <c r="J706" s="24" t="s">
        <v>487</v>
      </c>
      <c r="K706" s="2" t="s">
        <v>430</v>
      </c>
      <c r="L706" s="1">
        <v>13</v>
      </c>
      <c r="M706" s="2">
        <v>2</v>
      </c>
      <c r="N706" s="2" t="s">
        <v>431</v>
      </c>
      <c r="P706" s="1" t="s">
        <v>1134</v>
      </c>
      <c r="S706" s="2"/>
      <c r="T706" s="42"/>
      <c r="U706" s="42"/>
      <c r="V706" s="53" t="s">
        <v>1104</v>
      </c>
      <c r="X706" s="59"/>
      <c r="Y706" s="59"/>
      <c r="Z706" s="29"/>
      <c r="AA706" s="1" t="s">
        <v>812</v>
      </c>
      <c r="AC706" s="115">
        <v>92</v>
      </c>
      <c r="AD706" s="115">
        <v>1200</v>
      </c>
      <c r="AE706" s="11"/>
      <c r="AF706" s="11"/>
      <c r="AG706" s="11" t="s">
        <v>491</v>
      </c>
      <c r="AH706" s="115">
        <v>150</v>
      </c>
      <c r="AI706" s="11"/>
      <c r="AJ706" s="11"/>
      <c r="AM706" s="11"/>
      <c r="AO706" s="116">
        <v>43.7</v>
      </c>
      <c r="AP706" s="117">
        <v>41.6</v>
      </c>
      <c r="AQ706" s="118">
        <v>13.8</v>
      </c>
      <c r="AR706" s="119">
        <f>AO706+AP706+AQ706</f>
        <v>99.100000000000009</v>
      </c>
      <c r="AS706" s="120">
        <f>AO706/AP706</f>
        <v>1.0504807692307692</v>
      </c>
      <c r="AT706" s="121">
        <f>AO706/AP706*AQ706</f>
        <v>14.496634615384615</v>
      </c>
      <c r="AU706" s="122">
        <f>AO706/(AP706+AQ706)</f>
        <v>0.78880866425992779</v>
      </c>
      <c r="AV706" s="19">
        <f>AW706*AO706/100</f>
        <v>33.2012</v>
      </c>
      <c r="AW706" s="19">
        <f>97-AY706-(CD706*100/AO706)</f>
        <v>75.975286041189932</v>
      </c>
      <c r="AX706" s="151">
        <v>8.4778000000000002</v>
      </c>
      <c r="AY706" s="19">
        <v>19.399999999999999</v>
      </c>
      <c r="AZ706" s="1" t="s">
        <v>432</v>
      </c>
      <c r="BA706" s="58">
        <v>22.2</v>
      </c>
      <c r="BB706" s="1" t="s">
        <v>432</v>
      </c>
      <c r="BC706" s="6">
        <v>0.4</v>
      </c>
      <c r="BD706" s="6"/>
      <c r="BE706" s="22"/>
      <c r="BF706" s="19"/>
      <c r="BG706" s="2">
        <v>5476</v>
      </c>
      <c r="BH706" s="67">
        <v>468</v>
      </c>
      <c r="BI706" s="19">
        <v>0.43</v>
      </c>
      <c r="BJ706" s="19">
        <v>54.5</v>
      </c>
      <c r="BK706" s="1">
        <v>45.5</v>
      </c>
      <c r="BL706" s="124">
        <f>BJ706/BK706</f>
        <v>1.1978021978021978</v>
      </c>
      <c r="BM706" s="125">
        <v>0.42</v>
      </c>
      <c r="BN706" s="6">
        <f>BM706*100/AO706</f>
        <v>0.96109839816933629</v>
      </c>
      <c r="BO706" s="1" t="s">
        <v>432</v>
      </c>
      <c r="BP706" s="19">
        <v>14.398999999999999</v>
      </c>
      <c r="BQ706" s="19">
        <v>15.706999999999999</v>
      </c>
      <c r="BR706" s="43">
        <v>24175.5</v>
      </c>
      <c r="BS706" s="6">
        <f>BX706+BZ706</f>
        <v>47</v>
      </c>
      <c r="BT706" s="4">
        <v>78.3</v>
      </c>
      <c r="BU706" s="43">
        <v>4197.9750000000004</v>
      </c>
      <c r="BV706" s="6">
        <f>100-BT706</f>
        <v>21.700000000000003</v>
      </c>
      <c r="BW706" s="6">
        <f>BY706+CA706+CC706</f>
        <v>41.2256</v>
      </c>
      <c r="BX706" s="4">
        <v>26.2</v>
      </c>
      <c r="BY706" s="22">
        <f>BX706*AP706/100</f>
        <v>10.8992</v>
      </c>
      <c r="BZ706" s="4">
        <v>20.8</v>
      </c>
      <c r="CA706" s="22">
        <f>BZ706*AP706/100</f>
        <v>8.6528000000000009</v>
      </c>
      <c r="CB706" s="4">
        <v>52.1</v>
      </c>
      <c r="CC706" s="22">
        <f>CB706*AP706/100</f>
        <v>21.6736</v>
      </c>
      <c r="CD706" s="22">
        <v>0.71</v>
      </c>
      <c r="CE706" s="126">
        <v>98</v>
      </c>
      <c r="CF706" s="127">
        <v>5206.5999999999995</v>
      </c>
      <c r="CG706" s="126">
        <v>89.6</v>
      </c>
      <c r="CH706" s="127">
        <v>3932.8</v>
      </c>
      <c r="CI706" s="126">
        <v>51.7</v>
      </c>
      <c r="CJ706" s="126">
        <v>72.599999999999994</v>
      </c>
      <c r="CK706" s="127">
        <v>3159.7999999999997</v>
      </c>
      <c r="CL706" s="19">
        <f>BX706/BZ706</f>
        <v>1.2596153846153846</v>
      </c>
      <c r="CM706" s="22"/>
      <c r="CN706" s="22"/>
      <c r="CO706" s="22"/>
      <c r="CP706" s="6"/>
      <c r="CQ706" s="22">
        <v>1.54</v>
      </c>
      <c r="CR706" s="19"/>
      <c r="CS706" s="19"/>
      <c r="CT706" s="22"/>
      <c r="CU706" s="142"/>
      <c r="CV706" s="142"/>
      <c r="CW706" s="22"/>
      <c r="CX706" s="22"/>
      <c r="CZ706" s="22"/>
      <c r="DB706" s="129" t="s">
        <v>441</v>
      </c>
      <c r="DC706" s="130"/>
      <c r="DD706" s="131" t="s">
        <v>1155</v>
      </c>
      <c r="DI706" s="1" t="s">
        <v>434</v>
      </c>
      <c r="DJ706" s="210" t="s">
        <v>491</v>
      </c>
      <c r="DK706" s="4">
        <v>2</v>
      </c>
      <c r="DN706" s="16">
        <v>0</v>
      </c>
      <c r="DR706" s="1" t="s">
        <v>431</v>
      </c>
      <c r="DS706" s="1" t="s">
        <v>431</v>
      </c>
      <c r="DT706" s="1">
        <v>204</v>
      </c>
      <c r="DU706" s="1">
        <v>26.5</v>
      </c>
      <c r="DV706" s="1">
        <v>73.5</v>
      </c>
      <c r="DW706" s="1" t="s">
        <v>431</v>
      </c>
      <c r="DX706" s="1" t="s">
        <v>431</v>
      </c>
      <c r="DY706" s="1" t="s">
        <v>431</v>
      </c>
      <c r="DZ706" s="1" t="s">
        <v>431</v>
      </c>
      <c r="EA706" s="1">
        <v>0</v>
      </c>
      <c r="EC706" s="36"/>
      <c r="ED706" s="36"/>
      <c r="EE706" s="4">
        <v>13</v>
      </c>
      <c r="EF706" s="4"/>
      <c r="EG706" s="4"/>
      <c r="EH706" s="4"/>
      <c r="EI706" s="4"/>
      <c r="EJ706" s="4"/>
      <c r="EK706" s="4"/>
      <c r="EL706" s="6" t="e">
        <f>EK706/(EJ706*EJ706*0.01*0.01)</f>
        <v>#DIV/0!</v>
      </c>
      <c r="EM706" s="4">
        <v>1</v>
      </c>
      <c r="EN706" s="1">
        <v>1</v>
      </c>
      <c r="EO706" s="4">
        <v>2</v>
      </c>
      <c r="EP706" s="4"/>
      <c r="EQ706" s="31"/>
      <c r="ER706" s="14"/>
      <c r="ES706" s="132">
        <v>12405</v>
      </c>
      <c r="ET706" s="133">
        <v>75</v>
      </c>
      <c r="EU706" s="133">
        <v>10003</v>
      </c>
      <c r="EV706" s="133">
        <v>12000</v>
      </c>
      <c r="EW706" s="133">
        <v>40560</v>
      </c>
      <c r="EX706" s="133">
        <v>2099</v>
      </c>
      <c r="EY706" s="134">
        <f>EX706/EV706*EW706/ET706</f>
        <v>94.59493333333333</v>
      </c>
      <c r="EZ706" s="39">
        <f>L706*EY706</f>
        <v>1229.7341333333334</v>
      </c>
      <c r="FA706" s="9"/>
      <c r="FE706" s="135"/>
      <c r="FF706" s="135"/>
      <c r="FH706" s="136"/>
      <c r="FI706" s="11"/>
      <c r="FK706" s="138"/>
      <c r="FL706" s="139"/>
      <c r="FM706" s="9"/>
      <c r="FN706" s="1"/>
      <c r="FO706" s="41">
        <f>AC706/1000</f>
        <v>9.1999999999999998E-2</v>
      </c>
      <c r="FQ706" s="121">
        <f>EX706*100/EU706</f>
        <v>20.983704888533438</v>
      </c>
      <c r="FR706" s="140">
        <f>EY706/1000</f>
        <v>9.4594933333333325E-2</v>
      </c>
      <c r="FS706" s="143">
        <f>DT706/EY706</f>
        <v>2.1565637060194911</v>
      </c>
      <c r="FT706" s="143"/>
      <c r="FU706" s="214"/>
      <c r="FW706" s="214"/>
      <c r="GI706" s="8"/>
      <c r="GO706" s="10">
        <v>43881</v>
      </c>
      <c r="GP706" s="10"/>
      <c r="GQ706" s="20"/>
      <c r="GT706" s="19">
        <v>0.30113730000000005</v>
      </c>
      <c r="GV706" s="148">
        <v>0.9349088512</v>
      </c>
      <c r="HA706" s="32">
        <v>1.27</v>
      </c>
      <c r="HB706" s="32">
        <v>1.1100000000000001</v>
      </c>
      <c r="HC706" s="33">
        <v>2388.46</v>
      </c>
      <c r="HD706" s="32">
        <v>0.56000000000000005</v>
      </c>
      <c r="HE706" s="32">
        <v>2.0099999999999998</v>
      </c>
      <c r="HF706" s="32">
        <v>0</v>
      </c>
      <c r="HG706" s="33">
        <v>5407.01</v>
      </c>
      <c r="HH706" s="32">
        <v>20</v>
      </c>
      <c r="HI706" s="33">
        <v>611.48</v>
      </c>
      <c r="HJ706" s="32">
        <v>81.540000000000006</v>
      </c>
      <c r="HK706" s="32">
        <v>0</v>
      </c>
      <c r="HL706" s="32">
        <v>0</v>
      </c>
      <c r="HM706" s="32">
        <v>76.45</v>
      </c>
      <c r="HN706" s="32">
        <v>0</v>
      </c>
      <c r="HO706" s="32">
        <v>213.68</v>
      </c>
      <c r="HP706" s="33">
        <v>3114.68</v>
      </c>
      <c r="HQ706" s="32">
        <v>18.809999999999999</v>
      </c>
      <c r="HR706" s="32">
        <v>0</v>
      </c>
      <c r="HS706" s="32">
        <v>721.05</v>
      </c>
      <c r="HT706" s="32">
        <v>1211.43</v>
      </c>
      <c r="HU706" s="32">
        <v>771.45</v>
      </c>
      <c r="HV706" s="32">
        <v>9.98</v>
      </c>
      <c r="HW706" s="32">
        <v>165.21</v>
      </c>
      <c r="HX706" s="32">
        <v>3.28</v>
      </c>
      <c r="HY706" s="32">
        <v>0</v>
      </c>
      <c r="HZ706" s="32">
        <v>432.41</v>
      </c>
      <c r="IA706" s="22">
        <f>HU706/HP706</f>
        <v>0.24768194485468814</v>
      </c>
      <c r="KE706" s="20">
        <f>FR706*AO706/100*1000</f>
        <v>41.337985866666671</v>
      </c>
      <c r="KF706" s="20">
        <f>FR706*AP706/100*1000</f>
        <v>39.351492266666661</v>
      </c>
      <c r="KG706" s="20">
        <f>FR706*AQ706/100*1000</f>
        <v>13.054100799999999</v>
      </c>
      <c r="KH706" s="20">
        <f>FR706*AX706/100*1000</f>
        <v>8.019569258133334</v>
      </c>
      <c r="KI706" s="20">
        <f>FR706*BM706/100*1000</f>
        <v>0.39729871999999994</v>
      </c>
      <c r="KJ706" s="20">
        <f>FR706*BY706/100*1000</f>
        <v>10.310090973866666</v>
      </c>
      <c r="KK706" s="20">
        <f>FR706*CA706/100*1000</f>
        <v>8.185110391466667</v>
      </c>
      <c r="KL706" s="20">
        <f>FR706*CC706/100*1000</f>
        <v>20.502127470933331</v>
      </c>
      <c r="KS706" s="23">
        <v>43902</v>
      </c>
      <c r="KT706" s="1">
        <v>2</v>
      </c>
    </row>
    <row r="707" spans="1:313">
      <c r="A707" s="1">
        <v>105</v>
      </c>
      <c r="B707" s="1">
        <f>COUNTIFS($D$3:D707,D707,$F$3:F707,F707)</f>
        <v>2</v>
      </c>
      <c r="C707" s="34">
        <v>12642</v>
      </c>
      <c r="D707" s="75" t="s">
        <v>1153</v>
      </c>
      <c r="E707" s="76" t="s">
        <v>563</v>
      </c>
      <c r="F707" s="76">
        <v>461113172</v>
      </c>
      <c r="G707" s="77">
        <f>LEFT(H707,4)-CONCATENATE(IF(LEFT(F707, 2)&lt;MID(H707, 3, 4), 20, 19),LEFT(F707,2))</f>
        <v>74</v>
      </c>
      <c r="H707" s="248" t="s">
        <v>1246</v>
      </c>
      <c r="I707" s="29" t="s">
        <v>1154</v>
      </c>
      <c r="J707" s="24" t="s">
        <v>487</v>
      </c>
      <c r="K707" s="2" t="s">
        <v>430</v>
      </c>
      <c r="L707" s="1">
        <v>16</v>
      </c>
      <c r="M707" s="2" t="s">
        <v>664</v>
      </c>
      <c r="N707" s="2" t="s">
        <v>647</v>
      </c>
      <c r="P707" s="1" t="s">
        <v>1195</v>
      </c>
      <c r="S707" s="2"/>
      <c r="T707" s="52" t="s">
        <v>1103</v>
      </c>
      <c r="U707" s="52"/>
      <c r="V707" s="57" t="s">
        <v>1245</v>
      </c>
      <c r="X707" s="59"/>
      <c r="Y707" s="59"/>
      <c r="Z707" s="29"/>
      <c r="AA707" s="1" t="s">
        <v>812</v>
      </c>
      <c r="AC707" s="115">
        <v>72</v>
      </c>
      <c r="AD707" s="115">
        <v>1100</v>
      </c>
      <c r="AE707" s="11"/>
      <c r="AF707" s="11"/>
      <c r="AG707" s="11" t="s">
        <v>491</v>
      </c>
      <c r="AH707" s="115">
        <v>150</v>
      </c>
      <c r="AI707" s="11"/>
      <c r="AJ707" s="11"/>
      <c r="AM707" s="11"/>
      <c r="AO707" s="116">
        <v>29.4</v>
      </c>
      <c r="AP707" s="117">
        <v>66</v>
      </c>
      <c r="AQ707" s="118">
        <v>3.7</v>
      </c>
      <c r="AR707" s="119">
        <f>AO707+AP707+AQ707</f>
        <v>99.100000000000009</v>
      </c>
      <c r="AS707" s="120">
        <f>AO707/AP707</f>
        <v>0.44545454545454544</v>
      </c>
      <c r="AT707" s="121">
        <f>AO707/AP707*AQ707</f>
        <v>1.6481818181818182</v>
      </c>
      <c r="AU707" s="122">
        <f>AO707/(AP707+AQ707)</f>
        <v>0.42180774748923955</v>
      </c>
      <c r="AV707" s="19">
        <f>AW707*AO707/100</f>
        <v>24.417999999999996</v>
      </c>
      <c r="AW707" s="19">
        <f>97-AY707-(CD707*100/AO707)</f>
        <v>83.054421768707485</v>
      </c>
      <c r="AX707" s="123">
        <v>2.69</v>
      </c>
      <c r="AY707" s="19">
        <f>AX707*100/AO707</f>
        <v>9.149659863945578</v>
      </c>
      <c r="AZ707" s="1" t="s">
        <v>432</v>
      </c>
      <c r="BA707" s="58">
        <v>26.2</v>
      </c>
      <c r="BB707" s="1" t="s">
        <v>432</v>
      </c>
      <c r="BC707" s="6">
        <v>0.11</v>
      </c>
      <c r="BD707" s="6"/>
      <c r="BE707" s="19"/>
      <c r="BF707" s="19"/>
      <c r="BG707" s="2">
        <v>5560</v>
      </c>
      <c r="BH707" s="67">
        <v>423.65000000000003</v>
      </c>
      <c r="BI707" s="19">
        <v>2.04</v>
      </c>
      <c r="BJ707" s="19">
        <v>51.7</v>
      </c>
      <c r="BK707" s="1">
        <v>48.3</v>
      </c>
      <c r="BL707" s="124">
        <f>BJ707/BK707</f>
        <v>1.0703933747412009</v>
      </c>
      <c r="BM707" s="125">
        <v>0.21</v>
      </c>
      <c r="BN707" s="6">
        <f>BM707*100/AO707</f>
        <v>0.7142857142857143</v>
      </c>
      <c r="BO707" s="1" t="s">
        <v>432</v>
      </c>
      <c r="BP707" s="19">
        <v>40.534999999999997</v>
      </c>
      <c r="BQ707" s="19">
        <v>22.486999999999995</v>
      </c>
      <c r="BR707" s="43">
        <v>58349.200000000004</v>
      </c>
      <c r="BS707" s="6">
        <f>BX707+BZ707</f>
        <v>69.599999999999994</v>
      </c>
      <c r="BT707" s="4">
        <v>91.2</v>
      </c>
      <c r="BU707" s="43">
        <v>9467.4650000000001</v>
      </c>
      <c r="BV707" s="6">
        <f>100-BT707</f>
        <v>8.7999999999999972</v>
      </c>
      <c r="BW707" s="6">
        <f>BY707+CA707+CC707</f>
        <v>65.933999999999997</v>
      </c>
      <c r="BX707" s="2">
        <v>39.700000000000003</v>
      </c>
      <c r="BY707" s="22">
        <f>BX707*AP707/100</f>
        <v>26.202000000000002</v>
      </c>
      <c r="BZ707" s="4">
        <v>29.9</v>
      </c>
      <c r="CA707" s="22">
        <f>BZ707*AP707/100</f>
        <v>19.733999999999998</v>
      </c>
      <c r="CB707" s="4">
        <v>30.3</v>
      </c>
      <c r="CC707" s="22">
        <f>CB707*AP707/100</f>
        <v>19.998000000000001</v>
      </c>
      <c r="CD707" s="22">
        <v>1.41</v>
      </c>
      <c r="CE707" s="126">
        <v>99.7</v>
      </c>
      <c r="CF707" s="127">
        <v>9224.1999999999989</v>
      </c>
      <c r="CG707" s="126">
        <v>98.3</v>
      </c>
      <c r="CH707" s="127">
        <v>6080</v>
      </c>
      <c r="CI707" s="126">
        <v>85.8</v>
      </c>
      <c r="CJ707" s="126">
        <v>95</v>
      </c>
      <c r="CK707" s="127">
        <v>6658.9</v>
      </c>
      <c r="CL707" s="19">
        <f>BX707/BZ707</f>
        <v>1.3277591973244149</v>
      </c>
      <c r="CM707" s="22"/>
      <c r="CN707" s="22"/>
      <c r="CO707" s="22"/>
      <c r="CP707" s="6">
        <v>2.08</v>
      </c>
      <c r="CQ707" s="19"/>
      <c r="CR707" s="19"/>
      <c r="CS707" s="19"/>
      <c r="CT707" s="22"/>
      <c r="CU707" s="142"/>
      <c r="CV707" s="142"/>
      <c r="CW707" s="22"/>
      <c r="CX707" s="22"/>
      <c r="CZ707" s="22"/>
      <c r="DA707" s="16">
        <v>3</v>
      </c>
      <c r="DB707" s="129" t="s">
        <v>441</v>
      </c>
      <c r="DC707" s="130"/>
      <c r="DD707" s="131" t="s">
        <v>1172</v>
      </c>
      <c r="DI707" s="1" t="s">
        <v>434</v>
      </c>
      <c r="DJ707" s="210" t="s">
        <v>491</v>
      </c>
      <c r="DK707" s="4">
        <v>2</v>
      </c>
      <c r="DN707" s="16">
        <v>0</v>
      </c>
      <c r="DR707" s="22">
        <v>4.7</v>
      </c>
      <c r="DS707" s="1" t="s">
        <v>431</v>
      </c>
      <c r="DT707" s="22">
        <v>142</v>
      </c>
      <c r="DU707" s="22">
        <v>7</v>
      </c>
      <c r="DV707" s="22">
        <v>93</v>
      </c>
      <c r="DW707" s="1" t="s">
        <v>431</v>
      </c>
      <c r="DX707" s="1" t="s">
        <v>431</v>
      </c>
      <c r="DY707" s="1" t="s">
        <v>431</v>
      </c>
      <c r="DZ707" s="1" t="s">
        <v>431</v>
      </c>
      <c r="EA707" s="1">
        <v>0</v>
      </c>
      <c r="EB707" s="2"/>
      <c r="EC707" s="36"/>
      <c r="ED707" s="36"/>
      <c r="EE707" s="4">
        <v>16</v>
      </c>
      <c r="EF707" s="4"/>
      <c r="EG707" s="4"/>
      <c r="EH707" s="4"/>
      <c r="EI707" s="4"/>
      <c r="EJ707" s="4"/>
      <c r="EK707" s="4"/>
      <c r="EL707" s="6" t="e">
        <f>EK707/(EJ707*EJ707*0.01*0.01)</f>
        <v>#DIV/0!</v>
      </c>
      <c r="EM707" s="4"/>
      <c r="EN707" s="4"/>
      <c r="EO707" s="4"/>
      <c r="EP707" s="4"/>
      <c r="EQ707" s="31"/>
      <c r="ER707" s="14"/>
      <c r="ES707" s="132">
        <v>12642</v>
      </c>
      <c r="ET707" s="133">
        <v>75</v>
      </c>
      <c r="EU707" s="133">
        <v>8956</v>
      </c>
      <c r="EV707" s="133">
        <v>16000</v>
      </c>
      <c r="EW707" s="133">
        <v>40560</v>
      </c>
      <c r="EX707" s="133">
        <v>2038</v>
      </c>
      <c r="EY707" s="134">
        <f>EX707/EV707*EW707/ET707</f>
        <v>68.884399999999999</v>
      </c>
      <c r="EZ707" s="39">
        <f>L707*EY707</f>
        <v>1102.1504</v>
      </c>
      <c r="FA707" s="9"/>
      <c r="FE707" s="135"/>
      <c r="FF707" s="135"/>
      <c r="FH707" s="136"/>
      <c r="FI707" s="11"/>
      <c r="FK707" s="138"/>
      <c r="FL707" s="139"/>
      <c r="FM707" s="9"/>
      <c r="FN707" s="1"/>
      <c r="FO707" s="41">
        <f>AC707/1000</f>
        <v>7.1999999999999995E-2</v>
      </c>
      <c r="FQ707" s="121">
        <f>EX707*100/EU707</f>
        <v>22.755694506476104</v>
      </c>
      <c r="FR707" s="140">
        <f>EY707/1000</f>
        <v>6.8884399999999998E-2</v>
      </c>
      <c r="FS707" s="143">
        <f>DT707/EY707</f>
        <v>2.0614246476705902</v>
      </c>
      <c r="FT707" s="143"/>
      <c r="FU707" s="214"/>
      <c r="FW707" s="214"/>
      <c r="GI707" s="8"/>
      <c r="GO707" s="10">
        <v>43941</v>
      </c>
      <c r="GP707" s="10"/>
      <c r="GQ707" s="20"/>
      <c r="GR707" s="141" t="s">
        <v>1108</v>
      </c>
      <c r="ID707" s="11"/>
      <c r="IE707" s="11"/>
      <c r="KE707" s="20">
        <f>FR707*AO707/100*1000</f>
        <v>20.252013600000002</v>
      </c>
      <c r="KF707" s="20">
        <f>FR707*AP707/100*1000</f>
        <v>45.463704</v>
      </c>
      <c r="KG707" s="20">
        <f>FR707*AQ707/100*1000</f>
        <v>2.5487228000000002</v>
      </c>
      <c r="KH707" s="20">
        <f>FR707*AX707/100*1000</f>
        <v>1.8529903599999999</v>
      </c>
      <c r="KI707" s="20">
        <f>FR707*BM707/100*1000</f>
        <v>0.14465723999999999</v>
      </c>
      <c r="KJ707" s="20">
        <f>FR707*BY707/100*1000</f>
        <v>18.049090488000001</v>
      </c>
      <c r="KK707" s="20">
        <f>FR707*CA707/100*1000</f>
        <v>13.593647495999999</v>
      </c>
      <c r="KL707" s="20">
        <f>FR707*CC707/100*1000</f>
        <v>13.775502312</v>
      </c>
    </row>
    <row r="708" spans="1:313">
      <c r="A708" s="1">
        <v>148</v>
      </c>
      <c r="B708" s="1">
        <f>COUNTIFS($D$3:D708,D708,$F$3:F708,F708)</f>
        <v>3</v>
      </c>
      <c r="C708" s="34">
        <v>12842</v>
      </c>
      <c r="D708" s="75" t="s">
        <v>1153</v>
      </c>
      <c r="E708" s="76" t="s">
        <v>563</v>
      </c>
      <c r="F708" s="78">
        <v>461113172</v>
      </c>
      <c r="G708" s="77">
        <v>74</v>
      </c>
      <c r="H708" s="248" t="s">
        <v>1332</v>
      </c>
      <c r="I708" s="29" t="s">
        <v>1333</v>
      </c>
      <c r="J708" s="24" t="s">
        <v>487</v>
      </c>
      <c r="K708" s="2" t="s">
        <v>430</v>
      </c>
      <c r="L708" s="1">
        <v>36</v>
      </c>
      <c r="M708" s="2">
        <v>1</v>
      </c>
      <c r="N708" s="2" t="s">
        <v>431</v>
      </c>
      <c r="P708" s="1" t="s">
        <v>1323</v>
      </c>
      <c r="S708" s="2"/>
      <c r="T708" s="52" t="s">
        <v>1103</v>
      </c>
      <c r="U708" s="52"/>
      <c r="V708" s="57" t="s">
        <v>1322</v>
      </c>
      <c r="X708" s="59"/>
      <c r="Y708" s="59"/>
      <c r="Z708" s="29"/>
      <c r="AA708" s="1" t="s">
        <v>812</v>
      </c>
      <c r="AC708" s="115">
        <v>74</v>
      </c>
      <c r="AD708" s="115">
        <v>2600</v>
      </c>
      <c r="AE708" s="11"/>
      <c r="AF708" s="11"/>
      <c r="AG708" s="11" t="s">
        <v>491</v>
      </c>
      <c r="AH708" s="115">
        <v>150</v>
      </c>
      <c r="AI708" s="11"/>
      <c r="AJ708" s="11"/>
      <c r="AM708" s="11"/>
      <c r="AO708" s="116">
        <v>55.3</v>
      </c>
      <c r="AP708" s="117">
        <v>42.3</v>
      </c>
      <c r="AQ708" s="118">
        <v>1.62</v>
      </c>
      <c r="AR708" s="119">
        <f>AO708+AP708+AQ708</f>
        <v>99.22</v>
      </c>
      <c r="AS708" s="120">
        <f>AO708/AP708</f>
        <v>1.3073286052009456</v>
      </c>
      <c r="AT708" s="121">
        <f>AO708/AP708*AQ708</f>
        <v>2.117872340425532</v>
      </c>
      <c r="AU708" s="122">
        <f>AO708/(AP708+AQ708)</f>
        <v>1.2591074681238617</v>
      </c>
      <c r="AV708" s="19">
        <f>AW708*AO708/100</f>
        <v>45.503999999999998</v>
      </c>
      <c r="AW708" s="19">
        <f>98-AY708-(CD708*100/AO708)</f>
        <v>82.285714285714278</v>
      </c>
      <c r="AX708" s="151">
        <v>7.33</v>
      </c>
      <c r="AY708" s="19">
        <f>AX708*100/AO708</f>
        <v>13.25497287522604</v>
      </c>
      <c r="AZ708" s="1" t="s">
        <v>432</v>
      </c>
      <c r="BA708" s="58">
        <v>13.5</v>
      </c>
      <c r="BB708" s="1" t="s">
        <v>432</v>
      </c>
      <c r="BC708" s="6">
        <v>8.7999999999999995E-2</v>
      </c>
      <c r="BD708" s="6"/>
      <c r="BE708" s="19"/>
      <c r="BF708" s="19"/>
      <c r="BG708" s="67">
        <v>6819.3103448275861</v>
      </c>
      <c r="BH708" s="67">
        <v>376.2</v>
      </c>
      <c r="BI708" s="19">
        <v>1.64</v>
      </c>
      <c r="BJ708" s="19">
        <v>46.8</v>
      </c>
      <c r="BK708" s="19">
        <f>100-BJ708</f>
        <v>53.2</v>
      </c>
      <c r="BL708" s="124">
        <f>BJ708/BK708</f>
        <v>0.87969924812030065</v>
      </c>
      <c r="BM708" s="125">
        <v>0.3</v>
      </c>
      <c r="BN708" s="6">
        <f>BM708*100/AO708</f>
        <v>0.54249547920433994</v>
      </c>
      <c r="BO708" s="1" t="s">
        <v>432</v>
      </c>
      <c r="BP708" s="19">
        <v>42.5</v>
      </c>
      <c r="BQ708" s="19">
        <v>30.015000000000001</v>
      </c>
      <c r="BR708" s="4">
        <v>21010</v>
      </c>
      <c r="BS708" s="6">
        <f>BX708+BZ708</f>
        <v>69.2</v>
      </c>
      <c r="BT708" s="4">
        <v>84.5</v>
      </c>
      <c r="BU708" s="43">
        <v>11948.32</v>
      </c>
      <c r="BV708" s="6">
        <f>100-BT708</f>
        <v>15.5</v>
      </c>
      <c r="BW708" s="6">
        <f>BY708+CA708+CC708</f>
        <v>42.173099999999991</v>
      </c>
      <c r="BX708" s="2">
        <v>25.2</v>
      </c>
      <c r="BY708" s="22">
        <f>BX708*AP708/100</f>
        <v>10.659599999999998</v>
      </c>
      <c r="BZ708" s="4">
        <v>44</v>
      </c>
      <c r="CA708" s="22">
        <f>BZ708*AP708/100</f>
        <v>18.611999999999998</v>
      </c>
      <c r="CB708" s="4">
        <v>30.5</v>
      </c>
      <c r="CC708" s="22">
        <f>CB708*AP708/100</f>
        <v>12.901499999999999</v>
      </c>
      <c r="CD708" s="22">
        <v>1.36</v>
      </c>
      <c r="CE708" s="126">
        <v>99.7</v>
      </c>
      <c r="CF708" s="126">
        <v>7449</v>
      </c>
      <c r="CG708" s="126">
        <v>96.8</v>
      </c>
      <c r="CH708" s="126">
        <v>4760</v>
      </c>
      <c r="CI708" s="126">
        <v>59.2</v>
      </c>
      <c r="CJ708" s="126">
        <v>86</v>
      </c>
      <c r="CK708" s="126">
        <v>4819</v>
      </c>
      <c r="CL708" s="19">
        <f>BX708/BZ708</f>
        <v>0.57272727272727275</v>
      </c>
      <c r="CM708" s="22"/>
      <c r="CN708" s="22"/>
      <c r="CO708" s="22"/>
      <c r="CP708" s="6">
        <v>0.5</v>
      </c>
      <c r="CQ708" s="19"/>
      <c r="CR708" s="19"/>
      <c r="CS708" s="19"/>
      <c r="CT708" s="22"/>
      <c r="CU708" s="142"/>
      <c r="CV708" s="142"/>
      <c r="CW708" s="22"/>
      <c r="CX708" s="22"/>
      <c r="CZ708" s="22"/>
      <c r="DA708" s="16"/>
      <c r="DB708" s="129" t="s">
        <v>447</v>
      </c>
      <c r="DC708" s="130"/>
      <c r="DD708" s="131" t="s">
        <v>1334</v>
      </c>
      <c r="DI708" s="1" t="s">
        <v>434</v>
      </c>
      <c r="DJ708" s="210" t="s">
        <v>491</v>
      </c>
      <c r="DK708" s="4">
        <v>2</v>
      </c>
      <c r="DL708" s="4" t="s">
        <v>442</v>
      </c>
      <c r="DM708" s="4" t="s">
        <v>471</v>
      </c>
      <c r="DN708" s="16">
        <v>0</v>
      </c>
      <c r="DR708" s="1" t="s">
        <v>431</v>
      </c>
      <c r="DS708" s="1" t="s">
        <v>431</v>
      </c>
      <c r="DT708" s="22">
        <v>144</v>
      </c>
      <c r="DU708" s="22">
        <v>18.100000000000001</v>
      </c>
      <c r="DV708" s="22">
        <v>81.900000000000006</v>
      </c>
      <c r="DW708" s="1" t="s">
        <v>431</v>
      </c>
      <c r="DX708" s="1" t="s">
        <v>431</v>
      </c>
      <c r="DY708" s="1" t="s">
        <v>431</v>
      </c>
      <c r="DZ708" s="1" t="s">
        <v>431</v>
      </c>
      <c r="EA708" s="1">
        <v>0</v>
      </c>
      <c r="EB708" s="2"/>
      <c r="EC708" s="36"/>
      <c r="ED708" s="36"/>
      <c r="EE708" s="4">
        <v>36</v>
      </c>
      <c r="EF708" s="4">
        <v>40</v>
      </c>
      <c r="EG708" s="5">
        <v>3</v>
      </c>
      <c r="EH708" s="4"/>
      <c r="EI708" s="4"/>
      <c r="EJ708" s="4" t="s">
        <v>431</v>
      </c>
      <c r="EK708" s="4" t="s">
        <v>431</v>
      </c>
      <c r="EL708" s="4" t="s">
        <v>431</v>
      </c>
      <c r="EM708" s="4">
        <v>1</v>
      </c>
      <c r="EN708" s="1">
        <v>1</v>
      </c>
      <c r="EO708" s="4">
        <v>2</v>
      </c>
      <c r="EP708" s="4">
        <v>1</v>
      </c>
      <c r="EQ708" s="31"/>
      <c r="ER708" s="14"/>
      <c r="ES708" s="132">
        <v>12842</v>
      </c>
      <c r="ET708" s="133">
        <v>75</v>
      </c>
      <c r="EU708" s="133">
        <v>8120</v>
      </c>
      <c r="EV708" s="133">
        <v>16000</v>
      </c>
      <c r="EW708" s="133">
        <v>40560</v>
      </c>
      <c r="EX708" s="133">
        <v>2066</v>
      </c>
      <c r="EY708" s="134">
        <f>EX708/EV708*EW708/ET708</f>
        <v>69.830799999999996</v>
      </c>
      <c r="EZ708" s="39">
        <f>L708*EY708</f>
        <v>2513.9087999999997</v>
      </c>
      <c r="FA708" s="9"/>
      <c r="FE708" s="135"/>
      <c r="FF708" s="135"/>
      <c r="FH708" s="136"/>
      <c r="FI708" s="11"/>
      <c r="FK708" s="138"/>
      <c r="FL708" s="139"/>
      <c r="FM708" s="9"/>
      <c r="FN708" s="1"/>
      <c r="FO708" s="41">
        <f>AC708/1000</f>
        <v>7.3999999999999996E-2</v>
      </c>
      <c r="FQ708" s="121">
        <f>EX708*100/EU708</f>
        <v>25.44334975369458</v>
      </c>
      <c r="FR708" s="140">
        <f>EY708/1000</f>
        <v>6.9830799999999998E-2</v>
      </c>
      <c r="FS708" s="143">
        <f>DT708/EY708</f>
        <v>2.0621273134490798</v>
      </c>
      <c r="FT708" s="43">
        <v>20</v>
      </c>
      <c r="FU708" s="215" t="s">
        <v>431</v>
      </c>
      <c r="FV708" s="130" t="s">
        <v>1123</v>
      </c>
      <c r="FW708" s="215" t="s">
        <v>431</v>
      </c>
      <c r="FX708" s="29"/>
      <c r="FY708" s="11" t="s">
        <v>1111</v>
      </c>
      <c r="FZ708" s="1">
        <v>0</v>
      </c>
      <c r="GA708" s="2" t="s">
        <v>560</v>
      </c>
      <c r="GB708" s="11" t="s">
        <v>1335</v>
      </c>
      <c r="GC708" s="11"/>
      <c r="GG708" s="1">
        <v>1</v>
      </c>
      <c r="GH708" s="29" t="s">
        <v>1336</v>
      </c>
      <c r="GI708" s="1"/>
      <c r="GJ708" s="8" t="s">
        <v>1106</v>
      </c>
      <c r="GK708" s="1">
        <v>0</v>
      </c>
      <c r="GL708" s="8">
        <v>0</v>
      </c>
      <c r="GM708" s="11" t="s">
        <v>1107</v>
      </c>
      <c r="GO708" s="10">
        <v>43979</v>
      </c>
      <c r="GP708" s="10"/>
      <c r="GQ708" s="20"/>
      <c r="GR708" s="141" t="s">
        <v>1108</v>
      </c>
      <c r="GT708" s="19"/>
      <c r="GV708" s="11"/>
      <c r="GZ708" s="11">
        <v>1</v>
      </c>
      <c r="HA708" s="54">
        <v>0</v>
      </c>
      <c r="HB708" s="54">
        <v>0</v>
      </c>
      <c r="HC708" s="55">
        <v>1477.3</v>
      </c>
      <c r="HD708" s="54">
        <v>0</v>
      </c>
      <c r="HE708" s="54">
        <v>0</v>
      </c>
      <c r="HF708" s="54">
        <v>0</v>
      </c>
      <c r="HG708" s="55">
        <v>0</v>
      </c>
      <c r="HH708" s="54">
        <v>0</v>
      </c>
      <c r="HI708" s="55">
        <v>0</v>
      </c>
      <c r="HJ708" s="54">
        <v>0</v>
      </c>
      <c r="HK708" s="54">
        <v>0</v>
      </c>
      <c r="HL708" s="54">
        <v>0</v>
      </c>
      <c r="HM708" s="54">
        <v>112.91</v>
      </c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20"/>
      <c r="IC708" s="20"/>
      <c r="ID708" s="11"/>
      <c r="IE708" s="11"/>
      <c r="IF708" s="20"/>
      <c r="KE708" s="20">
        <f>FR708*AO708/100*1000</f>
        <v>38.616432400000001</v>
      </c>
      <c r="KF708" s="20">
        <f>FR708*AP708/100*1000</f>
        <v>29.538428399999997</v>
      </c>
      <c r="KG708" s="20">
        <f>FR708*AQ708/100*1000</f>
        <v>1.13125896</v>
      </c>
      <c r="KH708" s="20">
        <f>FR708*AX708/100*1000</f>
        <v>5.1185976399999999</v>
      </c>
      <c r="KI708" s="20">
        <f>FR708*BM708/100*1000</f>
        <v>0.20949239999999997</v>
      </c>
      <c r="KJ708" s="20">
        <f>FR708*BY708/100*1000</f>
        <v>7.4436839567999984</v>
      </c>
      <c r="KK708" s="20">
        <f>FR708*CA708/100*1000</f>
        <v>12.996908496</v>
      </c>
      <c r="KL708" s="20">
        <f>FR708*CC708/100*1000</f>
        <v>9.0092206620000006</v>
      </c>
      <c r="KS708" s="23">
        <v>44035</v>
      </c>
      <c r="KT708" s="1">
        <v>3</v>
      </c>
      <c r="KV708" s="11" t="s">
        <v>1107</v>
      </c>
    </row>
    <row r="709" spans="1:313">
      <c r="A709" s="1">
        <v>176</v>
      </c>
      <c r="B709" s="1">
        <f>COUNTIFS($D$3:D709,D709,$F$3:F709,F709)</f>
        <v>1</v>
      </c>
      <c r="C709" s="34">
        <v>17804</v>
      </c>
      <c r="D709" s="21" t="s">
        <v>2577</v>
      </c>
      <c r="E709" s="2" t="s">
        <v>545</v>
      </c>
      <c r="F709" s="2">
        <v>5406301813</v>
      </c>
      <c r="G709" s="1">
        <v>68</v>
      </c>
      <c r="H709" s="247" t="s">
        <v>2575</v>
      </c>
      <c r="I709" s="29" t="s">
        <v>2578</v>
      </c>
      <c r="J709" s="24" t="s">
        <v>487</v>
      </c>
      <c r="K709" s="2" t="s">
        <v>430</v>
      </c>
      <c r="L709" s="2">
        <v>12</v>
      </c>
      <c r="M709" s="2" t="s">
        <v>542</v>
      </c>
      <c r="N709" s="2" t="s">
        <v>431</v>
      </c>
      <c r="O709" s="11"/>
      <c r="P709" s="2" t="s">
        <v>2571</v>
      </c>
      <c r="Q709" s="11"/>
      <c r="R709" s="11"/>
      <c r="S709" s="11"/>
      <c r="T709" s="42"/>
      <c r="U709" s="42"/>
      <c r="V709" s="64" t="s">
        <v>2426</v>
      </c>
      <c r="W709" s="63" t="s">
        <v>1530</v>
      </c>
      <c r="X709" s="73" t="s">
        <v>2294</v>
      </c>
      <c r="Y709" s="42"/>
      <c r="Z709" s="29" t="s">
        <v>2455</v>
      </c>
      <c r="AA709" s="1" t="s">
        <v>2166</v>
      </c>
      <c r="AC709" s="115">
        <v>6329</v>
      </c>
      <c r="AD709" s="115">
        <v>76000</v>
      </c>
      <c r="AE709" s="11"/>
      <c r="AF709" s="11"/>
      <c r="AG709" s="11" t="s">
        <v>491</v>
      </c>
      <c r="AH709" s="115">
        <v>10000</v>
      </c>
      <c r="AJ709" s="11"/>
      <c r="AM709" s="11"/>
      <c r="AO709" s="116">
        <v>50.2</v>
      </c>
      <c r="AP709" s="117">
        <v>22.4</v>
      </c>
      <c r="AQ709" s="118">
        <v>25.9</v>
      </c>
      <c r="AR709" s="119">
        <f>AO709+AP709+AQ709</f>
        <v>98.5</v>
      </c>
      <c r="AS709" s="120">
        <f>AO709/AP709</f>
        <v>2.2410714285714288</v>
      </c>
      <c r="AT709" s="121">
        <f>AO709/AP709*AQ709</f>
        <v>58.043750000000003</v>
      </c>
      <c r="AU709" s="122">
        <f>AO709/(AP709+AQ709)</f>
        <v>1.0393374741200829</v>
      </c>
      <c r="AV709" s="19">
        <f>AW709*AO709/100</f>
        <v>47.416000000000004</v>
      </c>
      <c r="AW709" s="19">
        <f>98-AY709</f>
        <v>94.454183266932276</v>
      </c>
      <c r="AX709" s="123">
        <v>1.78</v>
      </c>
      <c r="AY709" s="19">
        <f>AX709*100/AO709</f>
        <v>3.545816733067729</v>
      </c>
      <c r="AZ709" s="1" t="s">
        <v>432</v>
      </c>
      <c r="BA709" s="58">
        <v>41</v>
      </c>
      <c r="BB709" s="1" t="s">
        <v>432</v>
      </c>
      <c r="BC709" s="6">
        <v>7.4999999999999997E-2</v>
      </c>
      <c r="BD709" s="6"/>
      <c r="BE709" s="19"/>
      <c r="BF709" s="19"/>
      <c r="BG709" s="67">
        <v>7841.538461538461</v>
      </c>
      <c r="BH709" s="67">
        <v>836</v>
      </c>
      <c r="BI709" s="19">
        <v>3.16</v>
      </c>
      <c r="BJ709" s="19">
        <v>73.099999999999994</v>
      </c>
      <c r="BK709" s="19">
        <f>100-BJ709</f>
        <v>26.900000000000006</v>
      </c>
      <c r="BL709" s="124">
        <f>BJ709/BK709</f>
        <v>2.7174721189591069</v>
      </c>
      <c r="BM709" s="125">
        <v>1.87</v>
      </c>
      <c r="BN709" s="6">
        <f>BM709*100/AO709</f>
        <v>3.7250996015936253</v>
      </c>
      <c r="BO709" s="1" t="s">
        <v>432</v>
      </c>
      <c r="BP709" s="19">
        <v>65.33898305084746</v>
      </c>
      <c r="BQ709" s="19">
        <v>73.599999999999994</v>
      </c>
      <c r="BR709" s="43">
        <v>90283.520000000004</v>
      </c>
      <c r="BS709" s="6">
        <f>BX709+BZ709</f>
        <v>78.900000000000006</v>
      </c>
      <c r="BT709" s="4">
        <v>86.1</v>
      </c>
      <c r="BU709" s="43">
        <v>17115.873015873014</v>
      </c>
      <c r="BV709" s="6">
        <f>100-BT709</f>
        <v>13.900000000000006</v>
      </c>
      <c r="BW709" s="6">
        <f>BY709+CA709+CC709</f>
        <v>22.243200000000002</v>
      </c>
      <c r="BX709" s="22">
        <v>52.2</v>
      </c>
      <c r="BY709" s="22">
        <f>BX709*AP709/100</f>
        <v>11.6928</v>
      </c>
      <c r="BZ709" s="6">
        <v>26.7</v>
      </c>
      <c r="CA709" s="22">
        <f>BZ709*AP709/100</f>
        <v>5.9807999999999995</v>
      </c>
      <c r="CB709" s="6">
        <v>20.399999999999999</v>
      </c>
      <c r="CC709" s="22">
        <f>CB709*AP709/100</f>
        <v>4.5695999999999994</v>
      </c>
      <c r="CD709" s="22" t="s">
        <v>432</v>
      </c>
      <c r="CE709" s="126">
        <v>99.8</v>
      </c>
      <c r="CF709" s="127">
        <v>14872</v>
      </c>
      <c r="CG709" s="126">
        <v>99.2</v>
      </c>
      <c r="CH709" s="127">
        <v>8888</v>
      </c>
      <c r="CI709" s="126">
        <v>95.2</v>
      </c>
      <c r="CJ709" s="126">
        <v>98.3</v>
      </c>
      <c r="CK709" s="127">
        <v>11445</v>
      </c>
      <c r="CL709" s="19">
        <f>BX709/BZ709</f>
        <v>1.955056179775281</v>
      </c>
      <c r="CM709" s="19"/>
      <c r="CN709" s="19"/>
      <c r="CO709" s="19"/>
      <c r="CP709" s="6"/>
      <c r="CQ709" s="19"/>
      <c r="CR709" s="19"/>
      <c r="CS709" s="20"/>
      <c r="CZ709" s="22"/>
      <c r="DA709" s="16"/>
      <c r="DC709" s="130"/>
      <c r="DD709" s="131"/>
      <c r="DI709" s="108" t="s">
        <v>434</v>
      </c>
      <c r="DJ709" s="210" t="s">
        <v>491</v>
      </c>
      <c r="DK709" s="4">
        <v>2</v>
      </c>
      <c r="DN709" s="16"/>
      <c r="DR709" s="58">
        <v>21.9</v>
      </c>
      <c r="DS709" s="22" t="s">
        <v>431</v>
      </c>
      <c r="DT709" s="22">
        <v>6693</v>
      </c>
      <c r="DU709" s="22">
        <v>36</v>
      </c>
      <c r="DV709" s="22">
        <v>64</v>
      </c>
      <c r="DW709" s="22" t="s">
        <v>431</v>
      </c>
      <c r="DX709" s="22" t="s">
        <v>431</v>
      </c>
      <c r="DY709" s="22" t="s">
        <v>431</v>
      </c>
      <c r="DZ709" s="22" t="s">
        <v>431</v>
      </c>
      <c r="EA709" s="2">
        <v>0</v>
      </c>
      <c r="EB709" s="2"/>
      <c r="EC709" s="36"/>
      <c r="ED709" s="36"/>
      <c r="EE709" s="4">
        <f>L709</f>
        <v>12</v>
      </c>
      <c r="EF709" s="4"/>
      <c r="EG709" s="4"/>
      <c r="EH709" s="4"/>
      <c r="EI709" s="4"/>
      <c r="EJ709" s="4"/>
      <c r="EK709" s="4"/>
      <c r="EL709" s="6" t="e">
        <f>EK709/(EJ709*EJ709*0.01*0.01)</f>
        <v>#DIV/0!</v>
      </c>
      <c r="EM709" s="4"/>
      <c r="EN709" s="4"/>
      <c r="EO709" s="4"/>
      <c r="EP709" s="4"/>
      <c r="EQ709" s="31"/>
      <c r="ER709" s="14"/>
      <c r="ES709" s="132">
        <f>C709</f>
        <v>17804</v>
      </c>
      <c r="ET709" s="133">
        <v>75</v>
      </c>
      <c r="EU709" s="133">
        <v>60333</v>
      </c>
      <c r="EV709" s="133">
        <v>4000</v>
      </c>
      <c r="EW709" s="133">
        <v>40560</v>
      </c>
      <c r="EX709" s="133">
        <v>47750</v>
      </c>
      <c r="EY709" s="134">
        <f>EX709/EV709*EW709/ET709</f>
        <v>6455.8</v>
      </c>
      <c r="EZ709" s="39">
        <f>L709*EY709</f>
        <v>77469.600000000006</v>
      </c>
      <c r="FA709" s="9"/>
      <c r="FE709" s="135"/>
      <c r="FF709" s="135"/>
      <c r="FH709" s="136"/>
      <c r="FK709" s="138"/>
      <c r="FL709" s="139"/>
      <c r="FM709" s="9"/>
      <c r="FN709" s="1"/>
      <c r="FO709" s="41">
        <f>AC709/1000</f>
        <v>6.3289999999999997</v>
      </c>
      <c r="FQ709" s="121">
        <f>EX709*100/EU709</f>
        <v>79.144083668970552</v>
      </c>
      <c r="FR709" s="140">
        <f>EY709/1000</f>
        <v>6.4558</v>
      </c>
      <c r="FS709" s="9"/>
      <c r="FU709" s="214"/>
      <c r="FW709" s="214"/>
      <c r="GI709" s="8"/>
      <c r="GO709" s="10">
        <v>44770</v>
      </c>
      <c r="GP709" s="10"/>
      <c r="GQ709" s="20"/>
      <c r="KB709" s="22"/>
      <c r="KC709" s="22"/>
      <c r="KD709" s="22"/>
      <c r="KE709" s="20">
        <f>FR709*AO709/100*1000</f>
        <v>3240.8116000000005</v>
      </c>
      <c r="KF709" s="20">
        <f>FR709*AP709/100*1000</f>
        <v>1446.0991999999999</v>
      </c>
      <c r="KG709" s="20">
        <f>FR709*AQ709/100*1000</f>
        <v>1672.0522000000001</v>
      </c>
      <c r="KH709" s="20">
        <f>FR709*AX709/100*1000</f>
        <v>114.91324</v>
      </c>
      <c r="KI709" s="20">
        <f>FR709*BM709/100*1000</f>
        <v>120.72346000000002</v>
      </c>
      <c r="KJ709" s="20">
        <f>FR709*BY709/100*1000</f>
        <v>754.86378239999999</v>
      </c>
      <c r="KK709" s="20">
        <f>FR709*CA709/100*1000</f>
        <v>386.10848639999995</v>
      </c>
      <c r="KL709" s="20">
        <f>FR709*CC709/100*1000</f>
        <v>295.0042368</v>
      </c>
      <c r="KM709" s="1">
        <v>93.5</v>
      </c>
      <c r="KN709" s="1">
        <v>90.8</v>
      </c>
      <c r="KP709" s="22"/>
      <c r="KQ709" s="22"/>
      <c r="KR709" s="22"/>
      <c r="KS709" s="19"/>
      <c r="KY709" s="11"/>
      <c r="KZ709" s="11"/>
      <c r="LA709" s="11"/>
    </row>
    <row r="710" spans="1:313">
      <c r="A710" s="1">
        <v>43</v>
      </c>
      <c r="B710" s="1">
        <f>COUNTIFS($D$3:D710,D710,$F$3:F710,F710)</f>
        <v>1</v>
      </c>
      <c r="C710" s="34">
        <v>14630</v>
      </c>
      <c r="D710" s="21" t="s">
        <v>1779</v>
      </c>
      <c r="E710" s="2" t="s">
        <v>498</v>
      </c>
      <c r="F710" s="12">
        <v>460418414</v>
      </c>
      <c r="G710" s="1">
        <f>LEFT(H710,4)-CONCATENATE(IF(LEFT(F710, 2)&lt;MID(H710, 3, 4), 20, 19),LEFT(F710,2))</f>
        <v>75</v>
      </c>
      <c r="H710" s="247" t="s">
        <v>1780</v>
      </c>
      <c r="I710" s="29" t="s">
        <v>1781</v>
      </c>
      <c r="J710" s="24" t="s">
        <v>487</v>
      </c>
      <c r="K710" s="2" t="s">
        <v>430</v>
      </c>
      <c r="L710" s="2">
        <v>26</v>
      </c>
      <c r="M710" s="2">
        <v>1</v>
      </c>
      <c r="N710" s="2" t="s">
        <v>647</v>
      </c>
      <c r="O710" s="11"/>
      <c r="P710" s="2" t="s">
        <v>1722</v>
      </c>
      <c r="Q710" s="11"/>
      <c r="R710" s="11"/>
      <c r="S710" s="11"/>
      <c r="T710" s="42"/>
      <c r="U710" s="42"/>
      <c r="V710" s="64" t="s">
        <v>1609</v>
      </c>
      <c r="W710" s="42"/>
      <c r="X710" s="66"/>
      <c r="Y710" s="66"/>
      <c r="Z710" s="11"/>
      <c r="AA710" s="1" t="s">
        <v>812</v>
      </c>
      <c r="AC710" s="115">
        <v>355</v>
      </c>
      <c r="AD710" s="115">
        <v>9200</v>
      </c>
      <c r="AE710" s="11"/>
      <c r="AF710" s="11"/>
      <c r="AG710" s="11" t="s">
        <v>491</v>
      </c>
      <c r="AH710" s="115">
        <v>650</v>
      </c>
      <c r="AI710" s="11"/>
      <c r="AJ710" s="11"/>
      <c r="AM710" s="11"/>
      <c r="AO710" s="116">
        <v>28.2</v>
      </c>
      <c r="AP710" s="117">
        <v>66.7</v>
      </c>
      <c r="AQ710" s="118">
        <v>3.99</v>
      </c>
      <c r="AR710" s="119">
        <f>AO710+AP710+AQ710</f>
        <v>98.89</v>
      </c>
      <c r="AS710" s="120">
        <f>AO710/AP710</f>
        <v>0.42278860569715138</v>
      </c>
      <c r="AT710" s="121">
        <f>AO710/AP710*AQ710</f>
        <v>1.6869265367316342</v>
      </c>
      <c r="AU710" s="122">
        <f>AO710/(AP710+AQ710)</f>
        <v>0.39892488329325221</v>
      </c>
      <c r="AV710" s="19">
        <f>AW710*AO710/100</f>
        <v>22.655999999999999</v>
      </c>
      <c r="AW710" s="19">
        <f>98-AY710-(CD710*100/AO710)</f>
        <v>80.340425531914889</v>
      </c>
      <c r="AX710" s="123">
        <v>4.24</v>
      </c>
      <c r="AY710" s="19">
        <f>AX710*100/AO710</f>
        <v>15.035460992907801</v>
      </c>
      <c r="AZ710" s="1" t="s">
        <v>432</v>
      </c>
      <c r="BA710" s="58">
        <v>18.2</v>
      </c>
      <c r="BB710" s="1" t="s">
        <v>432</v>
      </c>
      <c r="BC710" s="6">
        <v>6.8000000000000005E-2</v>
      </c>
      <c r="BD710" s="6"/>
      <c r="BE710" s="19"/>
      <c r="BF710" s="19"/>
      <c r="BG710" s="2" t="s">
        <v>432</v>
      </c>
      <c r="BH710" s="2" t="s">
        <v>432</v>
      </c>
      <c r="BI710" s="19" t="s">
        <v>432</v>
      </c>
      <c r="BJ710" s="19">
        <v>60.9</v>
      </c>
      <c r="BK710" s="1">
        <v>39.1</v>
      </c>
      <c r="BL710" s="124">
        <f>BJ710/BK710</f>
        <v>1.5575447570332479</v>
      </c>
      <c r="BM710" s="125">
        <v>0.6</v>
      </c>
      <c r="BN710" s="6">
        <f>BM710*100/AO710</f>
        <v>2.1276595744680851</v>
      </c>
      <c r="BO710" s="1" t="s">
        <v>432</v>
      </c>
      <c r="BP710" s="19">
        <v>46</v>
      </c>
      <c r="BQ710" s="19">
        <v>47.3</v>
      </c>
      <c r="BR710" s="6">
        <v>72099.3</v>
      </c>
      <c r="BS710" s="6">
        <f>BX710+BZ710</f>
        <v>53.1</v>
      </c>
      <c r="BT710" s="4">
        <v>89</v>
      </c>
      <c r="BU710" s="43">
        <v>9532.3809523809523</v>
      </c>
      <c r="BV710" s="6">
        <f>100-BT710</f>
        <v>11</v>
      </c>
      <c r="BW710" s="6">
        <f>BY710+CA710+CC710</f>
        <v>65.766199999999998</v>
      </c>
      <c r="BX710" s="22">
        <v>33.700000000000003</v>
      </c>
      <c r="BY710" s="22">
        <f>BX710*AP710/100</f>
        <v>22.477900000000005</v>
      </c>
      <c r="BZ710" s="4">
        <v>19.399999999999999</v>
      </c>
      <c r="CA710" s="22">
        <f>BZ710*AP710/100</f>
        <v>12.9398</v>
      </c>
      <c r="CB710" s="4">
        <v>45.5</v>
      </c>
      <c r="CC710" s="22">
        <f>CB710*AP710/100</f>
        <v>30.348499999999998</v>
      </c>
      <c r="CD710" s="22">
        <v>0.74</v>
      </c>
      <c r="CE710" s="126">
        <v>99.3</v>
      </c>
      <c r="CF710" s="126">
        <v>11272</v>
      </c>
      <c r="CG710" s="126">
        <v>96.9</v>
      </c>
      <c r="CH710" s="126">
        <v>7563</v>
      </c>
      <c r="CI710" s="126">
        <v>78.7</v>
      </c>
      <c r="CJ710" s="126">
        <v>89.5</v>
      </c>
      <c r="CK710" s="126">
        <v>7181</v>
      </c>
      <c r="CL710" s="19">
        <f>BX710/BZ710</f>
        <v>1.7371134020618559</v>
      </c>
      <c r="CM710" s="22">
        <v>2.2400000000000002</v>
      </c>
      <c r="CN710" s="22">
        <v>9.17</v>
      </c>
      <c r="CO710" s="22">
        <v>18.5</v>
      </c>
      <c r="CP710" s="6"/>
      <c r="CQ710" s="19"/>
      <c r="CR710" s="19"/>
      <c r="CS710" s="20"/>
      <c r="CT710" s="22"/>
      <c r="CU710" s="142"/>
      <c r="CV710" s="142"/>
      <c r="CW710" s="22"/>
      <c r="CX710" s="22"/>
      <c r="CZ710" s="22"/>
      <c r="DA710" s="16"/>
      <c r="DB710" s="129" t="s">
        <v>441</v>
      </c>
      <c r="DC710" s="130"/>
      <c r="DD710" s="131" t="s">
        <v>1572</v>
      </c>
      <c r="DI710" s="1" t="s">
        <v>434</v>
      </c>
      <c r="DJ710" s="210" t="s">
        <v>491</v>
      </c>
      <c r="DK710" s="4">
        <v>2</v>
      </c>
      <c r="DN710" s="16">
        <v>0</v>
      </c>
      <c r="DR710" s="1" t="s">
        <v>431</v>
      </c>
      <c r="DS710" s="1" t="s">
        <v>431</v>
      </c>
      <c r="DT710" s="1">
        <v>63</v>
      </c>
      <c r="DU710" s="1">
        <v>20.7</v>
      </c>
      <c r="DV710" s="1">
        <v>79.3</v>
      </c>
      <c r="DW710" s="1" t="s">
        <v>431</v>
      </c>
      <c r="DX710" s="1" t="s">
        <v>431</v>
      </c>
      <c r="DY710" s="1" t="s">
        <v>431</v>
      </c>
      <c r="DZ710" s="1" t="s">
        <v>431</v>
      </c>
      <c r="EA710" s="1">
        <v>0</v>
      </c>
      <c r="EC710" s="36"/>
      <c r="ED710" s="36"/>
      <c r="EE710" s="4">
        <v>26</v>
      </c>
      <c r="EF710" s="4"/>
      <c r="EG710" s="5">
        <v>3</v>
      </c>
      <c r="EH710" s="4"/>
      <c r="EI710" s="4"/>
      <c r="EJ710" s="4"/>
      <c r="EK710" s="4"/>
      <c r="EL710" s="6" t="e">
        <f>EK710/(EJ710*EJ710*0.01*0.01)</f>
        <v>#DIV/0!</v>
      </c>
      <c r="EM710" s="4"/>
      <c r="EN710" s="4"/>
      <c r="EO710" s="4"/>
      <c r="EP710" s="4"/>
      <c r="EQ710" s="31"/>
      <c r="ER710" s="14"/>
      <c r="ES710" s="132">
        <v>14630</v>
      </c>
      <c r="ET710" s="133">
        <v>75</v>
      </c>
      <c r="EU710" s="133">
        <v>19751</v>
      </c>
      <c r="EV710" s="133">
        <v>4000</v>
      </c>
      <c r="EW710" s="133">
        <v>39780</v>
      </c>
      <c r="EX710" s="133">
        <v>2430</v>
      </c>
      <c r="EY710" s="134">
        <f>EX710/EV710*EW710/ET710</f>
        <v>322.21800000000002</v>
      </c>
      <c r="EZ710" s="39">
        <f>L710*EY710</f>
        <v>8377.6679999999997</v>
      </c>
      <c r="FA710" s="9"/>
      <c r="FE710" s="135"/>
      <c r="FF710" s="135"/>
      <c r="FH710" s="136"/>
      <c r="FK710" s="138"/>
      <c r="FL710" s="139"/>
      <c r="FM710" s="9"/>
      <c r="FN710" s="1"/>
      <c r="FO710" s="41">
        <f>AC710/1000</f>
        <v>0.35499999999999998</v>
      </c>
      <c r="FQ710" s="121">
        <f>EX710*100/EU710</f>
        <v>12.303174522808972</v>
      </c>
      <c r="FR710" s="140">
        <f>EY710/1000</f>
        <v>0.322218</v>
      </c>
      <c r="FS710" s="9"/>
      <c r="FU710" s="214"/>
      <c r="FW710" s="214"/>
      <c r="GI710" s="8"/>
      <c r="GO710" s="10">
        <v>44252</v>
      </c>
      <c r="GP710" s="10"/>
      <c r="GQ710" s="20"/>
      <c r="KE710" s="20">
        <f>FR710*AO710/100*1000</f>
        <v>90.865476000000001</v>
      </c>
      <c r="KF710" s="20">
        <f>FR710*AP710/100*1000</f>
        <v>214.91940600000001</v>
      </c>
      <c r="KG710" s="20">
        <f>FR710*AQ710/100*1000</f>
        <v>12.856498200000003</v>
      </c>
      <c r="KH710" s="20">
        <f>FR710*AX710/100*1000</f>
        <v>13.662043199999999</v>
      </c>
      <c r="KI710" s="20">
        <f>FR710*BM710/100*1000</f>
        <v>1.9333079999999998</v>
      </c>
      <c r="KJ710" s="20">
        <f>FR710*BY710/100*1000</f>
        <v>72.427839822000024</v>
      </c>
      <c r="KK710" s="20">
        <f>FR710*CA710/100*1000</f>
        <v>41.694364764000007</v>
      </c>
      <c r="KL710" s="20">
        <f>FR710*CC710/100*1000</f>
        <v>97.788329730000001</v>
      </c>
    </row>
    <row r="711" spans="1:313">
      <c r="A711" s="1">
        <v>203</v>
      </c>
      <c r="B711" s="1">
        <f>COUNTIFS($D$3:D711,D711,$F$3:F711,F711)</f>
        <v>1</v>
      </c>
      <c r="C711" s="34">
        <v>13256</v>
      </c>
      <c r="D711" s="21" t="s">
        <v>1466</v>
      </c>
      <c r="E711" s="2" t="s">
        <v>526</v>
      </c>
      <c r="F711" s="12">
        <v>415902740</v>
      </c>
      <c r="G711" s="1">
        <f>LEFT(H711,4)-CONCATENATE(IF(LEFT(F711, 2)&lt;MID(H711, 3, 4), 20, 19),LEFT(F711,2))</f>
        <v>79</v>
      </c>
      <c r="H711" s="247" t="s">
        <v>1463</v>
      </c>
      <c r="I711" s="29" t="s">
        <v>457</v>
      </c>
      <c r="J711" s="24" t="s">
        <v>487</v>
      </c>
      <c r="K711" s="2" t="s">
        <v>430</v>
      </c>
      <c r="L711" s="1">
        <v>22</v>
      </c>
      <c r="M711" s="2">
        <v>3</v>
      </c>
      <c r="N711" s="2" t="s">
        <v>431</v>
      </c>
      <c r="P711" s="1" t="s">
        <v>1452</v>
      </c>
      <c r="S711" s="2"/>
      <c r="T711" s="42"/>
      <c r="U711" s="42"/>
      <c r="V711" s="57" t="s">
        <v>1245</v>
      </c>
      <c r="X711" s="59"/>
      <c r="Y711" s="59"/>
      <c r="Z711" s="29"/>
      <c r="AA711" s="1" t="s">
        <v>773</v>
      </c>
      <c r="AC711" s="115">
        <v>436</v>
      </c>
      <c r="AD711" s="115">
        <v>9590</v>
      </c>
      <c r="AE711" s="11"/>
      <c r="AF711" s="11"/>
      <c r="AG711" s="11" t="s">
        <v>491</v>
      </c>
      <c r="AH711" s="115">
        <v>650</v>
      </c>
      <c r="AI711" s="11"/>
      <c r="AJ711" s="11"/>
      <c r="AM711" s="11"/>
      <c r="AO711" s="116">
        <v>40.1</v>
      </c>
      <c r="AP711" s="117">
        <v>46.2</v>
      </c>
      <c r="AQ711" s="118">
        <v>12.6</v>
      </c>
      <c r="AR711" s="119">
        <f>AO711+AP711+AQ711</f>
        <v>98.9</v>
      </c>
      <c r="AS711" s="120">
        <f>AO711/AP711</f>
        <v>0.86796536796536794</v>
      </c>
      <c r="AT711" s="121">
        <f>AO711/AP711*AQ711</f>
        <v>10.936363636363636</v>
      </c>
      <c r="AU711" s="122">
        <f>AO711/(AP711+AQ711)</f>
        <v>0.68197278911564618</v>
      </c>
      <c r="AV711" s="19">
        <f>AW711*AO711/100</f>
        <v>30.538</v>
      </c>
      <c r="AW711" s="19">
        <f>98-AY711-(CD711*100/AO711)</f>
        <v>76.154613466334169</v>
      </c>
      <c r="AX711" s="151">
        <v>8.4</v>
      </c>
      <c r="AY711" s="19">
        <f>AX711*100/AO711</f>
        <v>20.947630922693268</v>
      </c>
      <c r="AZ711" s="1" t="s">
        <v>432</v>
      </c>
      <c r="BA711" s="58">
        <v>10.3</v>
      </c>
      <c r="BB711" s="1" t="s">
        <v>432</v>
      </c>
      <c r="BC711" s="6">
        <v>1.1200000000000001</v>
      </c>
      <c r="BD711" s="6"/>
      <c r="BE711" s="19"/>
      <c r="BF711" s="19"/>
      <c r="BG711" s="2">
        <v>2299</v>
      </c>
      <c r="BH711" s="2">
        <v>325</v>
      </c>
      <c r="BI711" s="19">
        <v>4.5</v>
      </c>
      <c r="BJ711" s="19">
        <v>45.1</v>
      </c>
      <c r="BK711" s="19">
        <v>54.9</v>
      </c>
      <c r="BL711" s="124">
        <f>BJ711/BK711</f>
        <v>0.82149362477231336</v>
      </c>
      <c r="BM711" s="125">
        <v>0.34</v>
      </c>
      <c r="BN711" s="6">
        <f>BM711*100/AO711</f>
        <v>0.84788029925187025</v>
      </c>
      <c r="BO711" s="1" t="s">
        <v>432</v>
      </c>
      <c r="BP711" s="19">
        <v>2.12</v>
      </c>
      <c r="BQ711" s="19">
        <v>24.84</v>
      </c>
      <c r="BR711" s="43">
        <v>24058.100000000002</v>
      </c>
      <c r="BS711" s="6">
        <f>BX711+BZ711</f>
        <v>25.6</v>
      </c>
      <c r="BT711" s="4">
        <v>43.8</v>
      </c>
      <c r="BU711" s="43">
        <v>2121.1864406779664</v>
      </c>
      <c r="BV711" s="6">
        <f>100-BT711</f>
        <v>56.2</v>
      </c>
      <c r="BW711" s="6">
        <f>BY711+CA711+CC711</f>
        <v>45.183599999999998</v>
      </c>
      <c r="BX711" s="2">
        <v>10.7</v>
      </c>
      <c r="BY711" s="22">
        <f>BX711*AP711/100</f>
        <v>4.9433999999999996</v>
      </c>
      <c r="BZ711" s="4">
        <v>14.9</v>
      </c>
      <c r="CA711" s="22">
        <f>BZ711*AP711/100</f>
        <v>6.8838000000000008</v>
      </c>
      <c r="CB711" s="4">
        <v>72.2</v>
      </c>
      <c r="CC711" s="22">
        <f>CB711*AP711/100</f>
        <v>33.356400000000001</v>
      </c>
      <c r="CD711" s="22">
        <v>0.36</v>
      </c>
      <c r="CE711" s="126">
        <v>97.6</v>
      </c>
      <c r="CF711" s="126">
        <v>5543</v>
      </c>
      <c r="CG711" s="126">
        <v>92.7</v>
      </c>
      <c r="CH711" s="126">
        <v>4201</v>
      </c>
      <c r="CI711" s="126">
        <v>42.6</v>
      </c>
      <c r="CJ711" s="126">
        <v>56.2</v>
      </c>
      <c r="CK711" s="126">
        <v>3051</v>
      </c>
      <c r="CL711" s="19">
        <f>BX711/BZ711</f>
        <v>0.71812080536912748</v>
      </c>
      <c r="CM711" s="22"/>
      <c r="CN711" s="22"/>
      <c r="CO711" s="22"/>
      <c r="CP711" s="6">
        <v>0.37</v>
      </c>
      <c r="CQ711" s="19"/>
      <c r="CR711" s="19"/>
      <c r="CS711" s="19"/>
      <c r="CT711" s="22"/>
      <c r="CU711" s="142"/>
      <c r="CV711" s="142"/>
      <c r="CW711" s="22"/>
      <c r="CX711" s="22"/>
      <c r="CZ711" s="22"/>
      <c r="DA711" s="16"/>
      <c r="DB711" s="129" t="s">
        <v>257</v>
      </c>
      <c r="DC711" s="130"/>
      <c r="DD711" s="131" t="s">
        <v>1467</v>
      </c>
      <c r="DI711" s="1" t="s">
        <v>436</v>
      </c>
      <c r="DJ711" s="210" t="s">
        <v>491</v>
      </c>
      <c r="DK711" s="4">
        <v>2</v>
      </c>
      <c r="DN711" s="16">
        <v>0</v>
      </c>
      <c r="DR711" s="1" t="s">
        <v>431</v>
      </c>
      <c r="DS711" s="1" t="s">
        <v>431</v>
      </c>
      <c r="DT711" s="1">
        <v>568</v>
      </c>
      <c r="DU711" s="1">
        <v>36.4</v>
      </c>
      <c r="DV711" s="1">
        <v>63.6</v>
      </c>
      <c r="DW711" s="1" t="s">
        <v>431</v>
      </c>
      <c r="DX711" s="1" t="s">
        <v>431</v>
      </c>
      <c r="DY711" s="1" t="s">
        <v>431</v>
      </c>
      <c r="DZ711" s="1" t="s">
        <v>431</v>
      </c>
      <c r="EA711" s="8" t="s">
        <v>1468</v>
      </c>
      <c r="EC711" s="36"/>
      <c r="ED711" s="36"/>
      <c r="EE711" s="4">
        <v>22</v>
      </c>
      <c r="EF711" s="4"/>
      <c r="EG711" s="4"/>
      <c r="EH711" s="4"/>
      <c r="EI711" s="4"/>
      <c r="EJ711" s="4"/>
      <c r="EK711" s="4"/>
      <c r="EL711" s="6" t="e">
        <f>EK711/(EJ711*EJ711*0.01*0.01)</f>
        <v>#DIV/0!</v>
      </c>
      <c r="EM711" s="4">
        <v>1</v>
      </c>
      <c r="EN711" s="1">
        <v>1</v>
      </c>
      <c r="EO711" s="4">
        <v>2</v>
      </c>
      <c r="EP711" s="4"/>
      <c r="EQ711" s="31"/>
      <c r="ER711" s="14"/>
      <c r="ES711" s="132">
        <v>13256</v>
      </c>
      <c r="ET711" s="133">
        <v>75</v>
      </c>
      <c r="EU711" s="133">
        <v>12317</v>
      </c>
      <c r="EV711" s="133">
        <v>6850</v>
      </c>
      <c r="EW711" s="133">
        <v>39780</v>
      </c>
      <c r="EX711" s="133">
        <v>5328</v>
      </c>
      <c r="EY711" s="134">
        <f>EX711/EV711*EW711/ET711</f>
        <v>412.55054014598545</v>
      </c>
      <c r="EZ711" s="39">
        <f>L711*EY711</f>
        <v>9076.1118832116808</v>
      </c>
      <c r="FA711" s="9"/>
      <c r="FE711" s="135"/>
      <c r="FF711" s="135"/>
      <c r="FH711" s="136"/>
      <c r="FI711" s="143"/>
      <c r="FK711" s="138"/>
      <c r="FL711" s="139"/>
      <c r="FM711" s="9"/>
      <c r="FN711" s="1"/>
      <c r="FO711" s="41">
        <f>AC711/1000</f>
        <v>0.436</v>
      </c>
      <c r="FQ711" s="121">
        <f>EX711*100/EU711</f>
        <v>43.257286676950557</v>
      </c>
      <c r="FR711" s="140">
        <f>EY711/1000</f>
        <v>0.41255054014598547</v>
      </c>
      <c r="FS711" s="9"/>
      <c r="FU711" s="214"/>
      <c r="FW711" s="214"/>
      <c r="GI711" s="8"/>
      <c r="GO711" s="10">
        <v>44057</v>
      </c>
      <c r="GP711" s="10"/>
      <c r="GQ711" s="20"/>
      <c r="GT711" s="19">
        <v>0.17615170897000007</v>
      </c>
      <c r="GV711" s="148">
        <v>0.97664308480000006</v>
      </c>
      <c r="GY711" s="154"/>
      <c r="HA711" s="32">
        <v>1.1200000000000001</v>
      </c>
      <c r="HB711" s="32">
        <v>7.06</v>
      </c>
      <c r="HC711" s="33">
        <v>3341.7</v>
      </c>
      <c r="HD711" s="32">
        <v>1.43</v>
      </c>
      <c r="HE711" s="32">
        <v>7.33</v>
      </c>
      <c r="HF711" s="32">
        <v>3.63</v>
      </c>
      <c r="HG711" s="33">
        <v>80893.31</v>
      </c>
      <c r="HH711" s="32">
        <v>85.91</v>
      </c>
      <c r="HI711" s="33">
        <v>602.84</v>
      </c>
      <c r="HJ711" s="32">
        <v>276.64999999999998</v>
      </c>
      <c r="HK711" s="32">
        <v>4.5599999999999996</v>
      </c>
      <c r="HL711" s="32">
        <v>14.1</v>
      </c>
      <c r="HM711" s="32">
        <v>527.85</v>
      </c>
      <c r="HN711" s="32">
        <v>0</v>
      </c>
      <c r="HO711" s="32">
        <v>83.39</v>
      </c>
      <c r="HP711" s="33">
        <v>3608.51</v>
      </c>
      <c r="HQ711" s="32">
        <v>26.41</v>
      </c>
      <c r="HR711" s="32">
        <v>0</v>
      </c>
      <c r="HS711" s="32">
        <v>510.42</v>
      </c>
      <c r="HT711" s="32">
        <v>856.7</v>
      </c>
      <c r="HU711" s="32">
        <v>578.04999999999995</v>
      </c>
      <c r="HV711" s="32">
        <v>10.68</v>
      </c>
      <c r="HW711" s="32">
        <v>75.31</v>
      </c>
      <c r="HX711" s="32">
        <v>10.050000000000001</v>
      </c>
      <c r="HY711" s="32">
        <v>35.479999999999997</v>
      </c>
      <c r="HZ711" s="32">
        <v>0</v>
      </c>
      <c r="IA711" s="22">
        <f>HU711/HP711</f>
        <v>0.16019077126015999</v>
      </c>
      <c r="KE711" s="20">
        <f>FR711*AO711/100*1000</f>
        <v>165.43276659854021</v>
      </c>
      <c r="KF711" s="20">
        <f>FR711*AP711/100*1000</f>
        <v>190.59834954744531</v>
      </c>
      <c r="KG711" s="20">
        <f>FR711*AQ711/100*1000</f>
        <v>51.981368058394168</v>
      </c>
      <c r="KH711" s="20">
        <f>FR711*AX711/100*1000</f>
        <v>34.654245372262785</v>
      </c>
      <c r="KI711" s="20">
        <f>FR711*BM711/100*1000</f>
        <v>1.4026718364963506</v>
      </c>
      <c r="KJ711" s="20">
        <f>FR711*BY711/100*1000</f>
        <v>20.394023401576639</v>
      </c>
      <c r="KK711" s="20">
        <f>FR711*CA711/100*1000</f>
        <v>28.39915408256935</v>
      </c>
      <c r="KL711" s="20">
        <f>FR711*CC711/100*1000</f>
        <v>137.61200837325549</v>
      </c>
      <c r="KS711" s="1" t="s">
        <v>431</v>
      </c>
      <c r="KT711" s="1" t="s">
        <v>431</v>
      </c>
    </row>
    <row r="712" spans="1:313">
      <c r="A712" s="1">
        <v>48</v>
      </c>
      <c r="B712" s="1">
        <f>COUNTIFS($D$3:D712,D712,$F$3:F712,F712)</f>
        <v>1</v>
      </c>
      <c r="C712" s="34">
        <v>14679</v>
      </c>
      <c r="D712" s="21" t="s">
        <v>1787</v>
      </c>
      <c r="E712" s="2" t="s">
        <v>452</v>
      </c>
      <c r="F712" s="12">
        <v>410322475</v>
      </c>
      <c r="G712" s="1">
        <f>LEFT(H712,4)-CONCATENATE(IF(LEFT(F712, 2)&lt;MID(H712, 3, 4), 20, 19),LEFT(F712,2))</f>
        <v>80</v>
      </c>
      <c r="H712" s="247" t="s">
        <v>1782</v>
      </c>
      <c r="I712" s="29" t="s">
        <v>442</v>
      </c>
      <c r="J712" s="24" t="s">
        <v>487</v>
      </c>
      <c r="K712" s="2" t="s">
        <v>430</v>
      </c>
      <c r="L712" s="2">
        <v>23</v>
      </c>
      <c r="M712" s="2">
        <v>1</v>
      </c>
      <c r="N712" s="2" t="s">
        <v>647</v>
      </c>
      <c r="O712" s="11"/>
      <c r="P712" s="2" t="s">
        <v>1722</v>
      </c>
      <c r="Q712" s="11"/>
      <c r="R712" s="11"/>
      <c r="S712" s="11"/>
      <c r="T712" s="42"/>
      <c r="U712" s="42"/>
      <c r="V712" s="64" t="s">
        <v>1609</v>
      </c>
      <c r="W712" s="62" t="s">
        <v>1530</v>
      </c>
      <c r="X712" s="63"/>
      <c r="Y712" s="63"/>
      <c r="Z712" s="11"/>
      <c r="AA712" s="1" t="s">
        <v>812</v>
      </c>
      <c r="AC712" s="115">
        <v>454</v>
      </c>
      <c r="AD712" s="115">
        <v>10400</v>
      </c>
      <c r="AE712" s="11"/>
      <c r="AF712" s="11"/>
      <c r="AG712" s="11" t="s">
        <v>483</v>
      </c>
      <c r="AH712" s="115">
        <v>1000</v>
      </c>
      <c r="AI712" s="11"/>
      <c r="AJ712" s="11"/>
      <c r="AM712" s="11"/>
      <c r="AO712" s="116">
        <v>39</v>
      </c>
      <c r="AP712" s="117">
        <v>41.8</v>
      </c>
      <c r="AQ712" s="118">
        <v>18.100000000000001</v>
      </c>
      <c r="AR712" s="119">
        <f>AO712+AP712+AQ712</f>
        <v>98.9</v>
      </c>
      <c r="AS712" s="120">
        <f>AO712/AP712</f>
        <v>0.93301435406698574</v>
      </c>
      <c r="AT712" s="121">
        <f>AO712/AP712*AQ712</f>
        <v>16.887559808612444</v>
      </c>
      <c r="AU712" s="122">
        <f>AO712/(AP712+AQ712)</f>
        <v>0.65108514190317202</v>
      </c>
      <c r="AV712" s="19">
        <f>AW712*AO712/100</f>
        <v>30.23</v>
      </c>
      <c r="AW712" s="19">
        <f>98-AY712-(CD712*100/AO712)</f>
        <v>77.512820512820511</v>
      </c>
      <c r="AX712" s="123">
        <v>4.0599999999999996</v>
      </c>
      <c r="AY712" s="19">
        <f>AX712*100/AO712</f>
        <v>10.410256410256409</v>
      </c>
      <c r="AZ712" s="1" t="s">
        <v>432</v>
      </c>
      <c r="BA712" s="58">
        <v>21.6</v>
      </c>
      <c r="BB712" s="1" t="s">
        <v>432</v>
      </c>
      <c r="BC712" s="6">
        <v>3.14</v>
      </c>
      <c r="BD712" s="6"/>
      <c r="BE712" s="19"/>
      <c r="BF712" s="19"/>
      <c r="BG712" s="2">
        <v>10867</v>
      </c>
      <c r="BH712" s="2">
        <v>392</v>
      </c>
      <c r="BI712" s="19">
        <v>1.57</v>
      </c>
      <c r="BJ712" s="19">
        <v>30.2</v>
      </c>
      <c r="BK712" s="1">
        <v>69.8</v>
      </c>
      <c r="BL712" s="124">
        <f>BJ712/BK712</f>
        <v>0.43266475644699143</v>
      </c>
      <c r="BM712" s="125">
        <v>1.17</v>
      </c>
      <c r="BN712" s="6">
        <f>BM712*100/AO712</f>
        <v>3</v>
      </c>
      <c r="BO712" s="1" t="s">
        <v>432</v>
      </c>
      <c r="BP712" s="19">
        <v>56.8</v>
      </c>
      <c r="BQ712" s="19">
        <v>30</v>
      </c>
      <c r="BR712" s="6">
        <v>44999.85</v>
      </c>
      <c r="BS712" s="6">
        <f>BX712+BZ712</f>
        <v>48.599999999999994</v>
      </c>
      <c r="BT712" s="4">
        <v>91.3</v>
      </c>
      <c r="BU712" s="43">
        <v>11237.142857142857</v>
      </c>
      <c r="BV712" s="6">
        <f>100-BT712</f>
        <v>8.7000000000000028</v>
      </c>
      <c r="BW712" s="6">
        <f>BY712+CA712+CC712</f>
        <v>41.549199999999999</v>
      </c>
      <c r="BX712" s="22">
        <v>12.8</v>
      </c>
      <c r="BY712" s="22">
        <f>BX712*AP712/100</f>
        <v>5.3503999999999996</v>
      </c>
      <c r="BZ712" s="4">
        <v>35.799999999999997</v>
      </c>
      <c r="CA712" s="22">
        <f>BZ712*AP712/100</f>
        <v>14.964399999999998</v>
      </c>
      <c r="CB712" s="4">
        <v>50.8</v>
      </c>
      <c r="CC712" s="22">
        <f>CB712*AP712/100</f>
        <v>21.234399999999997</v>
      </c>
      <c r="CD712" s="144">
        <v>3.93</v>
      </c>
      <c r="CE712" s="126">
        <v>99.2</v>
      </c>
      <c r="CF712" s="126">
        <v>12617</v>
      </c>
      <c r="CG712" s="126">
        <v>98.5</v>
      </c>
      <c r="CH712" s="126">
        <v>9247</v>
      </c>
      <c r="CI712" s="126">
        <v>77.599999999999994</v>
      </c>
      <c r="CJ712" s="126">
        <v>87.7</v>
      </c>
      <c r="CK712" s="126">
        <v>7381</v>
      </c>
      <c r="CL712" s="19">
        <f>BX712/BZ712</f>
        <v>0.35754189944134085</v>
      </c>
      <c r="CM712" s="22">
        <v>3.98</v>
      </c>
      <c r="CN712" s="22">
        <v>4.12</v>
      </c>
      <c r="CO712" s="22">
        <v>4.43</v>
      </c>
      <c r="CP712" s="6"/>
      <c r="CQ712" s="19"/>
      <c r="CR712" s="19"/>
      <c r="CS712" s="20"/>
      <c r="CT712" s="22"/>
      <c r="CU712" s="142"/>
      <c r="CV712" s="142"/>
      <c r="CW712" s="22"/>
      <c r="CX712" s="22"/>
      <c r="CZ712" s="22"/>
      <c r="DA712" s="16"/>
      <c r="DB712" s="129" t="s">
        <v>441</v>
      </c>
      <c r="DC712" s="130"/>
      <c r="DD712" s="131" t="s">
        <v>1788</v>
      </c>
      <c r="DI712" s="1" t="s">
        <v>434</v>
      </c>
      <c r="DJ712" s="209" t="s">
        <v>483</v>
      </c>
      <c r="DK712" s="4">
        <v>2</v>
      </c>
      <c r="DL712" s="4" t="s">
        <v>442</v>
      </c>
      <c r="DM712" s="4" t="s">
        <v>442</v>
      </c>
      <c r="DN712" s="16">
        <v>0</v>
      </c>
      <c r="DO712" s="4">
        <v>0</v>
      </c>
      <c r="DP712" s="4">
        <v>0</v>
      </c>
      <c r="DQ712" s="4" t="s">
        <v>431</v>
      </c>
      <c r="DR712" s="1" t="s">
        <v>431</v>
      </c>
      <c r="DS712" s="1" t="s">
        <v>431</v>
      </c>
      <c r="DT712" s="1">
        <v>249</v>
      </c>
      <c r="DU712" s="1">
        <v>18.100000000000001</v>
      </c>
      <c r="DV712" s="1">
        <v>81.900000000000006</v>
      </c>
      <c r="DW712" s="1" t="s">
        <v>431</v>
      </c>
      <c r="DX712" s="1" t="s">
        <v>431</v>
      </c>
      <c r="DY712" s="1" t="s">
        <v>431</v>
      </c>
      <c r="DZ712" s="1" t="s">
        <v>431</v>
      </c>
      <c r="EA712" s="1">
        <v>0</v>
      </c>
      <c r="EC712" s="36"/>
      <c r="ED712" s="36"/>
      <c r="EE712" s="4">
        <v>23</v>
      </c>
      <c r="EF712" s="4">
        <v>50</v>
      </c>
      <c r="EG712" s="4">
        <v>3</v>
      </c>
      <c r="EH712" s="4"/>
      <c r="EI712" s="4"/>
      <c r="EJ712" s="4" t="s">
        <v>431</v>
      </c>
      <c r="EK712" s="4" t="s">
        <v>431</v>
      </c>
      <c r="EL712" s="4" t="s">
        <v>431</v>
      </c>
      <c r="EM712" s="4" t="s">
        <v>431</v>
      </c>
      <c r="EN712" s="1">
        <v>1</v>
      </c>
      <c r="EO712" s="4">
        <v>3</v>
      </c>
      <c r="EP712" s="4" t="s">
        <v>1558</v>
      </c>
      <c r="EQ712" s="31" t="s">
        <v>431</v>
      </c>
      <c r="ER712" s="14" t="s">
        <v>431</v>
      </c>
      <c r="ES712" s="132">
        <v>14679</v>
      </c>
      <c r="ET712" s="133">
        <v>75</v>
      </c>
      <c r="EU712" s="133">
        <v>5079</v>
      </c>
      <c r="EV712" s="133">
        <v>4000</v>
      </c>
      <c r="EW712" s="133">
        <v>39780</v>
      </c>
      <c r="EX712" s="133">
        <v>3394</v>
      </c>
      <c r="EY712" s="134">
        <f>EX712/EV712*EW712/ET712</f>
        <v>450.0444</v>
      </c>
      <c r="EZ712" s="39">
        <f>L712*EY712</f>
        <v>10351.021199999999</v>
      </c>
      <c r="FA712" s="9"/>
      <c r="FE712" s="135"/>
      <c r="FF712" s="135"/>
      <c r="FH712" s="136"/>
      <c r="FK712" s="138"/>
      <c r="FL712" s="139"/>
      <c r="FM712" s="9"/>
      <c r="FN712" s="1"/>
      <c r="FO712" s="41">
        <f>AC712/1000</f>
        <v>0.45400000000000001</v>
      </c>
      <c r="FQ712" s="121">
        <f>EX712*100/EU712</f>
        <v>66.824177987792879</v>
      </c>
      <c r="FR712" s="140">
        <f>EY712/1000</f>
        <v>0.45004440000000001</v>
      </c>
      <c r="FS712" s="9"/>
      <c r="FT712" s="1">
        <v>60</v>
      </c>
      <c r="FU712" s="16" t="s">
        <v>1600</v>
      </c>
      <c r="FV712" s="214" t="s">
        <v>431</v>
      </c>
      <c r="FX712" s="214" t="s">
        <v>431</v>
      </c>
      <c r="FY712" s="9" t="s">
        <v>1789</v>
      </c>
      <c r="FZ712" s="1">
        <v>0</v>
      </c>
      <c r="GA712" s="1" t="s">
        <v>431</v>
      </c>
      <c r="GB712" s="9" t="s">
        <v>501</v>
      </c>
      <c r="GD712" s="1">
        <v>0</v>
      </c>
      <c r="GE712" s="1" t="s">
        <v>431</v>
      </c>
      <c r="GF712" s="1" t="s">
        <v>431</v>
      </c>
      <c r="GG712" s="1">
        <v>1</v>
      </c>
      <c r="GH712" s="28">
        <v>44319</v>
      </c>
      <c r="GJ712" s="8" t="s">
        <v>1589</v>
      </c>
      <c r="GK712" s="1">
        <v>0</v>
      </c>
      <c r="GL712" s="8">
        <v>0</v>
      </c>
      <c r="GM712" s="9" t="s">
        <v>1107</v>
      </c>
      <c r="GO712" s="10">
        <v>44258</v>
      </c>
      <c r="GP712" s="10"/>
      <c r="GQ712" s="20"/>
      <c r="KE712" s="20">
        <f>FR712*AO712/100*1000</f>
        <v>175.51731599999999</v>
      </c>
      <c r="KF712" s="20">
        <f>FR712*AP712/100*1000</f>
        <v>188.11855919999999</v>
      </c>
      <c r="KG712" s="20">
        <f>FR712*AQ712/100*1000</f>
        <v>81.458036399999997</v>
      </c>
      <c r="KH712" s="20">
        <f>FR712*AX712/100*1000</f>
        <v>18.271802639999997</v>
      </c>
      <c r="KI712" s="20">
        <f>FR712*BM712/100*1000</f>
        <v>5.2655194799999991</v>
      </c>
      <c r="KJ712" s="20">
        <f>FR712*BY712/100*1000</f>
        <v>24.079175577599997</v>
      </c>
      <c r="KK712" s="20">
        <f>FR712*CA712/100*1000</f>
        <v>67.346444193599993</v>
      </c>
      <c r="KL712" s="20">
        <f>FR712*CC712/100*1000</f>
        <v>95.564228073599992</v>
      </c>
      <c r="KV712" s="9" t="s">
        <v>1107</v>
      </c>
    </row>
    <row r="713" spans="1:313">
      <c r="A713" s="1">
        <v>163</v>
      </c>
      <c r="B713" s="1">
        <f>COUNTIFS($D$3:D713,D713,$F$3:F713,F713)</f>
        <v>1</v>
      </c>
      <c r="C713" s="34">
        <v>12955</v>
      </c>
      <c r="D713" s="21" t="s">
        <v>1355</v>
      </c>
      <c r="E713" s="2" t="s">
        <v>521</v>
      </c>
      <c r="F713" s="12">
        <v>460131957</v>
      </c>
      <c r="G713" s="1">
        <f>LEFT(H713,4)-CONCATENATE(IF(LEFT(F713, 2)&lt;MID(H713, 3, 4), 20, 19),LEFT(F713,2))</f>
        <v>74</v>
      </c>
      <c r="H713" s="247" t="s">
        <v>1356</v>
      </c>
      <c r="I713" s="29" t="s">
        <v>641</v>
      </c>
      <c r="J713" s="24" t="s">
        <v>487</v>
      </c>
      <c r="K713" s="2" t="s">
        <v>430</v>
      </c>
      <c r="L713" s="1">
        <v>24</v>
      </c>
      <c r="M713" s="2" t="s">
        <v>631</v>
      </c>
      <c r="N713" s="2" t="s">
        <v>431</v>
      </c>
      <c r="P713" s="1" t="s">
        <v>1323</v>
      </c>
      <c r="S713" s="2"/>
      <c r="T713" s="52" t="s">
        <v>1103</v>
      </c>
      <c r="U713" s="52"/>
      <c r="V713" s="57" t="s">
        <v>1245</v>
      </c>
      <c r="X713" s="59"/>
      <c r="Y713" s="59"/>
      <c r="Z713" s="29" t="s">
        <v>1086</v>
      </c>
      <c r="AA713" s="1" t="s">
        <v>812</v>
      </c>
      <c r="AC713" s="115">
        <v>521</v>
      </c>
      <c r="AD713" s="115">
        <v>12500</v>
      </c>
      <c r="AE713" s="11"/>
      <c r="AF713" s="11"/>
      <c r="AG713" s="11" t="s">
        <v>491</v>
      </c>
      <c r="AH713" s="115">
        <v>1000</v>
      </c>
      <c r="AI713" s="11"/>
      <c r="AJ713" s="11"/>
      <c r="AM713" s="11"/>
      <c r="AO713" s="116">
        <v>6.09</v>
      </c>
      <c r="AP713" s="117">
        <v>90.5</v>
      </c>
      <c r="AQ713" s="118">
        <v>2.5499999999999998</v>
      </c>
      <c r="AR713" s="119">
        <f>AO713+AP713+AQ713</f>
        <v>99.14</v>
      </c>
      <c r="AS713" s="120">
        <f>AO713/AP713</f>
        <v>6.7292817679558012E-2</v>
      </c>
      <c r="AT713" s="121">
        <f>AO713/AP713*AQ713</f>
        <v>0.17159668508287293</v>
      </c>
      <c r="AU713" s="122">
        <f>AO713/(AP713+AQ713)</f>
        <v>6.5448683503492741E-2</v>
      </c>
      <c r="AV713" s="19">
        <f>AW713*AO713/100</f>
        <v>4.6182000000000007</v>
      </c>
      <c r="AW713" s="19">
        <f>98-AY713-(CD713*100/AO713)</f>
        <v>75.832512315270947</v>
      </c>
      <c r="AX713" s="123">
        <v>0.44</v>
      </c>
      <c r="AY713" s="19">
        <f>AX713*100/AO713</f>
        <v>7.2249589490968802</v>
      </c>
      <c r="AZ713" s="1" t="s">
        <v>432</v>
      </c>
      <c r="BA713" s="58">
        <v>62.9</v>
      </c>
      <c r="BB713" s="1" t="s">
        <v>432</v>
      </c>
      <c r="BC713" s="6">
        <v>0.19</v>
      </c>
      <c r="BD713" s="6"/>
      <c r="BE713" s="19"/>
      <c r="BF713" s="19"/>
      <c r="BG713" s="67">
        <v>6108.4615384615381</v>
      </c>
      <c r="BH713" s="67">
        <v>636.5</v>
      </c>
      <c r="BI713" s="19">
        <v>4.97</v>
      </c>
      <c r="BJ713" s="19">
        <v>68.5</v>
      </c>
      <c r="BK713" s="19">
        <f>100-BJ713</f>
        <v>31.5</v>
      </c>
      <c r="BL713" s="124">
        <f>BJ713/BK713</f>
        <v>2.1746031746031744</v>
      </c>
      <c r="BM713" s="125">
        <v>0.24</v>
      </c>
      <c r="BN713" s="6">
        <f>BM713*100/AO713</f>
        <v>3.9408866995073892</v>
      </c>
      <c r="BO713" s="1" t="s">
        <v>432</v>
      </c>
      <c r="BP713" s="19">
        <v>69.099999999999994</v>
      </c>
      <c r="BQ713" s="19">
        <v>69.114999999999995</v>
      </c>
      <c r="BR713" s="4">
        <v>52532</v>
      </c>
      <c r="BS713" s="6">
        <f>BX713+BZ713</f>
        <v>77.8</v>
      </c>
      <c r="BT713" s="4">
        <v>95.6</v>
      </c>
      <c r="BU713" s="43">
        <v>9591.7241379310344</v>
      </c>
      <c r="BV713" s="6">
        <f>100-BT713</f>
        <v>4.4000000000000057</v>
      </c>
      <c r="BW713" s="6">
        <f>BY713+CA713+CC713</f>
        <v>90.228499999999997</v>
      </c>
      <c r="BX713" s="2">
        <v>49.3</v>
      </c>
      <c r="BY713" s="22">
        <f>BX713*AP713/100</f>
        <v>44.616499999999995</v>
      </c>
      <c r="BZ713" s="4">
        <v>28.5</v>
      </c>
      <c r="CA713" s="22">
        <f>BZ713*AP713/100</f>
        <v>25.7925</v>
      </c>
      <c r="CB713" s="4">
        <v>21.9</v>
      </c>
      <c r="CC713" s="22">
        <f>CB713*AP713/100</f>
        <v>19.819499999999998</v>
      </c>
      <c r="CD713" s="22">
        <v>0.91</v>
      </c>
      <c r="CE713" s="126">
        <v>100</v>
      </c>
      <c r="CF713" s="126">
        <v>13235</v>
      </c>
      <c r="CG713" s="126">
        <v>99.8</v>
      </c>
      <c r="CH713" s="126">
        <v>7126</v>
      </c>
      <c r="CI713" s="126">
        <v>98.3</v>
      </c>
      <c r="CJ713" s="126">
        <v>99.6</v>
      </c>
      <c r="CK713" s="126">
        <v>9034</v>
      </c>
      <c r="CL713" s="19">
        <f>BX713/BZ713</f>
        <v>1.7298245614035086</v>
      </c>
      <c r="CM713" s="22"/>
      <c r="CN713" s="22"/>
      <c r="CO713" s="22"/>
      <c r="CP713" s="6">
        <v>4.2699999999999996</v>
      </c>
      <c r="CQ713" s="19"/>
      <c r="CR713" s="19"/>
      <c r="CS713" s="19"/>
      <c r="CT713" s="22"/>
      <c r="CU713" s="142"/>
      <c r="CV713" s="142"/>
      <c r="CW713" s="22"/>
      <c r="CX713" s="22"/>
      <c r="CZ713" s="22"/>
      <c r="DA713" s="16"/>
      <c r="DB713" s="129" t="s">
        <v>441</v>
      </c>
      <c r="DC713" s="130"/>
      <c r="DD713" s="131" t="s">
        <v>1357</v>
      </c>
      <c r="DI713" s="1" t="s">
        <v>434</v>
      </c>
      <c r="DJ713" s="210" t="s">
        <v>491</v>
      </c>
      <c r="DK713" s="4">
        <v>2</v>
      </c>
      <c r="DL713" s="4" t="s">
        <v>442</v>
      </c>
      <c r="DM713" s="4" t="s">
        <v>459</v>
      </c>
      <c r="DN713" s="16">
        <v>0</v>
      </c>
      <c r="DR713" s="22" t="s">
        <v>431</v>
      </c>
      <c r="DS713" s="22" t="s">
        <v>431</v>
      </c>
      <c r="DT713" s="22">
        <v>515</v>
      </c>
      <c r="DU713" s="22">
        <v>7.4</v>
      </c>
      <c r="DV713" s="22">
        <v>92.6</v>
      </c>
      <c r="DW713" s="22" t="s">
        <v>431</v>
      </c>
      <c r="DX713" s="22" t="s">
        <v>431</v>
      </c>
      <c r="DY713" s="22" t="s">
        <v>431</v>
      </c>
      <c r="DZ713" s="22" t="s">
        <v>431</v>
      </c>
      <c r="EA713" s="2">
        <v>0</v>
      </c>
      <c r="EB713" s="2"/>
      <c r="EC713" s="36"/>
      <c r="ED713" s="36"/>
      <c r="EE713" s="4">
        <v>24</v>
      </c>
      <c r="EF713" s="4">
        <v>60</v>
      </c>
      <c r="EG713" s="4">
        <v>3</v>
      </c>
      <c r="EH713" s="4"/>
      <c r="EI713" s="4"/>
      <c r="EJ713" s="4">
        <v>185</v>
      </c>
      <c r="EK713" s="4">
        <v>103</v>
      </c>
      <c r="EL713" s="6">
        <f>EK713/(EJ713*EJ713*0.01*0.01)</f>
        <v>30.094959824689557</v>
      </c>
      <c r="EM713" s="4">
        <v>1</v>
      </c>
      <c r="EN713" s="1">
        <v>1</v>
      </c>
      <c r="EO713" s="4">
        <v>2</v>
      </c>
      <c r="EP713" s="4">
        <v>1</v>
      </c>
      <c r="EQ713" s="31"/>
      <c r="ER713" s="14"/>
      <c r="ES713" s="132">
        <v>12955</v>
      </c>
      <c r="ET713" s="133">
        <v>75</v>
      </c>
      <c r="EU713" s="133">
        <v>18100</v>
      </c>
      <c r="EV713" s="133">
        <v>4000</v>
      </c>
      <c r="EW713" s="133">
        <v>40560</v>
      </c>
      <c r="EX713" s="133">
        <v>3808</v>
      </c>
      <c r="EY713" s="134">
        <f>EX713/EV713*EW713/ET713</f>
        <v>514.84159999999997</v>
      </c>
      <c r="EZ713" s="39">
        <f>L713*EY713</f>
        <v>12356.198399999999</v>
      </c>
      <c r="FA713" s="9"/>
      <c r="FE713" s="135"/>
      <c r="FF713" s="135"/>
      <c r="FH713" s="136"/>
      <c r="FI713" s="11"/>
      <c r="FK713" s="138"/>
      <c r="FL713" s="139"/>
      <c r="FM713" s="9"/>
      <c r="FN713" s="1"/>
      <c r="FO713" s="41">
        <f>AC713/1000</f>
        <v>0.52100000000000002</v>
      </c>
      <c r="FQ713" s="121">
        <f>EX713*100/EU713</f>
        <v>21.038674033149171</v>
      </c>
      <c r="FR713" s="140">
        <f>EY713/1000</f>
        <v>0.51484160000000001</v>
      </c>
      <c r="FS713" s="143">
        <f>DT713/EY713</f>
        <v>1.0003076674456766</v>
      </c>
      <c r="FT713" s="43">
        <v>0</v>
      </c>
      <c r="FU713" s="215" t="s">
        <v>431</v>
      </c>
      <c r="FV713" s="130" t="s">
        <v>1180</v>
      </c>
      <c r="FW713" s="215" t="s">
        <v>431</v>
      </c>
      <c r="FX713" s="29" t="s">
        <v>1180</v>
      </c>
      <c r="FY713" s="11" t="s">
        <v>431</v>
      </c>
      <c r="FZ713" s="1">
        <v>0</v>
      </c>
      <c r="GA713" s="2" t="s">
        <v>560</v>
      </c>
      <c r="GB713" s="11" t="s">
        <v>1358</v>
      </c>
      <c r="GC713" s="11"/>
      <c r="GG713" s="1">
        <v>1</v>
      </c>
      <c r="GH713" s="29" t="s">
        <v>1359</v>
      </c>
      <c r="GI713" s="1"/>
      <c r="GJ713" s="29" t="s">
        <v>1126</v>
      </c>
      <c r="GK713" s="1">
        <v>0</v>
      </c>
      <c r="GL713" s="8">
        <v>0</v>
      </c>
      <c r="GM713" s="11" t="s">
        <v>1107</v>
      </c>
      <c r="GO713" s="10">
        <v>43997</v>
      </c>
      <c r="GP713" s="10"/>
      <c r="GQ713" s="20"/>
      <c r="GR713" s="141" t="s">
        <v>1108</v>
      </c>
      <c r="GT713" s="19"/>
      <c r="GV713" s="11"/>
      <c r="GZ713" s="11">
        <v>1</v>
      </c>
      <c r="HA713" s="54">
        <v>0</v>
      </c>
      <c r="HB713" s="54">
        <v>0</v>
      </c>
      <c r="HC713" s="55">
        <v>3466.4</v>
      </c>
      <c r="HD713" s="54">
        <v>0</v>
      </c>
      <c r="HE713" s="54">
        <v>0</v>
      </c>
      <c r="HF713" s="54">
        <v>0</v>
      </c>
      <c r="HG713" s="55">
        <v>6844.1</v>
      </c>
      <c r="HH713" s="54">
        <v>51.55</v>
      </c>
      <c r="HI713" s="55">
        <v>260.8</v>
      </c>
      <c r="HJ713" s="54">
        <v>0</v>
      </c>
      <c r="HK713" s="54">
        <v>0</v>
      </c>
      <c r="HL713" s="54">
        <v>0</v>
      </c>
      <c r="HM713" s="54">
        <v>301.91000000000003</v>
      </c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20"/>
      <c r="IC713" s="20"/>
      <c r="ID713" s="11"/>
      <c r="IE713" s="11"/>
      <c r="IF713" s="20"/>
      <c r="KE713" s="20">
        <f>FR713*AO713/100*1000</f>
        <v>31.353853439999995</v>
      </c>
      <c r="KF713" s="20">
        <f>FR713*AP713/100*1000</f>
        <v>465.93164800000005</v>
      </c>
      <c r="KG713" s="20">
        <f>FR713*AQ713/100*1000</f>
        <v>13.128460799999999</v>
      </c>
      <c r="KH713" s="20">
        <f>FR713*AX713/100*1000</f>
        <v>2.26530304</v>
      </c>
      <c r="KI713" s="20">
        <f>FR713*BM713/100*1000</f>
        <v>1.23561984</v>
      </c>
      <c r="KJ713" s="20">
        <f>FR713*BY713/100*1000</f>
        <v>229.70430246399999</v>
      </c>
      <c r="KK713" s="20">
        <f>FR713*CA713/100*1000</f>
        <v>132.79051967999999</v>
      </c>
      <c r="KL713" s="20">
        <f>FR713*CC713/100*1000</f>
        <v>102.03903091199999</v>
      </c>
      <c r="KS713" s="23">
        <v>44039</v>
      </c>
      <c r="KT713" s="1">
        <v>2</v>
      </c>
      <c r="KV713" s="11" t="s">
        <v>1107</v>
      </c>
    </row>
    <row r="714" spans="1:313">
      <c r="A714" s="1">
        <v>235</v>
      </c>
      <c r="B714" s="1">
        <f>COUNTIFS($D$3:D714,D714,$F$3:F714,F714)</f>
        <v>1</v>
      </c>
      <c r="C714" s="34">
        <v>15983</v>
      </c>
      <c r="D714" s="21" t="s">
        <v>2120</v>
      </c>
      <c r="E714" s="2" t="s">
        <v>589</v>
      </c>
      <c r="F714" s="2">
        <v>6505161300</v>
      </c>
      <c r="G714" s="1">
        <f>LEFT(H714,4)-CONCATENATE(IF(LEFT(F714, 2)&lt;MID(H714, 3, 4), 20, 19),LEFT(F714,2))</f>
        <v>56</v>
      </c>
      <c r="H714" s="247" t="s">
        <v>2118</v>
      </c>
      <c r="I714" s="29" t="s">
        <v>893</v>
      </c>
      <c r="J714" s="24" t="s">
        <v>487</v>
      </c>
      <c r="K714" s="2" t="s">
        <v>430</v>
      </c>
      <c r="L714" s="2">
        <v>12</v>
      </c>
      <c r="M714" s="2">
        <v>3</v>
      </c>
      <c r="N714" s="2" t="s">
        <v>646</v>
      </c>
      <c r="O714" s="11"/>
      <c r="P714" s="2" t="s">
        <v>2098</v>
      </c>
      <c r="Q714" s="11"/>
      <c r="R714" s="11"/>
      <c r="S714" s="11"/>
      <c r="T714" s="42"/>
      <c r="U714" s="42"/>
      <c r="V714" s="64" t="s">
        <v>1609</v>
      </c>
      <c r="W714" s="42"/>
      <c r="X714" s="42"/>
      <c r="Y714" s="66"/>
      <c r="Z714" s="11"/>
      <c r="AA714" s="1" t="s">
        <v>773</v>
      </c>
      <c r="AC714" s="115">
        <v>105</v>
      </c>
      <c r="AD714" s="115">
        <v>1200</v>
      </c>
      <c r="AE714" s="11"/>
      <c r="AF714" s="11"/>
      <c r="AG714" s="11" t="s">
        <v>483</v>
      </c>
      <c r="AH714" s="115">
        <v>50</v>
      </c>
      <c r="AI714" s="11"/>
      <c r="AJ714" s="11"/>
      <c r="AM714" s="11"/>
      <c r="AO714" s="116">
        <v>6.53</v>
      </c>
      <c r="AP714" s="117">
        <v>81.900000000000006</v>
      </c>
      <c r="AQ714" s="118">
        <v>10.5</v>
      </c>
      <c r="AR714" s="119">
        <f>AO714+AP714+AQ714</f>
        <v>98.93</v>
      </c>
      <c r="AS714" s="120">
        <f>AO714/AP714</f>
        <v>7.9731379731379726E-2</v>
      </c>
      <c r="AT714" s="121">
        <f>AO714/AP714*AQ714</f>
        <v>0.83717948717948709</v>
      </c>
      <c r="AU714" s="122">
        <f>AO714/(AP714+AQ714)</f>
        <v>7.0670995670995676E-2</v>
      </c>
      <c r="AV714" s="19">
        <f>AW714*AO714/100</f>
        <v>4.8694000000000006</v>
      </c>
      <c r="AW714" s="19">
        <f>98-AY714-(CD714*100/AO714)</f>
        <v>74.569678407350693</v>
      </c>
      <c r="AX714" s="123">
        <v>1.39</v>
      </c>
      <c r="AY714" s="19">
        <f>AX714*100/AO714</f>
        <v>21.28637059724349</v>
      </c>
      <c r="AZ714" s="1" t="s">
        <v>432</v>
      </c>
      <c r="BA714" s="58">
        <v>37.700000000000003</v>
      </c>
      <c r="BB714" s="1" t="s">
        <v>432</v>
      </c>
      <c r="BC714" s="6">
        <v>0.13</v>
      </c>
      <c r="BD714" s="6"/>
      <c r="BE714" s="19"/>
      <c r="BF714" s="19"/>
      <c r="BG714" s="67">
        <v>9048.6725663716825</v>
      </c>
      <c r="BH714" s="67">
        <v>233.53</v>
      </c>
      <c r="BI714" s="19">
        <v>2.37</v>
      </c>
      <c r="BJ714" s="19">
        <v>63.9</v>
      </c>
      <c r="BK714" s="19">
        <f>100-BJ714</f>
        <v>36.1</v>
      </c>
      <c r="BL714" s="124">
        <f>BJ714/BK714</f>
        <v>1.7700831024930748</v>
      </c>
      <c r="BM714" s="125">
        <v>6.4000000000000001E-2</v>
      </c>
      <c r="BN714" s="6">
        <f>BM714*100/AO714</f>
        <v>0.98009188361408883</v>
      </c>
      <c r="BO714" s="1" t="s">
        <v>432</v>
      </c>
      <c r="BP714" s="19">
        <v>16.46</v>
      </c>
      <c r="BQ714" s="19">
        <v>20.096000000000004</v>
      </c>
      <c r="BR714" s="43">
        <v>53101.440000000002</v>
      </c>
      <c r="BS714" s="6">
        <f>BX714+BZ714</f>
        <v>72.900000000000006</v>
      </c>
      <c r="BT714" s="4">
        <v>98.2</v>
      </c>
      <c r="BU714" s="43">
        <v>10276.5</v>
      </c>
      <c r="BV714" s="6">
        <f>100-BT714</f>
        <v>1.7999999999999972</v>
      </c>
      <c r="BW714" s="6">
        <f>BY714+CA714+CC714</f>
        <v>81.654300000000006</v>
      </c>
      <c r="BX714" s="22">
        <v>35</v>
      </c>
      <c r="BY714" s="22">
        <f>BX714*AP714/100</f>
        <v>28.664999999999999</v>
      </c>
      <c r="BZ714" s="6">
        <v>37.9</v>
      </c>
      <c r="CA714" s="22">
        <f>BZ714*AP714/100</f>
        <v>31.040100000000002</v>
      </c>
      <c r="CB714" s="6">
        <v>26.8</v>
      </c>
      <c r="CC714" s="22">
        <f>CB714*AP714/100</f>
        <v>21.949200000000001</v>
      </c>
      <c r="CD714" s="22">
        <v>0.14000000000000001</v>
      </c>
      <c r="CE714" s="126">
        <v>84.1</v>
      </c>
      <c r="CF714" s="127">
        <v>6614</v>
      </c>
      <c r="CG714" s="126">
        <v>55.2</v>
      </c>
      <c r="CH714" s="127">
        <v>4660</v>
      </c>
      <c r="CI714" s="126">
        <v>14.1</v>
      </c>
      <c r="CJ714" s="126">
        <v>54.3</v>
      </c>
      <c r="CK714" s="127">
        <v>5510</v>
      </c>
      <c r="CL714" s="19">
        <f>BX714/BZ714</f>
        <v>0.92348284960422167</v>
      </c>
      <c r="CM714" s="19"/>
      <c r="CN714" s="19"/>
      <c r="CO714" s="19"/>
      <c r="CP714" s="6"/>
      <c r="CQ714" s="19"/>
      <c r="CR714" s="19"/>
      <c r="CS714" s="20"/>
      <c r="CZ714" s="22"/>
      <c r="DA714" s="16"/>
      <c r="DB714" s="129" t="s">
        <v>441</v>
      </c>
      <c r="DC714" s="130"/>
      <c r="DD714" s="131" t="s">
        <v>1913</v>
      </c>
      <c r="DI714" s="1" t="s">
        <v>434</v>
      </c>
      <c r="DJ714" s="209" t="s">
        <v>483</v>
      </c>
      <c r="DK714" s="4">
        <v>2</v>
      </c>
      <c r="DN714" s="16">
        <v>0</v>
      </c>
      <c r="DR714" s="22" t="s">
        <v>431</v>
      </c>
      <c r="DS714" s="22" t="s">
        <v>431</v>
      </c>
      <c r="DT714" s="22">
        <v>117</v>
      </c>
      <c r="DU714" s="22">
        <v>16.2</v>
      </c>
      <c r="DV714" s="22">
        <v>83.8</v>
      </c>
      <c r="DW714" s="40" t="s">
        <v>431</v>
      </c>
      <c r="DX714" s="40" t="s">
        <v>431</v>
      </c>
      <c r="DY714" s="40" t="s">
        <v>431</v>
      </c>
      <c r="DZ714" s="40" t="s">
        <v>431</v>
      </c>
      <c r="EA714" s="2">
        <v>0</v>
      </c>
      <c r="EB714" s="2"/>
      <c r="EC714" s="36"/>
      <c r="ED714" s="36"/>
      <c r="EE714" s="4">
        <f>L714</f>
        <v>12</v>
      </c>
      <c r="EF714" s="4"/>
      <c r="EG714" s="4"/>
      <c r="EH714" s="4"/>
      <c r="EI714" s="4"/>
      <c r="EJ714" s="4"/>
      <c r="EK714" s="4"/>
      <c r="EL714" s="6" t="e">
        <f>EK714/(EJ714*EJ714*0.01*0.01)</f>
        <v>#DIV/0!</v>
      </c>
      <c r="EM714" s="4"/>
      <c r="EN714" s="4"/>
      <c r="EO714" s="4"/>
      <c r="EP714" s="4"/>
      <c r="EQ714" s="31"/>
      <c r="ER714" s="14"/>
      <c r="ES714" s="132">
        <v>15983</v>
      </c>
      <c r="ET714" s="133">
        <v>75</v>
      </c>
      <c r="EU714" s="133">
        <v>7639</v>
      </c>
      <c r="EV714" s="133">
        <v>8000</v>
      </c>
      <c r="EW714" s="133">
        <v>37440</v>
      </c>
      <c r="EX714" s="133">
        <v>1616</v>
      </c>
      <c r="EY714" s="134">
        <f>EX714/EV714*EW714/ET714</f>
        <v>100.83840000000001</v>
      </c>
      <c r="EZ714" s="39">
        <f>L714*EY714</f>
        <v>1210.0608000000002</v>
      </c>
      <c r="FA714" s="9"/>
      <c r="FE714" s="135"/>
      <c r="FF714" s="135"/>
      <c r="FH714" s="136"/>
      <c r="FK714" s="138"/>
      <c r="FL714" s="139"/>
      <c r="FM714" s="9"/>
      <c r="FN714" s="1"/>
      <c r="FO714" s="41">
        <f>AC714/1000</f>
        <v>0.105</v>
      </c>
      <c r="FQ714" s="121">
        <f>EX714*100/EU714</f>
        <v>21.154601387616179</v>
      </c>
      <c r="FR714" s="140">
        <f>EY714/1000</f>
        <v>0.10083840000000001</v>
      </c>
      <c r="FS714" s="9"/>
      <c r="FV714" s="212"/>
      <c r="FX714" s="212"/>
      <c r="GI714" s="8"/>
      <c r="GO714" s="10"/>
      <c r="GP714" s="10"/>
      <c r="GQ714" s="20"/>
      <c r="KE714" s="20">
        <f>FR714*AO714/100*1000</f>
        <v>6.5847475200000005</v>
      </c>
      <c r="KF714" s="20">
        <f>FR714*AP714/100*1000</f>
        <v>82.586649600000001</v>
      </c>
      <c r="KG714" s="20">
        <f>FR714*AQ714/100*1000</f>
        <v>10.588032</v>
      </c>
      <c r="KH714" s="20">
        <f>FR714*AX714/100*1000</f>
        <v>1.4016537600000001</v>
      </c>
      <c r="KI714" s="20">
        <f>FR714*BM714/100*1000</f>
        <v>6.4536576000000012E-2</v>
      </c>
      <c r="KJ714" s="20">
        <f>FR714*BY714/100*1000</f>
        <v>28.905327360000005</v>
      </c>
      <c r="KK714" s="20">
        <f>FR714*CA714/100*1000</f>
        <v>31.300340198400008</v>
      </c>
      <c r="KL714" s="20">
        <f>FR714*CC714/100*1000</f>
        <v>22.133222092800001</v>
      </c>
    </row>
    <row r="715" spans="1:313">
      <c r="A715" s="1">
        <v>325</v>
      </c>
      <c r="B715" s="219">
        <f>COUNTIFS($D$3:D715,D715,$F$3:F715,F715)</f>
        <v>1</v>
      </c>
      <c r="C715" s="34">
        <v>16558</v>
      </c>
      <c r="D715" s="21" t="s">
        <v>603</v>
      </c>
      <c r="E715" s="2" t="s">
        <v>536</v>
      </c>
      <c r="F715" s="2">
        <v>6255231059</v>
      </c>
      <c r="G715" s="1">
        <f>LEFT(H715,4)-CONCATENATE(IF(LEFT(F715, 2)&lt;MID(H715, 3, 4), 20, 19),LEFT(F715,2))</f>
        <v>59</v>
      </c>
      <c r="H715" s="247" t="s">
        <v>2287</v>
      </c>
      <c r="I715" s="29" t="s">
        <v>442</v>
      </c>
      <c r="J715" s="24" t="s">
        <v>487</v>
      </c>
      <c r="K715" s="2" t="s">
        <v>430</v>
      </c>
      <c r="L715" s="2">
        <v>12</v>
      </c>
      <c r="M715" s="2">
        <v>2</v>
      </c>
      <c r="N715" s="2" t="s">
        <v>431</v>
      </c>
      <c r="O715" s="11"/>
      <c r="P715" s="2" t="s">
        <v>2252</v>
      </c>
      <c r="Q715" s="11"/>
      <c r="R715" s="11"/>
      <c r="S715" s="11"/>
      <c r="T715" s="42"/>
      <c r="U715" s="42"/>
      <c r="V715" s="64" t="s">
        <v>1609</v>
      </c>
      <c r="W715" s="42"/>
      <c r="X715" s="42"/>
      <c r="Y715" s="66"/>
      <c r="Z715" s="11"/>
      <c r="AA715" s="1" t="s">
        <v>2166</v>
      </c>
      <c r="AC715" s="115">
        <v>978</v>
      </c>
      <c r="AD715" s="115">
        <v>11700</v>
      </c>
      <c r="AE715" s="11"/>
      <c r="AF715" s="11"/>
      <c r="AG715" s="11" t="s">
        <v>491</v>
      </c>
      <c r="AH715" s="115">
        <v>650</v>
      </c>
      <c r="AI715" s="11"/>
      <c r="AJ715" s="11"/>
      <c r="AM715" s="11"/>
      <c r="AO715" s="116">
        <v>91.8</v>
      </c>
      <c r="AP715" s="117">
        <v>7.37</v>
      </c>
      <c r="AQ715" s="118">
        <v>0.51</v>
      </c>
      <c r="AR715" s="119">
        <f>AO715+AP715+AQ715</f>
        <v>99.68</v>
      </c>
      <c r="AS715" s="120">
        <f>AO715/AP715</f>
        <v>12.455902306648575</v>
      </c>
      <c r="AT715" s="121">
        <f>AO715/AP715*AQ715</f>
        <v>6.3525101763907736</v>
      </c>
      <c r="AU715" s="122">
        <f>AO715/(AP715+AQ715)</f>
        <v>11.649746192893401</v>
      </c>
      <c r="AV715" s="19">
        <f>AW715*AO715/100</f>
        <v>86.704000000000008</v>
      </c>
      <c r="AW715" s="19">
        <f>98-AY715-(CD715*100/AO715)</f>
        <v>94.4488017429194</v>
      </c>
      <c r="AX715" s="123">
        <v>3.07</v>
      </c>
      <c r="AY715" s="19">
        <f>AX715*100/AO715</f>
        <v>3.3442265795206971</v>
      </c>
      <c r="AZ715" s="1" t="s">
        <v>432</v>
      </c>
      <c r="BA715" s="58">
        <v>5.2520000000000007</v>
      </c>
      <c r="BB715" s="1" t="s">
        <v>432</v>
      </c>
      <c r="BC715" s="6">
        <v>1.0999999999999999E-2</v>
      </c>
      <c r="BD715" s="6"/>
      <c r="BE715" s="19"/>
      <c r="BF715" s="19"/>
      <c r="BG715" s="67">
        <v>5250</v>
      </c>
      <c r="BH715" s="67">
        <v>442.86</v>
      </c>
      <c r="BI715" s="19">
        <v>0.69</v>
      </c>
      <c r="BJ715" s="19">
        <v>29.7</v>
      </c>
      <c r="BK715" s="19">
        <f>100-BJ715</f>
        <v>70.3</v>
      </c>
      <c r="BL715" s="124">
        <f>BJ715/BK715</f>
        <v>0.42247510668563298</v>
      </c>
      <c r="BM715" s="125">
        <v>1.65</v>
      </c>
      <c r="BN715" s="6">
        <f>BM715*100/AO715</f>
        <v>1.7973856209150327</v>
      </c>
      <c r="BO715" s="1" t="s">
        <v>432</v>
      </c>
      <c r="BP715" s="19">
        <v>22</v>
      </c>
      <c r="BQ715" s="19">
        <v>30.419999999999998</v>
      </c>
      <c r="BR715" s="43">
        <v>51076.62</v>
      </c>
      <c r="BS715" s="6">
        <f>BX715+BZ715</f>
        <v>31.099999999999998</v>
      </c>
      <c r="BT715" s="4">
        <v>72.099999999999994</v>
      </c>
      <c r="BU715" s="43">
        <v>10373.84</v>
      </c>
      <c r="BV715" s="6">
        <f>100-BT715</f>
        <v>27.900000000000006</v>
      </c>
      <c r="BW715" s="6">
        <f>BY715+CA715+CC715</f>
        <v>7.3552600000000004</v>
      </c>
      <c r="BX715" s="22">
        <v>11.7</v>
      </c>
      <c r="BY715" s="22">
        <f>BX715*AP715/100</f>
        <v>0.86229</v>
      </c>
      <c r="BZ715" s="6">
        <v>19.399999999999999</v>
      </c>
      <c r="CA715" s="22">
        <f>BZ715*AP715/100</f>
        <v>1.4297799999999998</v>
      </c>
      <c r="CB715" s="6">
        <v>68.7</v>
      </c>
      <c r="CC715" s="22">
        <f>CB715*AP715/100</f>
        <v>5.0631900000000005</v>
      </c>
      <c r="CD715" s="22">
        <v>0.19</v>
      </c>
      <c r="CE715" s="126">
        <v>99.5</v>
      </c>
      <c r="CF715" s="127">
        <v>12810</v>
      </c>
      <c r="CG715" s="126">
        <v>93.8</v>
      </c>
      <c r="CH715" s="127">
        <v>10009</v>
      </c>
      <c r="CI715" s="126">
        <v>90.5</v>
      </c>
      <c r="CJ715" s="126">
        <v>92.2</v>
      </c>
      <c r="CK715" s="127">
        <v>6882</v>
      </c>
      <c r="CL715" s="19">
        <f>BX715/BZ715</f>
        <v>0.60309278350515461</v>
      </c>
      <c r="CM715" s="19"/>
      <c r="CN715" s="19"/>
      <c r="CO715" s="19"/>
      <c r="CP715" s="6"/>
      <c r="CQ715" s="19"/>
      <c r="CR715" s="19"/>
      <c r="CS715" s="20"/>
      <c r="CZ715" s="22"/>
      <c r="DA715" s="16"/>
      <c r="DB715" s="129" t="s">
        <v>258</v>
      </c>
      <c r="DC715" s="130"/>
      <c r="DD715" s="131" t="s">
        <v>2289</v>
      </c>
      <c r="DI715" s="1" t="s">
        <v>436</v>
      </c>
      <c r="DJ715" s="210" t="s">
        <v>491</v>
      </c>
      <c r="DK715" s="4">
        <v>2</v>
      </c>
      <c r="DN715" s="16">
        <v>0</v>
      </c>
      <c r="DR715" s="22" t="s">
        <v>431</v>
      </c>
      <c r="DS715" s="22" t="s">
        <v>431</v>
      </c>
      <c r="DT715" s="22">
        <v>1803</v>
      </c>
      <c r="DU715" s="22">
        <v>1</v>
      </c>
      <c r="DV715" s="22">
        <v>99</v>
      </c>
      <c r="DW715" s="22" t="s">
        <v>431</v>
      </c>
      <c r="DX715" s="22" t="s">
        <v>431</v>
      </c>
      <c r="DY715" s="22" t="s">
        <v>431</v>
      </c>
      <c r="DZ715" s="40" t="s">
        <v>431</v>
      </c>
      <c r="EA715" s="2">
        <v>0</v>
      </c>
      <c r="EB715" s="2"/>
      <c r="EC715" s="36"/>
      <c r="ED715" s="36"/>
      <c r="EE715" s="4">
        <f>L715</f>
        <v>12</v>
      </c>
      <c r="EF715" s="4"/>
      <c r="EG715" s="4"/>
      <c r="EH715" s="4"/>
      <c r="EI715" s="4"/>
      <c r="EJ715" s="4"/>
      <c r="EK715" s="4"/>
      <c r="EL715" s="6" t="e">
        <f>EK715/(EJ715*EJ715*0.01*0.01)</f>
        <v>#DIV/0!</v>
      </c>
      <c r="EM715" s="4"/>
      <c r="EN715" s="4"/>
      <c r="EO715" s="4"/>
      <c r="EP715" s="4"/>
      <c r="EQ715" s="31"/>
      <c r="ER715" s="14"/>
      <c r="ES715" s="132">
        <f>C715</f>
        <v>16558</v>
      </c>
      <c r="ET715" s="133">
        <v>75</v>
      </c>
      <c r="EU715" s="133">
        <v>14178</v>
      </c>
      <c r="EV715" s="133">
        <v>4000</v>
      </c>
      <c r="EW715" s="133">
        <v>38064</v>
      </c>
      <c r="EX715" s="133">
        <v>7321</v>
      </c>
      <c r="EY715" s="134">
        <f>EX715/EV715*EW715/ET715</f>
        <v>928.88847999999996</v>
      </c>
      <c r="EZ715" s="39">
        <f>L715*EY715</f>
        <v>11146.661759999999</v>
      </c>
      <c r="FA715" s="9"/>
      <c r="FE715" s="135"/>
      <c r="FF715" s="135"/>
      <c r="FH715" s="136"/>
      <c r="FK715" s="138"/>
      <c r="FL715" s="139"/>
      <c r="FM715" s="9"/>
      <c r="FN715" s="1"/>
      <c r="FO715" s="41">
        <f>AC715/1000</f>
        <v>0.97799999999999998</v>
      </c>
      <c r="FQ715" s="121">
        <f>EX715*100/EU715</f>
        <v>51.636337988432786</v>
      </c>
      <c r="FR715" s="140">
        <f>EY715/1000</f>
        <v>0.92888847999999991</v>
      </c>
      <c r="FS715" s="9"/>
      <c r="FU715" s="214"/>
      <c r="FW715" s="214"/>
      <c r="GI715" s="8"/>
      <c r="GO715" s="10"/>
      <c r="GP715" s="10"/>
      <c r="GQ715" s="20"/>
      <c r="KB715" s="22">
        <v>79.2</v>
      </c>
      <c r="KC715" s="22">
        <v>30.5</v>
      </c>
      <c r="KD715" s="22">
        <v>17.8</v>
      </c>
      <c r="KE715" s="20">
        <f>FR715*AO715/100*1000</f>
        <v>852.71962463999989</v>
      </c>
      <c r="KF715" s="20">
        <f>FR715*AP715/100*1000</f>
        <v>68.459080975999996</v>
      </c>
      <c r="KG715" s="20">
        <f>FR715*AQ715/100*1000</f>
        <v>4.7373312480000003</v>
      </c>
      <c r="KH715" s="20">
        <f>FR715*AX715/100*1000</f>
        <v>28.516876335999996</v>
      </c>
      <c r="KI715" s="20">
        <f>FR715*BM715/100*1000</f>
        <v>15.326659919999999</v>
      </c>
      <c r="KJ715" s="20">
        <f>FR715*BY715/100*1000</f>
        <v>8.0097124741919981</v>
      </c>
      <c r="KK715" s="20">
        <f>FR715*CA715/100*1000</f>
        <v>13.281061709343996</v>
      </c>
      <c r="KL715" s="20">
        <f>FR715*CC715/100*1000</f>
        <v>47.031388630512005</v>
      </c>
    </row>
  </sheetData>
  <autoFilter ref="A2:LA715" xr:uid="{00000000-0001-0000-0000-000000000000}">
    <sortState xmlns:xlrd2="http://schemas.microsoft.com/office/spreadsheetml/2017/richdata2" ref="A3:LA715">
      <sortCondition ref="D2:D715"/>
    </sortState>
  </autoFilter>
  <phoneticPr fontId="54" type="noConversion"/>
  <conditionalFormatting sqref="AX210:AX214 AX278:AX381 AX122:AX158 AX459:AX1048576 AX3:AX105">
    <cfRule type="cellIs" dxfId="187" priority="4239" operator="greaterThanOrEqual">
      <formula>7</formula>
    </cfRule>
  </conditionalFormatting>
  <conditionalFormatting sqref="CL163:CL185 CL210:CL214 CL278:CL381 CL459:CL1048576 CL1 CL3:CL161">
    <cfRule type="cellIs" dxfId="186" priority="4237" operator="lessThanOrEqual">
      <formula>0.3</formula>
    </cfRule>
    <cfRule type="cellIs" dxfId="185" priority="4238" operator="greaterThanOrEqual">
      <formula>3</formula>
    </cfRule>
  </conditionalFormatting>
  <conditionalFormatting sqref="AX106:AX109">
    <cfRule type="cellIs" dxfId="184" priority="4235" operator="greaterThanOrEqual">
      <formula>7</formula>
    </cfRule>
  </conditionalFormatting>
  <conditionalFormatting sqref="AX110:AX116">
    <cfRule type="cellIs" dxfId="183" priority="4234" operator="greaterThanOrEqual">
      <formula>7</formula>
    </cfRule>
  </conditionalFormatting>
  <conditionalFormatting sqref="AX117:AX120">
    <cfRule type="cellIs" dxfId="182" priority="4233" operator="greaterThanOrEqual">
      <formula>7</formula>
    </cfRule>
  </conditionalFormatting>
  <conditionalFormatting sqref="AX121">
    <cfRule type="cellIs" dxfId="181" priority="4232" operator="greaterThanOrEqual">
      <formula>7</formula>
    </cfRule>
  </conditionalFormatting>
  <conditionalFormatting sqref="BL163:BL185 BL210:BL214 BL278:BL381 BL459:BL1048576 BL1 BL3:BL161">
    <cfRule type="cellIs" dxfId="180" priority="4228" stopIfTrue="1" operator="lessThanOrEqual">
      <formula>0.549</formula>
    </cfRule>
    <cfRule type="cellIs" dxfId="179" priority="4229" operator="greaterThanOrEqual">
      <formula>2.5</formula>
    </cfRule>
  </conditionalFormatting>
  <conditionalFormatting sqref="AX159:AX160">
    <cfRule type="cellIs" dxfId="178" priority="4226" operator="greaterThanOrEqual">
      <formula>7</formula>
    </cfRule>
  </conditionalFormatting>
  <conditionalFormatting sqref="AX161">
    <cfRule type="cellIs" dxfId="177" priority="4225" operator="greaterThanOrEqual">
      <formula>7</formula>
    </cfRule>
  </conditionalFormatting>
  <conditionalFormatting sqref="CL162">
    <cfRule type="cellIs" dxfId="176" priority="4223" operator="lessThanOrEqual">
      <formula>0.3</formula>
    </cfRule>
    <cfRule type="cellIs" dxfId="175" priority="4224" operator="greaterThanOrEqual">
      <formula>3</formula>
    </cfRule>
  </conditionalFormatting>
  <conditionalFormatting sqref="BL162">
    <cfRule type="cellIs" dxfId="174" priority="4221" stopIfTrue="1" operator="lessThanOrEqual">
      <formula>0.549</formula>
    </cfRule>
    <cfRule type="cellIs" dxfId="173" priority="4222" operator="greaterThanOrEqual">
      <formula>2.5</formula>
    </cfRule>
  </conditionalFormatting>
  <conditionalFormatting sqref="AX162">
    <cfRule type="cellIs" dxfId="172" priority="4220" operator="greaterThanOrEqual">
      <formula>7</formula>
    </cfRule>
  </conditionalFormatting>
  <conditionalFormatting sqref="AX163:AX181">
    <cfRule type="cellIs" dxfId="171" priority="4215" operator="greaterThanOrEqual">
      <formula>7</formula>
    </cfRule>
  </conditionalFormatting>
  <conditionalFormatting sqref="CM600:CM1048576 CM1 CM3:CM181">
    <cfRule type="colorScale" priority="4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181">
    <cfRule type="colorScale" priority="4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3:CO181">
    <cfRule type="colorScale" priority="4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182:AX185">
    <cfRule type="cellIs" dxfId="170" priority="4211" operator="greaterThanOrEqual">
      <formula>7</formula>
    </cfRule>
  </conditionalFormatting>
  <conditionalFormatting sqref="CM600:CM1048576 CM1 CM3:CM185">
    <cfRule type="colorScale" priority="4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185">
    <cfRule type="colorScale" priority="4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3:CO185">
    <cfRule type="colorScale" priority="4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86:CL189">
    <cfRule type="cellIs" dxfId="169" priority="4199" operator="lessThanOrEqual">
      <formula>0.3</formula>
    </cfRule>
    <cfRule type="cellIs" dxfId="168" priority="4200" operator="greaterThanOrEqual">
      <formula>3</formula>
    </cfRule>
  </conditionalFormatting>
  <conditionalFormatting sqref="BL186:BL189">
    <cfRule type="cellIs" dxfId="167" priority="4197" stopIfTrue="1" operator="lessThanOrEqual">
      <formula>0.549</formula>
    </cfRule>
    <cfRule type="cellIs" dxfId="166" priority="4198" operator="greaterThanOrEqual">
      <formula>2.5</formula>
    </cfRule>
  </conditionalFormatting>
  <conditionalFormatting sqref="AX186:AX189">
    <cfRule type="cellIs" dxfId="165" priority="4196" operator="greaterThanOrEqual">
      <formula>7</formula>
    </cfRule>
  </conditionalFormatting>
  <conditionalFormatting sqref="CM186:CM189">
    <cfRule type="colorScale" priority="4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6:CN189">
    <cfRule type="colorScale" priority="4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6:CO189">
    <cfRule type="colorScale" priority="4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86:CM189">
    <cfRule type="colorScale" priority="4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6:CN189">
    <cfRule type="colorScale" priority="4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6:CO189">
    <cfRule type="colorScale" priority="4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0">
    <cfRule type="cellIs" dxfId="164" priority="4177" operator="lessThanOrEqual">
      <formula>0.3</formula>
    </cfRule>
    <cfRule type="cellIs" dxfId="163" priority="4178" operator="greaterThanOrEqual">
      <formula>3</formula>
    </cfRule>
  </conditionalFormatting>
  <conditionalFormatting sqref="BL190">
    <cfRule type="cellIs" dxfId="162" priority="4175" stopIfTrue="1" operator="lessThanOrEqual">
      <formula>0.549</formula>
    </cfRule>
    <cfRule type="cellIs" dxfId="161" priority="4176" operator="greaterThanOrEqual">
      <formula>2.5</formula>
    </cfRule>
  </conditionalFormatting>
  <conditionalFormatting sqref="AX190">
    <cfRule type="cellIs" dxfId="160" priority="4174" operator="greaterThanOrEqual">
      <formula>7</formula>
    </cfRule>
  </conditionalFormatting>
  <conditionalFormatting sqref="CM190">
    <cfRule type="colorScale" priority="4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0">
    <cfRule type="colorScale" priority="4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0">
    <cfRule type="colorScale" priority="4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0">
    <cfRule type="colorScale" priority="4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0">
    <cfRule type="colorScale" priority="4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0">
    <cfRule type="colorScale" priority="4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1048576 CM1 CM3:CM190">
    <cfRule type="colorScale" priority="4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190">
    <cfRule type="colorScale" priority="4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3:CO190">
    <cfRule type="colorScale" priority="4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190">
    <cfRule type="colorScale" priority="4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190">
    <cfRule type="colorScale" priority="4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190">
    <cfRule type="colorScale" priority="4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600:GW1048576 GW1 GW338:GW340 GW3:GW190">
    <cfRule type="colorScale" priority="4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600:BD1048576 BD1 BD3:BD190">
    <cfRule type="colorScale" priority="4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600:BE1048576 BE1 BE3:BE190">
    <cfRule type="colorScale" priority="4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600:BF1048576 BF1 BF3:BF190">
    <cfRule type="colorScale" priority="4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600:CV1048576 CV3:CV190 CV1">
    <cfRule type="colorScale" priority="4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600:CQ1048576 CQ1 CQ3:CQ190">
    <cfRule type="colorScale" priority="4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00:CP1048576 CP1 CP3:CP190">
    <cfRule type="colorScale" priority="4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600:CR1048576 CR1 CR3:CR190">
    <cfRule type="colorScale" priority="4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600:CS1048576 CS1 CS3:CS190">
    <cfRule type="colorScale" priority="4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600:HA1048576 HA338:HA340 HA1 HA3:HA190">
    <cfRule type="colorScale" priority="4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600:HB1048576 HB338:HB340 HB1 HB3:HB190">
    <cfRule type="colorScale" priority="4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600:HC1048576 HC338:HC340 HC1 HC3:HC190">
    <cfRule type="colorScale" priority="4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600:HE1048576 HE338:HE340 HE1 HE3:HE190">
    <cfRule type="colorScale" priority="4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600:HF1048576 HF338:HF340 HF1 HF3:HF190">
    <cfRule type="colorScale" priority="4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600:HG1048576 HG338:HG340 HG1 HG3:HG190">
    <cfRule type="colorScale" priority="4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600:HH1048576 HH338:HH340 HH1 HH3:HH190">
    <cfRule type="colorScale" priority="4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600:HI1048576 HI338:HI340 HI1 HI3:HI190">
    <cfRule type="colorScale" priority="4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600:HJ1048576 HJ338:HJ340 HJ1 HJ3:HJ190">
    <cfRule type="colorScale" priority="4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600:HK1048576 HK338:HK340 HK1 HK3:HK190">
    <cfRule type="colorScale" priority="4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600:HL1048576 HL338:HL340 HL1 HL3:HL190">
    <cfRule type="colorScale" priority="4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F1048576 ID1:IF1 HM338:HM340 ID338:IF340 HM1 HM600:HM1048576 HM3:HM190 ID3:IF190">
    <cfRule type="colorScale" priority="4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600:GX1048576 GX1 GX338:GX340 GX3:GX190">
    <cfRule type="colorScale" priority="4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600:CT1048576 CT3:CT190 CT1">
    <cfRule type="colorScale" priority="4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600:CU1048576 CU3:CU190 CU1">
    <cfRule type="colorScale" priority="4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600:CW1048576 CW1 CW3:CW190">
    <cfRule type="colorScale" priority="4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600:CX1048576 CX1 CX3:CX190">
    <cfRule type="colorScale" priority="4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600:CY1048576 CY1 CY3:CY190">
    <cfRule type="colorScale" priority="4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1 CL193 CL196 CL198">
    <cfRule type="cellIs" dxfId="159" priority="4133" operator="lessThanOrEqual">
      <formula>0.3</formula>
    </cfRule>
    <cfRule type="cellIs" dxfId="158" priority="4134" operator="greaterThanOrEqual">
      <formula>3</formula>
    </cfRule>
  </conditionalFormatting>
  <conditionalFormatting sqref="BL191 BL193 BL196 BL198">
    <cfRule type="cellIs" dxfId="157" priority="4131" stopIfTrue="1" operator="lessThanOrEqual">
      <formula>0.549</formula>
    </cfRule>
    <cfRule type="cellIs" dxfId="156" priority="4132" operator="greaterThanOrEqual">
      <formula>2.5</formula>
    </cfRule>
  </conditionalFormatting>
  <conditionalFormatting sqref="AX191 AX193 AX196 AX198">
    <cfRule type="cellIs" dxfId="155" priority="4130" operator="greaterThanOrEqual">
      <formula>7</formula>
    </cfRule>
  </conditionalFormatting>
  <conditionalFormatting sqref="CM191 CM193 CM196 CM198">
    <cfRule type="colorScale" priority="4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 CN193 CN196 CN198">
    <cfRule type="colorScale" priority="4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1 CO193 CO196 CO198">
    <cfRule type="colorScale" priority="4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1">
    <cfRule type="colorScale" priority="4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">
    <cfRule type="colorScale" priority="4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3">
    <cfRule type="colorScale" priority="4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1">
    <cfRule type="colorScale" priority="4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1">
    <cfRule type="colorScale" priority="4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1">
    <cfRule type="colorScale" priority="4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3 BR191 BR196 BR198">
    <cfRule type="colorScale" priority="4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1 BH193 BH196 BH198">
    <cfRule type="colorScale" priority="4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1 BU193 BU196 BU198">
    <cfRule type="colorScale" priority="4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1 GW193 GW196 GW198">
    <cfRule type="colorScale" priority="4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3 BD191 BD196 BD198">
    <cfRule type="colorScale" priority="4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1 BE193 BE196 BE198">
    <cfRule type="colorScale" priority="4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3 BF191 BF196 BF198">
    <cfRule type="colorScale" priority="4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1 CV193 CV196 CV198">
    <cfRule type="colorScale" priority="4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3 CQ191 CQ196 CQ198">
    <cfRule type="colorScale" priority="4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3 CP191 CP196 CP198">
    <cfRule type="colorScale" priority="4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3 CR191 CR196 CR198">
    <cfRule type="colorScale" priority="4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1 CS193 CS196 CS198">
    <cfRule type="colorScale" priority="4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1 HA193 HA196 HA198">
    <cfRule type="colorScale" priority="4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1 HB193 HB196 HB198">
    <cfRule type="colorScale" priority="4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3 HC191 HC196 HC198">
    <cfRule type="colorScale" priority="4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3 HE191 HE196 HE198">
    <cfRule type="colorScale" priority="4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3 HF191 HF196 HF198">
    <cfRule type="colorScale" priority="4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3 HG191 HG196 HG198">
    <cfRule type="colorScale" priority="4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3 HH191 HH196 HH198">
    <cfRule type="colorScale" priority="4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1 HI193 HI196 HI198">
    <cfRule type="colorScale" priority="4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1 HJ193 HJ196 HJ198">
    <cfRule type="colorScale" priority="4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1 HK193 HK196 HK198">
    <cfRule type="colorScale" priority="4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1 HL193 HL196 HL198">
    <cfRule type="colorScale" priority="4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1 GX193 GX196 GX198">
    <cfRule type="colorScale" priority="4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1 CT193 CT196 CT198">
    <cfRule type="colorScale" priority="4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1 CU193 CU196 CU198">
    <cfRule type="colorScale" priority="4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1 CW193 CW196 CW198">
    <cfRule type="colorScale" priority="4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1 CX193 CX196 CX198">
    <cfRule type="colorScale" priority="4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1 CY193 CY196 CY198">
    <cfRule type="colorScale" priority="4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2">
    <cfRule type="cellIs" dxfId="154" priority="4090" operator="lessThanOrEqual">
      <formula>0.3</formula>
    </cfRule>
    <cfRule type="cellIs" dxfId="153" priority="4091" operator="greaterThanOrEqual">
      <formula>3</formula>
    </cfRule>
  </conditionalFormatting>
  <conditionalFormatting sqref="BL192">
    <cfRule type="cellIs" dxfId="152" priority="4088" stopIfTrue="1" operator="lessThanOrEqual">
      <formula>0.549</formula>
    </cfRule>
    <cfRule type="cellIs" dxfId="151" priority="4089" operator="greaterThanOrEqual">
      <formula>2.5</formula>
    </cfRule>
  </conditionalFormatting>
  <conditionalFormatting sqref="AX192">
    <cfRule type="cellIs" dxfId="150" priority="4087" operator="greaterThanOrEqual">
      <formula>7</formula>
    </cfRule>
  </conditionalFormatting>
  <conditionalFormatting sqref="CM192">
    <cfRule type="colorScale" priority="4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4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4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2">
    <cfRule type="colorScale" priority="4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4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4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2">
    <cfRule type="colorScale" priority="4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2">
    <cfRule type="colorScale" priority="4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2">
    <cfRule type="colorScale" priority="4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2">
    <cfRule type="colorScale" priority="4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2">
    <cfRule type="colorScale" priority="4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2">
    <cfRule type="colorScale" priority="4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2">
    <cfRule type="colorScale" priority="4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2">
    <cfRule type="colorScale" priority="4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2">
    <cfRule type="colorScale" priority="4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2">
    <cfRule type="colorScale" priority="4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2">
    <cfRule type="colorScale" priority="4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2">
    <cfRule type="colorScale" priority="4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2">
    <cfRule type="colorScale" priority="4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2">
    <cfRule type="colorScale" priority="4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2">
    <cfRule type="colorScale" priority="4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2">
    <cfRule type="colorScale" priority="4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2">
    <cfRule type="colorScale" priority="4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2">
    <cfRule type="colorScale" priority="4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2">
    <cfRule type="colorScale" priority="4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2">
    <cfRule type="colorScale" priority="4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2">
    <cfRule type="colorScale" priority="4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2">
    <cfRule type="colorScale" priority="4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2">
    <cfRule type="colorScale" priority="4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2">
    <cfRule type="colorScale" priority="4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2">
    <cfRule type="colorScale" priority="4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2">
    <cfRule type="colorScale" priority="4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2">
    <cfRule type="colorScale" priority="4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2">
    <cfRule type="colorScale" priority="4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2">
    <cfRule type="colorScale" priority="4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2">
    <cfRule type="colorScale" priority="4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2">
    <cfRule type="colorScale" priority="4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2">
    <cfRule type="colorScale" priority="4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4:CL195">
    <cfRule type="cellIs" dxfId="149" priority="4047" operator="lessThanOrEqual">
      <formula>0.3</formula>
    </cfRule>
    <cfRule type="cellIs" dxfId="148" priority="4048" operator="greaterThanOrEqual">
      <formula>3</formula>
    </cfRule>
  </conditionalFormatting>
  <conditionalFormatting sqref="BL194:BL195">
    <cfRule type="cellIs" dxfId="147" priority="4045" stopIfTrue="1" operator="lessThanOrEqual">
      <formula>0.549</formula>
    </cfRule>
    <cfRule type="cellIs" dxfId="146" priority="4046" operator="greaterThanOrEqual">
      <formula>2.5</formula>
    </cfRule>
  </conditionalFormatting>
  <conditionalFormatting sqref="AX194:AX195">
    <cfRule type="cellIs" dxfId="145" priority="4044" operator="greaterThanOrEqual">
      <formula>7</formula>
    </cfRule>
  </conditionalFormatting>
  <conditionalFormatting sqref="CM194:CM195">
    <cfRule type="colorScale" priority="4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4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4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4:CM195">
    <cfRule type="colorScale" priority="4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4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4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4:CM195">
    <cfRule type="colorScale" priority="4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4:CN195">
    <cfRule type="colorScale" priority="4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4:CO195">
    <cfRule type="colorScale" priority="4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4:BR195">
    <cfRule type="colorScale" priority="4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4:BH195">
    <cfRule type="colorScale" priority="4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4:BU195">
    <cfRule type="colorScale" priority="4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4:GW195">
    <cfRule type="colorScale" priority="4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4:BD195">
    <cfRule type="colorScale" priority="4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4:BE195">
    <cfRule type="colorScale" priority="4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4:BF195">
    <cfRule type="colorScale" priority="4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4:CV195">
    <cfRule type="colorScale" priority="4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4:CQ195">
    <cfRule type="colorScale" priority="4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4:CP195">
    <cfRule type="colorScale" priority="4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4:CR195">
    <cfRule type="colorScale" priority="4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4:CS195">
    <cfRule type="colorScale" priority="4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4:HA195">
    <cfRule type="colorScale" priority="4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4:HB195">
    <cfRule type="colorScale" priority="4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4:HC195">
    <cfRule type="colorScale" priority="4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4:HE195">
    <cfRule type="colorScale" priority="4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4:HF195">
    <cfRule type="colorScale" priority="4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4:HG195">
    <cfRule type="colorScale" priority="4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4:HH195">
    <cfRule type="colorScale" priority="4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4:HI195">
    <cfRule type="colorScale" priority="4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4:HJ195">
    <cfRule type="colorScale" priority="4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4:HK195">
    <cfRule type="colorScale" priority="4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4:HL195">
    <cfRule type="colorScale" priority="4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4:GX195">
    <cfRule type="colorScale" priority="4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4:CT195">
    <cfRule type="colorScale" priority="40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4:CU195">
    <cfRule type="colorScale" priority="4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4:CW195">
    <cfRule type="colorScale" priority="40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4:CX195">
    <cfRule type="colorScale" priority="40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4:CY195">
    <cfRule type="colorScale" priority="4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7">
    <cfRule type="cellIs" dxfId="144" priority="4004" operator="lessThanOrEqual">
      <formula>0.3</formula>
    </cfRule>
    <cfRule type="cellIs" dxfId="143" priority="4005" operator="greaterThanOrEqual">
      <formula>3</formula>
    </cfRule>
  </conditionalFormatting>
  <conditionalFormatting sqref="BL197">
    <cfRule type="cellIs" dxfId="142" priority="4002" stopIfTrue="1" operator="lessThanOrEqual">
      <formula>0.549</formula>
    </cfRule>
    <cfRule type="cellIs" dxfId="141" priority="4003" operator="greaterThanOrEqual">
      <formula>2.5</formula>
    </cfRule>
  </conditionalFormatting>
  <conditionalFormatting sqref="AX197">
    <cfRule type="cellIs" dxfId="140" priority="4001" operator="greaterThanOrEqual">
      <formula>7</formula>
    </cfRule>
  </conditionalFormatting>
  <conditionalFormatting sqref="CM197">
    <cfRule type="colorScale" priority="4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3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3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7">
    <cfRule type="colorScale" priority="3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3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3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7">
    <cfRule type="colorScale" priority="3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7">
    <cfRule type="colorScale" priority="3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7">
    <cfRule type="colorScale" priority="3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7">
    <cfRule type="colorScale" priority="3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7">
    <cfRule type="colorScale" priority="3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7">
    <cfRule type="colorScale" priority="3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7">
    <cfRule type="colorScale" priority="3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7">
    <cfRule type="colorScale" priority="3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7">
    <cfRule type="colorScale" priority="3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7">
    <cfRule type="colorScale" priority="3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7">
    <cfRule type="colorScale" priority="3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7">
    <cfRule type="colorScale" priority="3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7">
    <cfRule type="colorScale" priority="3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7">
    <cfRule type="colorScale" priority="3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7">
    <cfRule type="colorScale" priority="3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7">
    <cfRule type="colorScale" priority="3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7">
    <cfRule type="colorScale" priority="3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7">
    <cfRule type="colorScale" priority="3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7">
    <cfRule type="colorScale" priority="3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7">
    <cfRule type="colorScale" priority="3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7">
    <cfRule type="colorScale" priority="3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7">
    <cfRule type="colorScale" priority="3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7">
    <cfRule type="colorScale" priority="3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7">
    <cfRule type="colorScale" priority="3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7">
    <cfRule type="colorScale" priority="3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7">
    <cfRule type="colorScale" priority="3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7">
    <cfRule type="colorScale" priority="4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7">
    <cfRule type="colorScale" priority="3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7">
    <cfRule type="colorScale" priority="3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7">
    <cfRule type="colorScale" priority="3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7">
    <cfRule type="colorScale" priority="3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7">
    <cfRule type="colorScale" priority="3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199">
    <cfRule type="cellIs" dxfId="139" priority="3961" operator="lessThanOrEqual">
      <formula>0.3</formula>
    </cfRule>
    <cfRule type="cellIs" dxfId="138" priority="3962" operator="greaterThanOrEqual">
      <formula>3</formula>
    </cfRule>
  </conditionalFormatting>
  <conditionalFormatting sqref="BL199">
    <cfRule type="cellIs" dxfId="137" priority="3959" stopIfTrue="1" operator="lessThanOrEqual">
      <formula>0.549</formula>
    </cfRule>
    <cfRule type="cellIs" dxfId="136" priority="3960" operator="greaterThanOrEqual">
      <formula>2.5</formula>
    </cfRule>
  </conditionalFormatting>
  <conditionalFormatting sqref="AX199">
    <cfRule type="cellIs" dxfId="135" priority="3958" operator="greaterThanOrEqual">
      <formula>7</formula>
    </cfRule>
  </conditionalFormatting>
  <conditionalFormatting sqref="CM199">
    <cfRule type="colorScale" priority="3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3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3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9">
    <cfRule type="colorScale" priority="3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3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3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199">
    <cfRule type="colorScale" priority="3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99">
    <cfRule type="colorScale" priority="3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99">
    <cfRule type="colorScale" priority="3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199">
    <cfRule type="colorScale" priority="3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199">
    <cfRule type="colorScale" priority="3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199">
    <cfRule type="colorScale" priority="3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199">
    <cfRule type="colorScale" priority="3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199">
    <cfRule type="colorScale" priority="3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199">
    <cfRule type="colorScale" priority="3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99">
    <cfRule type="colorScale" priority="3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199">
    <cfRule type="colorScale" priority="3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199">
    <cfRule type="colorScale" priority="3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199">
    <cfRule type="colorScale" priority="3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199">
    <cfRule type="colorScale" priority="3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199">
    <cfRule type="colorScale" priority="3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199">
    <cfRule type="colorScale" priority="3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199">
    <cfRule type="colorScale" priority="3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199">
    <cfRule type="colorScale" priority="3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199">
    <cfRule type="colorScale" priority="3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199">
    <cfRule type="colorScale" priority="3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199">
    <cfRule type="colorScale" priority="3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199">
    <cfRule type="colorScale" priority="3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199">
    <cfRule type="colorScale" priority="3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199">
    <cfRule type="colorScale" priority="3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199">
    <cfRule type="colorScale" priority="3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199">
    <cfRule type="colorScale" priority="3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199">
    <cfRule type="colorScale" priority="3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199">
    <cfRule type="colorScale" priority="3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199">
    <cfRule type="colorScale" priority="3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199">
    <cfRule type="colorScale" priority="3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199">
    <cfRule type="colorScale" priority="3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199">
    <cfRule type="colorScale" priority="3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199">
    <cfRule type="colorScale" priority="3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199">
    <cfRule type="colorScale" priority="3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199">
    <cfRule type="colorScale" priority="3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1048576 CM1 CM3:CM199">
    <cfRule type="colorScale" priority="3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199">
    <cfRule type="colorScale" priority="3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3:CO199">
    <cfRule type="colorScale" priority="3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3:BG60 BG65:BG199">
    <cfRule type="colorScale" priority="3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3:BG199">
    <cfRule type="colorScale" priority="3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1">
    <cfRule type="colorScale" priority="3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:IE1">
    <cfRule type="colorScale" priority="3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E1048576 ID1:IE1 ID338:IE340 ID3:IE199">
    <cfRule type="colorScale" priority="3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600:ID1048576 ID338:ID340">
    <cfRule type="colorScale" priority="3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600:IE1048576 IE338:IE340">
    <cfRule type="colorScale" priority="3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1:IF191 HM191 HM193 HM196 HM198 ID193:IF193 ID196:IF196 ID198:IF198">
    <cfRule type="colorScale" priority="4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2:IF192 HM192">
    <cfRule type="colorScale" priority="4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4:IF195 HM194:HM195">
    <cfRule type="colorScale" priority="4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7:IF197 HM197">
    <cfRule type="colorScale" priority="4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199:IF199 HM199">
    <cfRule type="colorScale" priority="4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600:HM1048576 HM338:HM340 HM1 HM3:HM199">
    <cfRule type="colorScale" priority="3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00:CL204 CL206:CL209">
    <cfRule type="cellIs" dxfId="134" priority="3900" operator="lessThanOrEqual">
      <formula>0.3</formula>
    </cfRule>
    <cfRule type="cellIs" dxfId="133" priority="3901" operator="greaterThanOrEqual">
      <formula>3</formula>
    </cfRule>
  </conditionalFormatting>
  <conditionalFormatting sqref="BL200:BL204 BL206:BL209">
    <cfRule type="cellIs" dxfId="132" priority="3898" stopIfTrue="1" operator="lessThanOrEqual">
      <formula>0.549</formula>
    </cfRule>
    <cfRule type="cellIs" dxfId="131" priority="3899" operator="greaterThanOrEqual">
      <formula>2.5</formula>
    </cfRule>
  </conditionalFormatting>
  <conditionalFormatting sqref="AX200:AX204 AX206:AX209">
    <cfRule type="cellIs" dxfId="130" priority="3897" operator="greaterThanOrEqual">
      <formula>7</formula>
    </cfRule>
  </conditionalFormatting>
  <conditionalFormatting sqref="CM200:CM204 CM206:CM209">
    <cfRule type="colorScale" priority="3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 CO208:CO209">
    <cfRule type="colorScale" priority="3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3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3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3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3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1:BR204 BR206:BR209">
    <cfRule type="colorScale" priority="3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0:BU204 BU206:BU209">
    <cfRule type="colorScale" priority="3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0:GW204 GW206:GW209">
    <cfRule type="colorScale" priority="3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00:BD204 BD206:BD209">
    <cfRule type="colorScale" priority="3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00:BE204 BE206:BE209">
    <cfRule type="colorScale" priority="3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00:BF204 BF206:BF209">
    <cfRule type="colorScale" priority="3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00:CV204 CV206:CV209">
    <cfRule type="colorScale" priority="3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00:CQ204 CQ206:CQ209">
    <cfRule type="colorScale" priority="3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00:CP204 CP206:CP209">
    <cfRule type="colorScale" priority="3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00:CR204 CR206:CR209">
    <cfRule type="colorScale" priority="3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00:CS204 CS206:CS209">
    <cfRule type="colorScale" priority="38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0:HA204 HA206:HA209">
    <cfRule type="colorScale" priority="3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0:HB204 HB206:HB209">
    <cfRule type="colorScale" priority="3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0:HC204 HC206:HC209">
    <cfRule type="colorScale" priority="3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0:HE204 HE206:HE209">
    <cfRule type="colorScale" priority="38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0:HF204 HF206:HF209">
    <cfRule type="colorScale" priority="3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0:HG204 HG206:HG209">
    <cfRule type="colorScale" priority="38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0:HH204 HH206:HH209">
    <cfRule type="colorScale" priority="3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0:HI204 HI206:HI209">
    <cfRule type="colorScale" priority="38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0:HJ204 HJ206:HJ209">
    <cfRule type="colorScale" priority="3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0:HK204 HK206:HK209">
    <cfRule type="colorScale" priority="38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0:HL204 HL206:HL209">
    <cfRule type="colorScale" priority="3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0:GX204 GX206:GX209">
    <cfRule type="colorScale" priority="3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00:CT204 CT206:CT209">
    <cfRule type="colorScale" priority="38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00:CU204 CU206:CU209">
    <cfRule type="colorScale" priority="3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00:CW204 CW206:CW209">
    <cfRule type="colorScale" priority="3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00:CX204 CX206:CX209">
    <cfRule type="colorScale" priority="3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00:CY204 CY206:CY209">
    <cfRule type="colorScale" priority="3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1:BR204">
    <cfRule type="colorScale" priority="3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0:BU204">
    <cfRule type="colorScale" priority="3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0:CM204">
    <cfRule type="colorScale" priority="3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0:CN209">
    <cfRule type="colorScale" priority="38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0:CO201">
    <cfRule type="colorScale" priority="3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E204 ID206:IE209">
    <cfRule type="colorScale" priority="3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E204">
    <cfRule type="colorScale" priority="3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6:ID209">
    <cfRule type="colorScale" priority="3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6:IE209">
    <cfRule type="colorScale" priority="3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D204">
    <cfRule type="colorScale" priority="3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0:IE204">
    <cfRule type="colorScale" priority="3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0:IF204 HM200:HM204 ID206:IF209 HM206:HM209">
    <cfRule type="colorScale" priority="3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0:HM204 HM206:HM209">
    <cfRule type="colorScale" priority="3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05">
    <cfRule type="cellIs" dxfId="129" priority="3845" operator="lessThanOrEqual">
      <formula>0.3</formula>
    </cfRule>
    <cfRule type="cellIs" dxfId="128" priority="3846" operator="greaterThanOrEqual">
      <formula>3</formula>
    </cfRule>
  </conditionalFormatting>
  <conditionalFormatting sqref="BL205">
    <cfRule type="cellIs" dxfId="127" priority="3843" stopIfTrue="1" operator="lessThanOrEqual">
      <formula>0.549</formula>
    </cfRule>
    <cfRule type="cellIs" dxfId="126" priority="3844" operator="greaterThanOrEqual">
      <formula>2.5</formula>
    </cfRule>
  </conditionalFormatting>
  <conditionalFormatting sqref="AX205">
    <cfRule type="cellIs" dxfId="125" priority="3842" operator="greaterThanOrEqual">
      <formula>7</formula>
    </cfRule>
  </conditionalFormatting>
  <conditionalFormatting sqref="CM205">
    <cfRule type="colorScale" priority="3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3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3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5">
    <cfRule type="colorScale" priority="3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5">
    <cfRule type="colorScale" priority="3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05">
    <cfRule type="colorScale" priority="3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05">
    <cfRule type="colorScale" priority="3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05">
    <cfRule type="colorScale" priority="3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05">
    <cfRule type="colorScale" priority="3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05">
    <cfRule type="colorScale" priority="3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05">
    <cfRule type="colorScale" priority="3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05">
    <cfRule type="colorScale" priority="3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05">
    <cfRule type="colorScale" priority="3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05">
    <cfRule type="colorScale" priority="3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05">
    <cfRule type="colorScale" priority="3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05">
    <cfRule type="colorScale" priority="3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05">
    <cfRule type="colorScale" priority="3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05">
    <cfRule type="colorScale" priority="3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05">
    <cfRule type="colorScale" priority="3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05">
    <cfRule type="colorScale" priority="3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05">
    <cfRule type="colorScale" priority="3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05">
    <cfRule type="colorScale" priority="3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05">
    <cfRule type="colorScale" priority="3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05">
    <cfRule type="colorScale" priority="3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05">
    <cfRule type="colorScale" priority="3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05">
    <cfRule type="colorScale" priority="3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05">
    <cfRule type="colorScale" priority="3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05">
    <cfRule type="colorScale" priority="3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05">
    <cfRule type="colorScale" priority="3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05">
    <cfRule type="colorScale" priority="3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05">
    <cfRule type="colorScale" priority="3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5">
    <cfRule type="colorScale" priority="3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05">
    <cfRule type="colorScale" priority="3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05">
    <cfRule type="colorScale" priority="3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05">
    <cfRule type="colorScale" priority="3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E205">
    <cfRule type="colorScale" priority="3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E205">
    <cfRule type="colorScale" priority="3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">
    <cfRule type="colorScale" priority="3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05">
    <cfRule type="colorScale" priority="3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05:IF205 HM205">
    <cfRule type="colorScale" priority="3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05">
    <cfRule type="colorScale" priority="3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0">
    <cfRule type="colorScale" priority="3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00">
    <cfRule type="colorScale" priority="3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209">
    <cfRule type="colorScale" priority="3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1048576 CM1 CM3:CM209">
    <cfRule type="colorScale" priority="3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209">
    <cfRule type="colorScale" priority="3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208:CO209 CO3:CO201">
    <cfRule type="colorScale" priority="3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3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3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3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3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3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3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3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5">
    <cfRule type="colorScale" priority="3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02:CO207">
    <cfRule type="colorScale" priority="3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00:BH209">
    <cfRule type="colorScale" priority="3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00:BH209">
    <cfRule type="colorScale" priority="3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00:BG209">
    <cfRule type="colorScale" priority="3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00:BG209">
    <cfRule type="colorScale" priority="3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G3:BG209">
    <cfRule type="colorScale" priority="3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209">
    <cfRule type="colorScale" priority="3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209">
    <cfRule type="colorScale" priority="3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G3:BG214">
    <cfRule type="colorScale" priority="3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214">
    <cfRule type="colorScale" priority="3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214">
    <cfRule type="colorScale" priority="3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214">
    <cfRule type="colorScale" priority="3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214">
    <cfRule type="colorScale" priority="3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214">
    <cfRule type="colorScale" priority="3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214">
    <cfRule type="colorScale" priority="3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15:CL218">
    <cfRule type="cellIs" dxfId="124" priority="3703" operator="lessThanOrEqual">
      <formula>0.3</formula>
    </cfRule>
    <cfRule type="cellIs" dxfId="123" priority="3704" operator="greaterThanOrEqual">
      <formula>3</formula>
    </cfRule>
  </conditionalFormatting>
  <conditionalFormatting sqref="BL215:BL218">
    <cfRule type="cellIs" dxfId="122" priority="3701" stopIfTrue="1" operator="lessThanOrEqual">
      <formula>0.549</formula>
    </cfRule>
    <cfRule type="cellIs" dxfId="121" priority="3702" operator="greaterThanOrEqual">
      <formula>2.5</formula>
    </cfRule>
  </conditionalFormatting>
  <conditionalFormatting sqref="AX215:AX218">
    <cfRule type="cellIs" dxfId="120" priority="3700" operator="greaterThanOrEqual">
      <formula>7</formula>
    </cfRule>
  </conditionalFormatting>
  <conditionalFormatting sqref="CM215:CM218">
    <cfRule type="colorScale" priority="3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3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3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3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3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3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3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3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3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3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3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5:GW218">
    <cfRule type="colorScale" priority="3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5:BD218">
    <cfRule type="colorScale" priority="3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5:BE218">
    <cfRule type="colorScale" priority="3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5:BF218">
    <cfRule type="colorScale" priority="3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5:CV218">
    <cfRule type="colorScale" priority="3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5:CQ218">
    <cfRule type="colorScale" priority="3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5:CP218">
    <cfRule type="colorScale" priority="3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5:CR218">
    <cfRule type="colorScale" priority="3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5:CS218">
    <cfRule type="colorScale" priority="3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5:HA218">
    <cfRule type="colorScale" priority="3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5:HB218">
    <cfRule type="colorScale" priority="3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5:HC218">
    <cfRule type="colorScale" priority="3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5:HE218">
    <cfRule type="colorScale" priority="3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5:HF218">
    <cfRule type="colorScale" priority="3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5:HG218">
    <cfRule type="colorScale" priority="3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5:HH218">
    <cfRule type="colorScale" priority="3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5:HI218">
    <cfRule type="colorScale" priority="3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5:HJ218">
    <cfRule type="colorScale" priority="3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5:HK218">
    <cfRule type="colorScale" priority="3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5:HL218">
    <cfRule type="colorScale" priority="3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5:GX218">
    <cfRule type="colorScale" priority="3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5:CT218">
    <cfRule type="colorScale" priority="3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5:CU218">
    <cfRule type="colorScale" priority="3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5:CW218">
    <cfRule type="colorScale" priority="3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5:CX218">
    <cfRule type="colorScale" priority="3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5:CY218">
    <cfRule type="colorScale" priority="3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3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3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3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3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3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E218">
    <cfRule type="colorScale" priority="3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E218">
    <cfRule type="colorScale" priority="3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D218">
    <cfRule type="colorScale" priority="3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5:IE218">
    <cfRule type="colorScale" priority="3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5:IF218 HM215:HM218">
    <cfRule type="colorScale" priority="3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5:HM218">
    <cfRule type="colorScale" priority="3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3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5:CM218">
    <cfRule type="colorScale" priority="3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3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5:CO218">
    <cfRule type="colorScale" priority="3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3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3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3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3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3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3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3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5:BG218">
    <cfRule type="colorScale" priority="3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5:BH218">
    <cfRule type="colorScale" priority="3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5:BP218">
    <cfRule type="colorScale" priority="3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5:BQ218">
    <cfRule type="colorScale" priority="3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5:BU218">
    <cfRule type="colorScale" priority="3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5:BR218">
    <cfRule type="colorScale" priority="3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5:CN218">
    <cfRule type="colorScale" priority="3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1 BA3:BA218">
    <cfRule type="colorScale" priority="3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G3:BG218">
    <cfRule type="colorScale" priority="3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218">
    <cfRule type="colorScale" priority="3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218">
    <cfRule type="colorScale" priority="3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218">
    <cfRule type="colorScale" priority="3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218">
    <cfRule type="colorScale" priority="3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218">
    <cfRule type="colorScale" priority="3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1048576 CM1 CM3:CM218">
    <cfRule type="colorScale" priority="3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218">
    <cfRule type="colorScale" priority="3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3:CO218">
    <cfRule type="colorScale" priority="3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19:CL226">
    <cfRule type="cellIs" dxfId="119" priority="3622" operator="lessThanOrEqual">
      <formula>0.3</formula>
    </cfRule>
    <cfRule type="cellIs" dxfId="118" priority="3623" operator="greaterThanOrEqual">
      <formula>3</formula>
    </cfRule>
  </conditionalFormatting>
  <conditionalFormatting sqref="BL219:BL226">
    <cfRule type="cellIs" dxfId="117" priority="3620" stopIfTrue="1" operator="lessThanOrEqual">
      <formula>0.549</formula>
    </cfRule>
    <cfRule type="cellIs" dxfId="116" priority="3621" operator="greaterThanOrEqual">
      <formula>2.5</formula>
    </cfRule>
  </conditionalFormatting>
  <conditionalFormatting sqref="AX219:AX226">
    <cfRule type="cellIs" dxfId="115" priority="3619" operator="greaterThanOrEqual">
      <formula>7</formula>
    </cfRule>
  </conditionalFormatting>
  <conditionalFormatting sqref="CM219:CM226 CN220:CO220">
    <cfRule type="colorScale" priority="3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 CN219">
    <cfRule type="colorScale" priority="3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 CO219">
    <cfRule type="colorScale" priority="3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3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3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3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3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3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3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3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3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9:GW226">
    <cfRule type="colorScale" priority="3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9:BD226">
    <cfRule type="colorScale" priority="3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9:BE226">
    <cfRule type="colorScale" priority="3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9:BF226">
    <cfRule type="colorScale" priority="3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9:CV226">
    <cfRule type="colorScale" priority="3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9:CQ226">
    <cfRule type="colorScale" priority="3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9:CP226">
    <cfRule type="colorScale" priority="3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9:CR226">
    <cfRule type="colorScale" priority="3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9:CS226">
    <cfRule type="colorScale" priority="3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9:HA226">
    <cfRule type="colorScale" priority="3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9:HB226">
    <cfRule type="colorScale" priority="3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9:HC226">
    <cfRule type="colorScale" priority="3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9:HE226">
    <cfRule type="colorScale" priority="3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9:HF226">
    <cfRule type="colorScale" priority="3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9:HG226">
    <cfRule type="colorScale" priority="3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9:HH226">
    <cfRule type="colorScale" priority="3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9:HI226">
    <cfRule type="colorScale" priority="3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9:HJ226">
    <cfRule type="colorScale" priority="3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9:HK226">
    <cfRule type="colorScale" priority="3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9:HL226">
    <cfRule type="colorScale" priority="3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9:GX226">
    <cfRule type="colorScale" priority="3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9:CT226">
    <cfRule type="colorScale" priority="3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9:CU226">
    <cfRule type="colorScale" priority="3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9:CW226">
    <cfRule type="colorScale" priority="3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9:CX226">
    <cfRule type="colorScale" priority="3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9:CY226">
    <cfRule type="colorScale" priority="3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3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3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3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3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3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E226">
    <cfRule type="colorScale" priority="3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E226">
    <cfRule type="colorScale" priority="3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D226">
    <cfRule type="colorScale" priority="35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9:IE226">
    <cfRule type="colorScale" priority="3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9:IF226 HM219:HM226">
    <cfRule type="colorScale" priority="3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9:HM226">
    <cfRule type="colorScale" priority="3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3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3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3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3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3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3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3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3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3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3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3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3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3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9:BP226">
    <cfRule type="colorScale" priority="3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9:BQ226">
    <cfRule type="colorScale" priority="3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3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3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3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19:BA226">
    <cfRule type="colorScale" priority="3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9:BG226">
    <cfRule type="colorScale" priority="3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9:BH226">
    <cfRule type="colorScale" priority="3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9:BU226">
    <cfRule type="colorScale" priority="3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9:BR226">
    <cfRule type="colorScale" priority="3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19:BP226">
    <cfRule type="colorScale" priority="3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19:BQ226">
    <cfRule type="colorScale" priority="3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9:CM226">
    <cfRule type="colorScale" priority="3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1:CN226">
    <cfRule type="colorScale" priority="3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1:CO226">
    <cfRule type="colorScale" priority="3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G3:BG226">
    <cfRule type="colorScale" priority="3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1 BA3:BA226">
    <cfRule type="colorScale" priority="3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226">
    <cfRule type="colorScale" priority="3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226">
    <cfRule type="colorScale" priority="3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226">
    <cfRule type="colorScale" priority="3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226">
    <cfRule type="colorScale" priority="3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226">
    <cfRule type="colorScale" priority="3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1048576 CM1 CN220:CO220 CM3:CM226">
    <cfRule type="colorScale" priority="3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221:CN226 CN3:CN219">
    <cfRule type="colorScale" priority="3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221:CO226 CO3:CO219">
    <cfRule type="colorScale" priority="3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27:CL230">
    <cfRule type="cellIs" dxfId="114" priority="3531" operator="lessThanOrEqual">
      <formula>0.3</formula>
    </cfRule>
    <cfRule type="cellIs" dxfId="113" priority="3532" operator="greaterThanOrEqual">
      <formula>3</formula>
    </cfRule>
  </conditionalFormatting>
  <conditionalFormatting sqref="BL227:BL230">
    <cfRule type="cellIs" dxfId="112" priority="3529" stopIfTrue="1" operator="lessThanOrEqual">
      <formula>0.549</formula>
    </cfRule>
    <cfRule type="cellIs" dxfId="111" priority="3530" operator="greaterThanOrEqual">
      <formula>2.5</formula>
    </cfRule>
  </conditionalFormatting>
  <conditionalFormatting sqref="AX227:AX230">
    <cfRule type="cellIs" dxfId="110" priority="3528" operator="greaterThanOrEqual">
      <formula>7</formula>
    </cfRule>
  </conditionalFormatting>
  <conditionalFormatting sqref="CM227:CM229">
    <cfRule type="colorScale" priority="3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 CN229">
    <cfRule type="colorScale" priority="3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3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3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3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3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3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3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3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3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3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27:GW230">
    <cfRule type="colorScale" priority="3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27:BD230">
    <cfRule type="colorScale" priority="3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27:BE230">
    <cfRule type="colorScale" priority="3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27:BF230">
    <cfRule type="colorScale" priority="3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27:CV230">
    <cfRule type="colorScale" priority="3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27:CQ230">
    <cfRule type="colorScale" priority="3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27:CP230">
    <cfRule type="colorScale" priority="3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27:CR230">
    <cfRule type="colorScale" priority="3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27:CS230">
    <cfRule type="colorScale" priority="3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27:HA230">
    <cfRule type="colorScale" priority="3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27:HB230">
    <cfRule type="colorScale" priority="3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27:HC230">
    <cfRule type="colorScale" priority="3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27:HE230">
    <cfRule type="colorScale" priority="3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27:HF230">
    <cfRule type="colorScale" priority="3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27:HG230">
    <cfRule type="colorScale" priority="3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27:HH230">
    <cfRule type="colorScale" priority="3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27:HI230">
    <cfRule type="colorScale" priority="3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27:HJ230">
    <cfRule type="colorScale" priority="3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27:HK230">
    <cfRule type="colorScale" priority="3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27:HL230">
    <cfRule type="colorScale" priority="3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27:GX230">
    <cfRule type="colorScale" priority="3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27:CT230">
    <cfRule type="colorScale" priority="3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27:CU230">
    <cfRule type="colorScale" priority="3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27:CW230">
    <cfRule type="colorScale" priority="3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27:CX230">
    <cfRule type="colorScale" priority="3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27:CY230">
    <cfRule type="colorScale" priority="3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3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3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3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3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3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E230">
    <cfRule type="colorScale" priority="3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E230">
    <cfRule type="colorScale" priority="3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D230">
    <cfRule type="colorScale" priority="3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27:IE230">
    <cfRule type="colorScale" priority="3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27:IF230 HM227:HM230">
    <cfRule type="colorScale" priority="3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27:HM230">
    <cfRule type="colorScale" priority="3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3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3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3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3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3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3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3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3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3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3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3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3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3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3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3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3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3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3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27:BA230">
    <cfRule type="colorScale" priority="3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3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3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3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3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3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3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3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3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3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27:BG230">
    <cfRule type="colorScale" priority="3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27:BA230">
    <cfRule type="colorScale" priority="3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27:BH230">
    <cfRule type="colorScale" priority="3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30">
    <cfRule type="colorScale" priority="3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27:BQ230">
    <cfRule type="colorScale" priority="3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27:BR230">
    <cfRule type="colorScale" priority="3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27:BU230">
    <cfRule type="colorScale" priority="3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27:CM229">
    <cfRule type="colorScale" priority="3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27:CO228">
    <cfRule type="colorScale" priority="3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29:CO230">
    <cfRule type="colorScale" priority="3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31:CL238">
    <cfRule type="cellIs" dxfId="109" priority="3440" operator="lessThanOrEqual">
      <formula>0.3</formula>
    </cfRule>
    <cfRule type="cellIs" dxfId="108" priority="3441" operator="greaterThanOrEqual">
      <formula>3</formula>
    </cfRule>
  </conditionalFormatting>
  <conditionalFormatting sqref="BL231:BL238">
    <cfRule type="cellIs" dxfId="107" priority="3438" stopIfTrue="1" operator="lessThanOrEqual">
      <formula>0.549</formula>
    </cfRule>
    <cfRule type="cellIs" dxfId="106" priority="3439" operator="greaterThanOrEqual">
      <formula>2.5</formula>
    </cfRule>
  </conditionalFormatting>
  <conditionalFormatting sqref="AX231:AX238">
    <cfRule type="cellIs" dxfId="105" priority="3437" operator="greaterThanOrEqual">
      <formula>7</formula>
    </cfRule>
  </conditionalFormatting>
  <conditionalFormatting sqref="CM231:CM236 CM238 CN235:CO235">
    <cfRule type="colorScale" priority="3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 CN236 CN238">
    <cfRule type="colorScale" priority="3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 CO236:CO238">
    <cfRule type="colorScale" priority="3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3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3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3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3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3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3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3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3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31:GW238">
    <cfRule type="colorScale" priority="3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31:BD238">
    <cfRule type="colorScale" priority="3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31:BE238">
    <cfRule type="colorScale" priority="3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31:BF238">
    <cfRule type="colorScale" priority="3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31:CV238">
    <cfRule type="colorScale" priority="3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31:CQ238">
    <cfRule type="colorScale" priority="3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31:CP238">
    <cfRule type="colorScale" priority="3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31:CR238">
    <cfRule type="colorScale" priority="3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31:CS238">
    <cfRule type="colorScale" priority="3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31:HA238">
    <cfRule type="colorScale" priority="3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31:HB238">
    <cfRule type="colorScale" priority="3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31:HC238">
    <cfRule type="colorScale" priority="3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31:HE238">
    <cfRule type="colorScale" priority="3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31:HF238">
    <cfRule type="colorScale" priority="3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31:HG238">
    <cfRule type="colorScale" priority="3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31:HH238">
    <cfRule type="colorScale" priority="3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31:HI238">
    <cfRule type="colorScale" priority="3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31:HJ238">
    <cfRule type="colorScale" priority="3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31:HK238">
    <cfRule type="colorScale" priority="3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31:HL238">
    <cfRule type="colorScale" priority="3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31:GX238">
    <cfRule type="colorScale" priority="3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31:CT238">
    <cfRule type="colorScale" priority="3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31:CU238">
    <cfRule type="colorScale" priority="3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31:CW238">
    <cfRule type="colorScale" priority="3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31:CX238">
    <cfRule type="colorScale" priority="3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31:CY238">
    <cfRule type="colorScale" priority="3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3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3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3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3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3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E238">
    <cfRule type="colorScale" priority="3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E238">
    <cfRule type="colorScale" priority="3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D238">
    <cfRule type="colorScale" priority="3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31:IE238">
    <cfRule type="colorScale" priority="3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1:IF238 HM231:HM238">
    <cfRule type="colorScale" priority="3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31:HM238">
    <cfRule type="colorScale" priority="3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3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3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3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3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3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3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3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3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3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3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3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3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3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3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3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3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3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3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1:BA238">
    <cfRule type="colorScale" priority="3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3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3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3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3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3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3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3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3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3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1:BG238">
    <cfRule type="colorScale" priority="3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1:BA238">
    <cfRule type="colorScale" priority="3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1:BH238">
    <cfRule type="colorScale" priority="3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1:BP238">
    <cfRule type="colorScale" priority="3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1:BQ238">
    <cfRule type="colorScale" priority="3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1:BR238">
    <cfRule type="colorScale" priority="3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1:BU238">
    <cfRule type="colorScale" priority="3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1:CM236">
    <cfRule type="colorScale" priority="3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1:CN234">
    <cfRule type="colorScale" priority="3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1:CO234">
    <cfRule type="colorScale" priority="3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1 BA3:BA238">
    <cfRule type="colorScale" priority="3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G3:BG238">
    <cfRule type="colorScale" priority="3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238">
    <cfRule type="colorScale" priority="3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238">
    <cfRule type="colorScale" priority="3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238">
    <cfRule type="colorScale" priority="3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3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3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27:BP228">
    <cfRule type="colorScale" priority="3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238">
    <cfRule type="colorScale" priority="3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238">
    <cfRule type="colorScale" priority="3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1048576 CM1 CM238 CM231:CM236 CN235:CO235 CM3:CM229">
    <cfRule type="colorScale" priority="3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3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3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3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3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3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3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3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7:CN237">
    <cfRule type="colorScale" priority="3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3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3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3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3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3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3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3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0:CO230">
    <cfRule type="colorScale" priority="3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238">
    <cfRule type="colorScale" priority="3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1048576 CM1 CM3:CM238">
    <cfRule type="colorScale" priority="3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3:CO238">
    <cfRule type="colorScale" priority="3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39 CL241 CL244:CL245">
    <cfRule type="cellIs" dxfId="104" priority="3319" operator="lessThanOrEqual">
      <formula>0.3</formula>
    </cfRule>
    <cfRule type="cellIs" dxfId="103" priority="3320" operator="greaterThanOrEqual">
      <formula>3</formula>
    </cfRule>
  </conditionalFormatting>
  <conditionalFormatting sqref="BL239 BL241 BL244:BL245">
    <cfRule type="cellIs" dxfId="102" priority="3317" stopIfTrue="1" operator="lessThanOrEqual">
      <formula>0.549</formula>
    </cfRule>
    <cfRule type="cellIs" dxfId="101" priority="3318" operator="greaterThanOrEqual">
      <formula>2.5</formula>
    </cfRule>
  </conditionalFormatting>
  <conditionalFormatting sqref="AX239 AX241 AX244:AX245">
    <cfRule type="cellIs" dxfId="100" priority="3316" operator="greaterThanOrEqual">
      <formula>7</formula>
    </cfRule>
  </conditionalFormatting>
  <conditionalFormatting sqref="CO239">
    <cfRule type="colorScale" priority="3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3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1">
    <cfRule type="colorScale" priority="3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3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3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E239">
    <cfRule type="colorScale" priority="3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3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3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3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3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3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3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3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3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3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3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3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3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3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">
    <cfRule type="colorScale" priority="3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3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3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3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3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3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">
    <cfRule type="colorScale" priority="3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3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3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3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1">
    <cfRule type="colorScale" priority="3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3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3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">
    <cfRule type="colorScale" priority="3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39">
    <cfRule type="colorScale" priority="3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39">
    <cfRule type="colorScale" priority="3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">
    <cfRule type="colorScale" priority="3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">
    <cfRule type="colorScale" priority="3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1">
    <cfRule type="colorScale" priority="3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">
    <cfRule type="colorScale" priority="3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3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3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3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3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3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3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">
    <cfRule type="colorScale" priority="3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">
    <cfRule type="colorScale" priority="3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0">
    <cfRule type="cellIs" dxfId="99" priority="3225" operator="lessThanOrEqual">
      <formula>0.3</formula>
    </cfRule>
    <cfRule type="cellIs" dxfId="98" priority="3226" operator="greaterThanOrEqual">
      <formula>3</formula>
    </cfRule>
  </conditionalFormatting>
  <conditionalFormatting sqref="BL240">
    <cfRule type="cellIs" dxfId="97" priority="3223" stopIfTrue="1" operator="lessThanOrEqual">
      <formula>0.549</formula>
    </cfRule>
    <cfRule type="cellIs" dxfId="96" priority="3224" operator="greaterThanOrEqual">
      <formula>2.5</formula>
    </cfRule>
  </conditionalFormatting>
  <conditionalFormatting sqref="AX240">
    <cfRule type="cellIs" dxfId="95" priority="3222" operator="greaterThanOrEqual">
      <formula>7</formula>
    </cfRule>
  </conditionalFormatting>
  <conditionalFormatting sqref="CM240">
    <cfRule type="colorScale" priority="3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3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3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3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3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3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3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3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3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3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3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0">
    <cfRule type="colorScale" priority="3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0">
    <cfRule type="colorScale" priority="3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0">
    <cfRule type="colorScale" priority="3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0">
    <cfRule type="colorScale" priority="3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0">
    <cfRule type="colorScale" priority="3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0">
    <cfRule type="colorScale" priority="3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0">
    <cfRule type="colorScale" priority="3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0">
    <cfRule type="colorScale" priority="3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0">
    <cfRule type="colorScale" priority="3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0">
    <cfRule type="colorScale" priority="3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0">
    <cfRule type="colorScale" priority="3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0">
    <cfRule type="colorScale" priority="3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0">
    <cfRule type="colorScale" priority="3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0">
    <cfRule type="colorScale" priority="3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0">
    <cfRule type="colorScale" priority="3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0">
    <cfRule type="colorScale" priority="3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0">
    <cfRule type="colorScale" priority="3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0">
    <cfRule type="colorScale" priority="3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0">
    <cfRule type="colorScale" priority="3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0">
    <cfRule type="colorScale" priority="3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0">
    <cfRule type="colorScale" priority="3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0">
    <cfRule type="colorScale" priority="3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0">
    <cfRule type="colorScale" priority="3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0">
    <cfRule type="colorScale" priority="3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0">
    <cfRule type="colorScale" priority="3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0">
    <cfRule type="colorScale" priority="3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3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3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3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3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3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E240">
    <cfRule type="colorScale" priority="3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E240">
    <cfRule type="colorScale" priority="3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">
    <cfRule type="colorScale" priority="3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0">
    <cfRule type="colorScale" priority="3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0:IF240 HM240">
    <cfRule type="colorScale" priority="3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0">
    <cfRule type="colorScale" priority="3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3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3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3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3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3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3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3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3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3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3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3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3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3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3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3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3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3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3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3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31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3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31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3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3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3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3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3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3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3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3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3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3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3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3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3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3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3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3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0">
    <cfRule type="colorScale" priority="3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0">
    <cfRule type="colorScale" priority="3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0">
    <cfRule type="colorScale" priority="3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0">
    <cfRule type="colorScale" priority="3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0">
    <cfRule type="colorScale" priority="3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0">
    <cfRule type="colorScale" priority="3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0">
    <cfRule type="colorScale" priority="3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3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0">
    <cfRule type="colorScale" priority="3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0">
    <cfRule type="colorScale" priority="3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0">
    <cfRule type="colorScale" priority="3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2:CL243">
    <cfRule type="cellIs" dxfId="94" priority="3123" operator="lessThanOrEqual">
      <formula>0.3</formula>
    </cfRule>
    <cfRule type="cellIs" dxfId="93" priority="3124" operator="greaterThanOrEqual">
      <formula>3</formula>
    </cfRule>
  </conditionalFormatting>
  <conditionalFormatting sqref="BL242:BL243">
    <cfRule type="cellIs" dxfId="92" priority="3121" stopIfTrue="1" operator="lessThanOrEqual">
      <formula>0.549</formula>
    </cfRule>
    <cfRule type="cellIs" dxfId="91" priority="3122" operator="greaterThanOrEqual">
      <formula>2.5</formula>
    </cfRule>
  </conditionalFormatting>
  <conditionalFormatting sqref="AX242:AX243">
    <cfRule type="cellIs" dxfId="90" priority="3120" operator="greaterThanOrEqual">
      <formula>7</formula>
    </cfRule>
  </conditionalFormatting>
  <conditionalFormatting sqref="CM242:CM243">
    <cfRule type="colorScale" priority="3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3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3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3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3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3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3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3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3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3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3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2:GW243">
    <cfRule type="colorScale" priority="3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2:BD243">
    <cfRule type="colorScale" priority="3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2:BE243">
    <cfRule type="colorScale" priority="3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2:BF243">
    <cfRule type="colorScale" priority="3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2:CV243">
    <cfRule type="colorScale" priority="3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2:CQ243">
    <cfRule type="colorScale" priority="3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2:CP243">
    <cfRule type="colorScale" priority="3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2:CR243">
    <cfRule type="colorScale" priority="3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2:CS243">
    <cfRule type="colorScale" priority="3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2:HA243">
    <cfRule type="colorScale" priority="3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2:HB243">
    <cfRule type="colorScale" priority="3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2:HC243">
    <cfRule type="colorScale" priority="3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2:HE243">
    <cfRule type="colorScale" priority="3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2:HF243">
    <cfRule type="colorScale" priority="3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2:HG243">
    <cfRule type="colorScale" priority="3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2:HH243">
    <cfRule type="colorScale" priority="3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2:HI243">
    <cfRule type="colorScale" priority="3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2:HJ243">
    <cfRule type="colorScale" priority="3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2:HK243">
    <cfRule type="colorScale" priority="3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2:HL243">
    <cfRule type="colorScale" priority="3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2:GX243">
    <cfRule type="colorScale" priority="3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2:CT243">
    <cfRule type="colorScale" priority="3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2:CU243">
    <cfRule type="colorScale" priority="3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2:CW243">
    <cfRule type="colorScale" priority="3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2:CX243">
    <cfRule type="colorScale" priority="3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2:CY243">
    <cfRule type="colorScale" priority="3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3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3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3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3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3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E243">
    <cfRule type="colorScale" priority="3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E243">
    <cfRule type="colorScale" priority="3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D243">
    <cfRule type="colorScale" priority="3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2:IE243">
    <cfRule type="colorScale" priority="3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2:IF243 HM242:HM243">
    <cfRule type="colorScale" priority="3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2:HM243">
    <cfRule type="colorScale" priority="3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3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3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3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3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3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3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3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3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3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3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3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3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3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3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3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3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3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3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3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3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3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3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3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3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3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3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3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3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3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3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3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3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3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3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3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3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3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3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2:BA243">
    <cfRule type="colorScale" priority="3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2:BG243">
    <cfRule type="colorScale" priority="3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2:BH243">
    <cfRule type="colorScale" priority="3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2:BQ243">
    <cfRule type="colorScale" priority="3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2:BP243">
    <cfRule type="colorScale" priority="3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2:BU243">
    <cfRule type="colorScale" priority="3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2:BR243">
    <cfRule type="colorScale" priority="3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3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2:CN243">
    <cfRule type="colorScale" priority="3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2:CM243">
    <cfRule type="colorScale" priority="3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2:CO243">
    <cfRule type="colorScale" priority="3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1 BA3:BA245">
    <cfRule type="colorScale" priority="3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245">
    <cfRule type="colorScale" priority="3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245">
    <cfRule type="colorScale" priority="3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245">
    <cfRule type="colorScale" priority="3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245">
    <cfRule type="colorScale" priority="30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245">
    <cfRule type="colorScale" priority="3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1048576 CM1 CM3:CM245">
    <cfRule type="colorScale" priority="3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245">
    <cfRule type="colorScale" priority="3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3:CO245">
    <cfRule type="colorScale" priority="3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G3:BG245">
    <cfRule type="colorScale" priority="3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8:CL249">
    <cfRule type="cellIs" dxfId="89" priority="3011" operator="lessThanOrEqual">
      <formula>0.3</formula>
    </cfRule>
    <cfRule type="cellIs" dxfId="88" priority="3012" operator="greaterThanOrEqual">
      <formula>3</formula>
    </cfRule>
  </conditionalFormatting>
  <conditionalFormatting sqref="BL248:BL249">
    <cfRule type="cellIs" dxfId="87" priority="3009" stopIfTrue="1" operator="lessThanOrEqual">
      <formula>0.549</formula>
    </cfRule>
    <cfRule type="cellIs" dxfId="86" priority="3010" operator="greaterThanOrEqual">
      <formula>2.5</formula>
    </cfRule>
  </conditionalFormatting>
  <conditionalFormatting sqref="AX248:AX249">
    <cfRule type="cellIs" dxfId="85" priority="3008" operator="greaterThanOrEqual">
      <formula>7</formula>
    </cfRule>
  </conditionalFormatting>
  <conditionalFormatting sqref="CM248:CM249">
    <cfRule type="colorScale" priority="30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30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30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30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30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30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3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30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9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9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8:GW249">
    <cfRule type="colorScale" priority="29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8:BD249">
    <cfRule type="colorScale" priority="29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8:BE249">
    <cfRule type="colorScale" priority="29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8:BF249">
    <cfRule type="colorScale" priority="2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8:CV249">
    <cfRule type="colorScale" priority="29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8:CQ249">
    <cfRule type="colorScale" priority="29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8:CP249">
    <cfRule type="colorScale" priority="29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8:CR249">
    <cfRule type="colorScale" priority="29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8:CS249">
    <cfRule type="colorScale" priority="2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8:HA249">
    <cfRule type="colorScale" priority="2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8:HB249">
    <cfRule type="colorScale" priority="2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8:HC249">
    <cfRule type="colorScale" priority="29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8:HE249">
    <cfRule type="colorScale" priority="29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8:HF249">
    <cfRule type="colorScale" priority="2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8:HG249">
    <cfRule type="colorScale" priority="29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8:HH249">
    <cfRule type="colorScale" priority="29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8:HI249">
    <cfRule type="colorScale" priority="2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8:HJ249">
    <cfRule type="colorScale" priority="29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8:HK249">
    <cfRule type="colorScale" priority="29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8:HL249">
    <cfRule type="colorScale" priority="29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8:GX249">
    <cfRule type="colorScale" priority="3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8:CT249">
    <cfRule type="colorScale" priority="29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8:CU249">
    <cfRule type="colorScale" priority="29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8:CW249">
    <cfRule type="colorScale" priority="29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8:CX249">
    <cfRule type="colorScale" priority="2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8:CY249">
    <cfRule type="colorScale" priority="29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E249">
    <cfRule type="colorScale" priority="2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E249">
    <cfRule type="colorScale" priority="2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D249">
    <cfRule type="colorScale" priority="29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8:IE249">
    <cfRule type="colorScale" priority="2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8:IF249 HM248:HM249">
    <cfRule type="colorScale" priority="3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8:HM249">
    <cfRule type="colorScale" priority="2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9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9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9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8:BA249">
    <cfRule type="colorScale" priority="2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8:BP249">
    <cfRule type="colorScale" priority="2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8:BQ249">
    <cfRule type="colorScale" priority="2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8:BR249">
    <cfRule type="colorScale" priority="2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8:BU249">
    <cfRule type="colorScale" priority="2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8:CM249">
    <cfRule type="colorScale" priority="2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8:CN249">
    <cfRule type="colorScale" priority="2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8:CO249">
    <cfRule type="colorScale" priority="2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8:BH249">
    <cfRule type="colorScale" priority="2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46:CL247">
    <cfRule type="cellIs" dxfId="84" priority="2907" operator="lessThanOrEqual">
      <formula>0.3</formula>
    </cfRule>
    <cfRule type="cellIs" dxfId="83" priority="2908" operator="greaterThanOrEqual">
      <formula>3</formula>
    </cfRule>
  </conditionalFormatting>
  <conditionalFormatting sqref="BL246:BL247">
    <cfRule type="cellIs" dxfId="82" priority="2905" stopIfTrue="1" operator="lessThanOrEqual">
      <formula>0.549</formula>
    </cfRule>
    <cfRule type="cellIs" dxfId="81" priority="2906" operator="greaterThanOrEqual">
      <formula>2.5</formula>
    </cfRule>
  </conditionalFormatting>
  <conditionalFormatting sqref="AX246:AX247">
    <cfRule type="cellIs" dxfId="80" priority="2904" operator="greaterThanOrEqual">
      <formula>7</formula>
    </cfRule>
  </conditionalFormatting>
  <conditionalFormatting sqref="BH248:BH249 BG246:BG249">
    <cfRule type="colorScale" priority="2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0">
    <cfRule type="cellIs" dxfId="79" priority="2803" operator="lessThanOrEqual">
      <formula>0.3</formula>
    </cfRule>
    <cfRule type="cellIs" dxfId="78" priority="2804" operator="greaterThanOrEqual">
      <formula>3</formula>
    </cfRule>
  </conditionalFormatting>
  <conditionalFormatting sqref="BL250">
    <cfRule type="cellIs" dxfId="77" priority="2801" stopIfTrue="1" operator="lessThanOrEqual">
      <formula>0.549</formula>
    </cfRule>
    <cfRule type="cellIs" dxfId="76" priority="2802" operator="greaterThanOrEqual">
      <formula>2.5</formula>
    </cfRule>
  </conditionalFormatting>
  <conditionalFormatting sqref="AX250">
    <cfRule type="cellIs" dxfId="75" priority="2800" operator="greaterThanOrEqual">
      <formula>7</formula>
    </cfRule>
  </conditionalFormatting>
  <conditionalFormatting sqref="CO250">
    <cfRule type="colorScale" priority="2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0">
    <cfRule type="colorScale" priority="2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0">
    <cfRule type="colorScale" priority="2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0">
    <cfRule type="colorScale" priority="2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0">
    <cfRule type="colorScale" priority="2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0">
    <cfRule type="colorScale" priority="2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0">
    <cfRule type="colorScale" priority="2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0">
    <cfRule type="colorScale" priority="2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0">
    <cfRule type="colorScale" priority="2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0">
    <cfRule type="colorScale" priority="2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0">
    <cfRule type="colorScale" priority="2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0">
    <cfRule type="colorScale" priority="2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0">
    <cfRule type="colorScale" priority="2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0">
    <cfRule type="colorScale" priority="2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0">
    <cfRule type="colorScale" priority="2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0">
    <cfRule type="colorScale" priority="2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0">
    <cfRule type="colorScale" priority="2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0">
    <cfRule type="colorScale" priority="2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0">
    <cfRule type="colorScale" priority="2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0">
    <cfRule type="colorScale" priority="2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0">
    <cfRule type="colorScale" priority="2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0">
    <cfRule type="colorScale" priority="2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0">
    <cfRule type="colorScale" priority="2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0">
    <cfRule type="colorScale" priority="2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0">
    <cfRule type="colorScale" priority="2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0">
    <cfRule type="colorScale" priority="2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0">
    <cfRule type="colorScale" priority="2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E250">
    <cfRule type="colorScale" priority="2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E250">
    <cfRule type="colorScale" priority="2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">
    <cfRule type="colorScale" priority="2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0">
    <cfRule type="colorScale" priority="2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0:IF250 HM250">
    <cfRule type="colorScale" priority="2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0">
    <cfRule type="colorScale" priority="2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:CN250">
    <cfRule type="colorScale" priority="2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0">
    <cfRule type="colorScale" priority="2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">
    <cfRule type="colorScale" priority="2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0">
    <cfRule type="colorScale" priority="2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0">
    <cfRule type="colorScale" priority="2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0">
    <cfRule type="colorScale" priority="2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0">
    <cfRule type="colorScale" priority="2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0">
    <cfRule type="colorScale" priority="2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0">
    <cfRule type="colorScale" priority="2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0">
    <cfRule type="colorScale" priority="2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0">
    <cfRule type="colorScale" priority="2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0">
    <cfRule type="colorScale" priority="2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0">
    <cfRule type="colorScale" priority="2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1 BA3:BA250">
    <cfRule type="colorScale" priority="2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250 BH3:BH247">
    <cfRule type="colorScale" priority="2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250">
    <cfRule type="colorScale" priority="2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250">
    <cfRule type="colorScale" priority="2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250">
    <cfRule type="colorScale" priority="2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250">
    <cfRule type="colorScale" priority="2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600:CO1048576 CO1 CO3:CO250">
    <cfRule type="colorScale" priority="2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600:CN1048576 CN1 CN3:CN250">
    <cfRule type="colorScale" priority="2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600:CM1048576 CM1 CM3:CM250">
    <cfRule type="colorScale" priority="2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H248:BH249 BG3:BG250">
    <cfRule type="colorScale" priority="2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1:CL255">
    <cfRule type="cellIs" dxfId="74" priority="2689" operator="lessThanOrEqual">
      <formula>0.3</formula>
    </cfRule>
    <cfRule type="cellIs" dxfId="73" priority="2690" operator="greaterThanOrEqual">
      <formula>3</formula>
    </cfRule>
  </conditionalFormatting>
  <conditionalFormatting sqref="BL251:BL255">
    <cfRule type="cellIs" dxfId="72" priority="2687" stopIfTrue="1" operator="lessThanOrEqual">
      <formula>0.549</formula>
    </cfRule>
    <cfRule type="cellIs" dxfId="71" priority="2688" operator="greaterThanOrEqual">
      <formula>2.5</formula>
    </cfRule>
  </conditionalFormatting>
  <conditionalFormatting sqref="AX251:AX255">
    <cfRule type="cellIs" dxfId="70" priority="2686" operator="greaterThanOrEqual">
      <formula>7</formula>
    </cfRule>
  </conditionalFormatting>
  <conditionalFormatting sqref="CO251:CO255">
    <cfRule type="colorScale" priority="2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1:GW255">
    <cfRule type="colorScale" priority="2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1:BD255">
    <cfRule type="colorScale" priority="2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1:BE255">
    <cfRule type="colorScale" priority="2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1:BF255">
    <cfRule type="colorScale" priority="2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1:CV255">
    <cfRule type="colorScale" priority="2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1:CQ255">
    <cfRule type="colorScale" priority="2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1:CP255">
    <cfRule type="colorScale" priority="2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1:CR255">
    <cfRule type="colorScale" priority="2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1:CS255">
    <cfRule type="colorScale" priority="2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1:HA255">
    <cfRule type="colorScale" priority="2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1:HB255">
    <cfRule type="colorScale" priority="2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1:HC255">
    <cfRule type="colorScale" priority="2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1:HE255">
    <cfRule type="colorScale" priority="2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1:HF255">
    <cfRule type="colorScale" priority="2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1:HG255">
    <cfRule type="colorScale" priority="2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1:HH255">
    <cfRule type="colorScale" priority="2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1:HI255">
    <cfRule type="colorScale" priority="2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1:HJ255">
    <cfRule type="colorScale" priority="2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1:HK255">
    <cfRule type="colorScale" priority="26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1:HL255">
    <cfRule type="colorScale" priority="2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1:GX255">
    <cfRule type="colorScale" priority="2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1:CT255">
    <cfRule type="colorScale" priority="2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1:CU255">
    <cfRule type="colorScale" priority="2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1:CW255">
    <cfRule type="colorScale" priority="2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1:CX255">
    <cfRule type="colorScale" priority="2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1:CY255">
    <cfRule type="colorScale" priority="2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6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E255">
    <cfRule type="colorScale" priority="26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E255">
    <cfRule type="colorScale" priority="2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D255">
    <cfRule type="colorScale" priority="26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1:IE255">
    <cfRule type="colorScale" priority="2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1:IF255 HM251:HM255">
    <cfRule type="colorScale" priority="2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1:HM255">
    <cfRule type="colorScale" priority="26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6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6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6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6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6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6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6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6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26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26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2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6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6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6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26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26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6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6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26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6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26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26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6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6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26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6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6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26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26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6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2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2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26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2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26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2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2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N255">
    <cfRule type="colorScale" priority="26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2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26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5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2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2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25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25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25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5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5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1:BA255">
    <cfRule type="colorScale" priority="25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1:BH255">
    <cfRule type="colorScale" priority="25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1:BP255">
    <cfRule type="colorScale" priority="25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1:BQ255">
    <cfRule type="colorScale" priority="2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1:BR255">
    <cfRule type="colorScale" priority="2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1:BU255">
    <cfRule type="colorScale" priority="2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1:CO255">
    <cfRule type="colorScale" priority="2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1:CN255">
    <cfRule type="colorScale" priority="25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1:CM255">
    <cfRule type="colorScale" priority="2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1:BG255">
    <cfRule type="colorScale" priority="25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6 CL258:CL263 CL265:CL277">
    <cfRule type="cellIs" dxfId="69" priority="2575" operator="lessThanOrEqual">
      <formula>0.3</formula>
    </cfRule>
    <cfRule type="cellIs" dxfId="68" priority="2576" operator="greaterThanOrEqual">
      <formula>3</formula>
    </cfRule>
  </conditionalFormatting>
  <conditionalFormatting sqref="BL256 BL258:BL263 BL265:BL277">
    <cfRule type="cellIs" dxfId="67" priority="2573" stopIfTrue="1" operator="lessThanOrEqual">
      <formula>0.549</formula>
    </cfRule>
    <cfRule type="cellIs" dxfId="66" priority="2574" operator="greaterThanOrEqual">
      <formula>2.5</formula>
    </cfRule>
  </conditionalFormatting>
  <conditionalFormatting sqref="AX256 AX258:AX263 AX265:AX277">
    <cfRule type="cellIs" dxfId="65" priority="2572" operator="greaterThanOrEqual">
      <formula>7</formula>
    </cfRule>
  </conditionalFormatting>
  <conditionalFormatting sqref="CO256 CO258 CO265:CO277 CO260:CO263">
    <cfRule type="colorScale" priority="25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2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25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 BR256 BR265:BR277">
    <cfRule type="colorScale" priority="2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 BU256 BU265:BU277">
    <cfRule type="colorScale" priority="25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8:GW263 GW256 GW265:GW277">
    <cfRule type="colorScale" priority="2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8:BD263 BD256 BD265:BD277">
    <cfRule type="colorScale" priority="25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8:BE263 BE256 BE265:BE277">
    <cfRule type="colorScale" priority="2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8:BF263 BF256 BF265:BF277">
    <cfRule type="colorScale" priority="25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8:CV263 CV256 CV265:CV277">
    <cfRule type="colorScale" priority="2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8:CQ263 CQ256 CQ265:CQ277">
    <cfRule type="colorScale" priority="25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8:CP263 CP256 CP265:CP277">
    <cfRule type="colorScale" priority="2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8:CR263 CR256 CR265:CR277">
    <cfRule type="colorScale" priority="25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8:CS263 CS256 CS265:CS277">
    <cfRule type="colorScale" priority="2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8:HA263 HA256 HA265:HA277">
    <cfRule type="colorScale" priority="25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8:HB263 HB256 HB265:HB277">
    <cfRule type="colorScale" priority="2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8:HC263 HC256 HC265:HC277">
    <cfRule type="colorScale" priority="25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8:HE263 HE256 HE265:HE277">
    <cfRule type="colorScale" priority="2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8:HF263 HF256 HF265:HF277">
    <cfRule type="colorScale" priority="2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8:HG263 HG256 HG265:HG277">
    <cfRule type="colorScale" priority="2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8:HH263 HH256 HH265:HH277">
    <cfRule type="colorScale" priority="25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8:HI263 HI256 HI265:HI277">
    <cfRule type="colorScale" priority="2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8:HJ263 HJ256 HJ265:HJ277">
    <cfRule type="colorScale" priority="2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8:HK263 HK256 HK265:HK277">
    <cfRule type="colorScale" priority="2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8:HL263 HL256 HL265:HL277">
    <cfRule type="colorScale" priority="2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8:GX263 GX256 GX265:GX277">
    <cfRule type="colorScale" priority="25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8:CT263 CT256 CT265:CT277">
    <cfRule type="colorScale" priority="2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8:CU263 CU256 CU265:CU277">
    <cfRule type="colorScale" priority="2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8:CW263 CW256 CW265:CW277">
    <cfRule type="colorScale" priority="2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8:CX263 CX256 CX265:CX277">
    <cfRule type="colorScale" priority="2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8:CY263 CY256 CY265:CY277">
    <cfRule type="colorScale" priority="2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2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2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2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E256 ID258:IE263 ID265:IE277">
    <cfRule type="colorScale" priority="2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E256">
    <cfRule type="colorScale" priority="2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8:ID263 ID256 ID265:ID277">
    <cfRule type="colorScale" priority="2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8:IE263 IE256 IE265:IE277">
    <cfRule type="colorScale" priority="2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6:IF256 HM256 HM258:HM263 ID258:IF263 ID265:IF277 HM265:HM277">
    <cfRule type="colorScale" priority="2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8:HM263 HM256 HM265:HM277">
    <cfRule type="colorScale" priority="2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2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2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 BH256 BH265:BH277">
    <cfRule type="colorScale" priority="2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2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 BG256 BG265:BG277">
    <cfRule type="colorScale" priority="2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2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2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2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25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2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2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 BP256 BP265:BP277">
    <cfRule type="colorScale" priority="2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 BQ256 BQ265:BQ277">
    <cfRule type="colorScale" priority="2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2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2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 BA256 BA265:BA277">
    <cfRule type="colorScale" priority="2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2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2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2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2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2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2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2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2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2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2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2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2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2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2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2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2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2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2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2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2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2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2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 CM258:CN258 CM265:CN277 CM260:CN263">
    <cfRule type="colorScale" priority="2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2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2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2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2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2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2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:CN256">
    <cfRule type="colorScale" priority="2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6 CN258 CN265:CN277 CN260:CN263">
    <cfRule type="colorScale" priority="2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6 CM258 CM265:CM277 CM260:CM263">
    <cfRule type="colorScale" priority="2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2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2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2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2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2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2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2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">
    <cfRule type="colorScale" priority="2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">
    <cfRule type="colorScale" priority="2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2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2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8:BA263">
    <cfRule type="colorScale" priority="2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8:BH263">
    <cfRule type="colorScale" priority="2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8:BP263">
    <cfRule type="colorScale" priority="2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8:BQ263">
    <cfRule type="colorScale" priority="2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8:BR263">
    <cfRule type="colorScale" priority="2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8:BU263">
    <cfRule type="colorScale" priority="2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8">
    <cfRule type="colorScale" priority="2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8">
    <cfRule type="colorScale" priority="2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8">
    <cfRule type="colorScale" priority="2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8:BG263">
    <cfRule type="colorScale" priority="2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57">
    <cfRule type="cellIs" dxfId="64" priority="2461" operator="lessThanOrEqual">
      <formula>0.3</formula>
    </cfRule>
    <cfRule type="cellIs" dxfId="63" priority="2462" operator="greaterThanOrEqual">
      <formula>3</formula>
    </cfRule>
  </conditionalFormatting>
  <conditionalFormatting sqref="BL257">
    <cfRule type="cellIs" dxfId="62" priority="2459" stopIfTrue="1" operator="lessThanOrEqual">
      <formula>0.549</formula>
    </cfRule>
    <cfRule type="cellIs" dxfId="61" priority="2460" operator="greaterThanOrEqual">
      <formula>2.5</formula>
    </cfRule>
  </conditionalFormatting>
  <conditionalFormatting sqref="AX257">
    <cfRule type="cellIs" dxfId="60" priority="2458" operator="greaterThanOrEqual">
      <formula>7</formula>
    </cfRule>
  </conditionalFormatting>
  <conditionalFormatting sqref="CM257">
    <cfRule type="colorScale" priority="2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2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2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57">
    <cfRule type="colorScale" priority="2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57">
    <cfRule type="colorScale" priority="2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57">
    <cfRule type="colorScale" priority="2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57">
    <cfRule type="colorScale" priority="2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57">
    <cfRule type="colorScale" priority="2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57">
    <cfRule type="colorScale" priority="2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57">
    <cfRule type="colorScale" priority="2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57">
    <cfRule type="colorScale" priority="2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57">
    <cfRule type="colorScale" priority="2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57">
    <cfRule type="colorScale" priority="2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57">
    <cfRule type="colorScale" priority="2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57">
    <cfRule type="colorScale" priority="2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57">
    <cfRule type="colorScale" priority="2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57">
    <cfRule type="colorScale" priority="2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57">
    <cfRule type="colorScale" priority="2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57">
    <cfRule type="colorScale" priority="2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57">
    <cfRule type="colorScale" priority="2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57">
    <cfRule type="colorScale" priority="2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57">
    <cfRule type="colorScale" priority="2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57">
    <cfRule type="colorScale" priority="2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57">
    <cfRule type="colorScale" priority="2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57">
    <cfRule type="colorScale" priority="2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57">
    <cfRule type="colorScale" priority="2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57">
    <cfRule type="colorScale" priority="2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57">
    <cfRule type="colorScale" priority="2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57">
    <cfRule type="colorScale" priority="2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2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2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E257">
    <cfRule type="colorScale" priority="2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E257">
    <cfRule type="colorScale" priority="2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">
    <cfRule type="colorScale" priority="2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57">
    <cfRule type="colorScale" priority="2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57:IF257 HM257">
    <cfRule type="colorScale" priority="2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57">
    <cfRule type="colorScale" priority="2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2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2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2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2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2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2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2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2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2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2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2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2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2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2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2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2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2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2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2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2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2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2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2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2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2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2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2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2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2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2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2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2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2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2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2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2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2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2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2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2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2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2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57">
    <cfRule type="colorScale" priority="2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57">
    <cfRule type="colorScale" priority="2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57">
    <cfRule type="colorScale" priority="2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57">
    <cfRule type="colorScale" priority="2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57">
    <cfRule type="colorScale" priority="2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57">
    <cfRule type="colorScale" priority="2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7">
    <cfRule type="colorScale" priority="2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7">
    <cfRule type="colorScale" priority="2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7">
    <cfRule type="colorScale" priority="2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57">
    <cfRule type="colorScale" priority="2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264">
    <cfRule type="cellIs" dxfId="59" priority="2339" operator="lessThanOrEqual">
      <formula>0.3</formula>
    </cfRule>
    <cfRule type="cellIs" dxfId="58" priority="2340" operator="greaterThanOrEqual">
      <formula>3</formula>
    </cfRule>
  </conditionalFormatting>
  <conditionalFormatting sqref="BL264">
    <cfRule type="cellIs" dxfId="57" priority="2337" stopIfTrue="1" operator="lessThanOrEqual">
      <formula>0.549</formula>
    </cfRule>
    <cfRule type="cellIs" dxfId="56" priority="2338" operator="greaterThanOrEqual">
      <formula>2.5</formula>
    </cfRule>
  </conditionalFormatting>
  <conditionalFormatting sqref="AX264">
    <cfRule type="cellIs" dxfId="55" priority="2336" operator="greaterThanOrEqual">
      <formula>7</formula>
    </cfRule>
  </conditionalFormatting>
  <conditionalFormatting sqref="CM264">
    <cfRule type="colorScale" priority="2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2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2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64">
    <cfRule type="colorScale" priority="2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64">
    <cfRule type="colorScale" priority="2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64">
    <cfRule type="colorScale" priority="2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64">
    <cfRule type="colorScale" priority="2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64">
    <cfRule type="colorScale" priority="2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64">
    <cfRule type="colorScale" priority="2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64">
    <cfRule type="colorScale" priority="2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64">
    <cfRule type="colorScale" priority="2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64">
    <cfRule type="colorScale" priority="2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64">
    <cfRule type="colorScale" priority="2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64">
    <cfRule type="colorScale" priority="2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64">
    <cfRule type="colorScale" priority="2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64">
    <cfRule type="colorScale" priority="2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64">
    <cfRule type="colorScale" priority="2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64">
    <cfRule type="colorScale" priority="2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64">
    <cfRule type="colorScale" priority="2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64">
    <cfRule type="colorScale" priority="2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64">
    <cfRule type="colorScale" priority="2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64">
    <cfRule type="colorScale" priority="2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64">
    <cfRule type="colorScale" priority="2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64">
    <cfRule type="colorScale" priority="2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64">
    <cfRule type="colorScale" priority="2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64">
    <cfRule type="colorScale" priority="2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64">
    <cfRule type="colorScale" priority="2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64">
    <cfRule type="colorScale" priority="2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64">
    <cfRule type="colorScale" priority="2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2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2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E264">
    <cfRule type="colorScale" priority="2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E264">
    <cfRule type="colorScale" priority="2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">
    <cfRule type="colorScale" priority="2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64">
    <cfRule type="colorScale" priority="2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64:IF264 HM264">
    <cfRule type="colorScale" priority="2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64">
    <cfRule type="colorScale" priority="2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2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2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2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2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2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2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2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2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2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2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2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2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2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2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2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2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2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2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2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2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2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2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2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2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2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2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2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2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2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2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2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2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2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2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2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2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2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2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2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2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2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2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64">
    <cfRule type="colorScale" priority="2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64">
    <cfRule type="colorScale" priority="2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64">
    <cfRule type="colorScale" priority="2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64">
    <cfRule type="colorScale" priority="2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64">
    <cfRule type="colorScale" priority="2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64">
    <cfRule type="colorScale" priority="2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64">
    <cfRule type="colorScale" priority="2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64">
    <cfRule type="colorScale" priority="2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64">
    <cfRule type="colorScale" priority="2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64">
    <cfRule type="colorScale" priority="2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2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2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2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2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78:BH340 BG320">
    <cfRule type="colorScale" priority="2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21:BG340 BG278:BG319">
    <cfRule type="colorScale" priority="2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2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2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2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2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2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2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2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2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">
    <cfRule type="colorScale" priority="2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2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">
    <cfRule type="colorScale" priority="2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">
    <cfRule type="colorScale" priority="2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2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">
    <cfRule type="colorScale" priority="2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">
    <cfRule type="colorScale" priority="2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">
    <cfRule type="colorScale" priority="2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2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2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2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2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2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2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2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:CN259">
    <cfRule type="colorScale" priority="2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2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2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2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2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59">
    <cfRule type="colorScale" priority="2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59">
    <cfRule type="colorScale" priority="2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59">
    <cfRule type="colorScale" priority="2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2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2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2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2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2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2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2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:CN281">
    <cfRule type="colorScale" priority="2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2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2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2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2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81">
    <cfRule type="colorScale" priority="2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81">
    <cfRule type="colorScale" priority="2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81">
    <cfRule type="colorScale" priority="2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250:BH340 BH3:BH247">
    <cfRule type="colorScale" priority="2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1 BA3:BA340">
    <cfRule type="colorScale" priority="2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H248:BH249 BG3:BG340">
    <cfRule type="colorScale" priority="2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340">
    <cfRule type="colorScale" priority="2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340">
    <cfRule type="colorScale" priority="2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340">
    <cfRule type="colorScale" priority="2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340">
    <cfRule type="colorScale" priority="2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600:CP1048576 CP1 CP3:CP340">
    <cfRule type="colorScale" priority="2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600:HA1048576 HA1 HA3:HA340">
    <cfRule type="colorScale" priority="1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600:HB1048576 HB1 HB3:HB340">
    <cfRule type="colorScale" priority="1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600:HC1048576 HC1 HC3:HC340">
    <cfRule type="colorScale" priority="1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600:HD1048576 HD1 HD3:HD340">
    <cfRule type="colorScale" priority="1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600:HE1048576 HE1 HE3:HE340">
    <cfRule type="colorScale" priority="1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600:HF1048576 HF1 HF3:HF340">
    <cfRule type="colorScale" priority="1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600:HG1048576 HG1 HG3:HG340">
    <cfRule type="colorScale" priority="1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600:HH1048576 HH1 HH3:HH340">
    <cfRule type="colorScale" priority="1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600:HI1048576 HI1 HI3:HI340">
    <cfRule type="colorScale" priority="1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600:HJ1048576 HJ1 HJ3:HJ340">
    <cfRule type="colorScale" priority="1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600:HK1048576 HK1 HK3:HK340">
    <cfRule type="colorScale" priority="1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600:HL1048576 HL1 HL3:HL340">
    <cfRule type="colorScale" priority="1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600:HM1048576 HM1 HM3:HM340">
    <cfRule type="colorScale" priority="1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600:HN1048576 HN1 HN3:HN340">
    <cfRule type="colorScale" priority="1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600:HO1048576 HO1 HO3:HO340">
    <cfRule type="colorScale" priority="1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600:HP1048576 HP1 HP3:HP340">
    <cfRule type="colorScale" priority="18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600:HQ1048576 HQ1 HQ3:HQ340">
    <cfRule type="colorScale" priority="18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600:HR1048576 HR1 HR3:HR340">
    <cfRule type="colorScale" priority="1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600:HS1048576 HS1 HS3:HS340">
    <cfRule type="colorScale" priority="1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600:HT1048576 HT1 HT3:HT340">
    <cfRule type="colorScale" priority="1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600:HU1048576 HU1 HU3:HU340">
    <cfRule type="colorScale" priority="1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600:HV1048576 HV1 HV3:HV340">
    <cfRule type="colorScale" priority="1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600:HW1048576 HW1 HW3:HW340">
    <cfRule type="colorScale" priority="1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600:HX1048576 HX1 HX3:HX340">
    <cfRule type="colorScale" priority="1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600:HY1048576 HY1 HY3:HY340">
    <cfRule type="colorScale" priority="1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600:HZ1048576 HZ1 HZ3:HZ340">
    <cfRule type="colorScale" priority="1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600:IA1048576 IA1 IA3:IA340">
    <cfRule type="colorScale" priority="1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1 BA3:BA362">
    <cfRule type="colorScale" priority="1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362">
    <cfRule type="colorScale" priority="16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362">
    <cfRule type="colorScale" priority="1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362">
    <cfRule type="colorScale" priority="1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362">
    <cfRule type="colorScale" priority="1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G3:BG362">
    <cfRule type="colorScale" priority="1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362">
    <cfRule type="colorScale" priority="1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9:BN1048576 BN3:BN381">
    <cfRule type="cellIs" dxfId="54" priority="1498" operator="lessThan">
      <formula>0.5</formula>
    </cfRule>
    <cfRule type="cellIs" dxfId="53" priority="1499" operator="greaterThan">
      <formula>5</formula>
    </cfRule>
  </conditionalFormatting>
  <conditionalFormatting sqref="GW382:GW384">
    <cfRule type="colorScale" priority="1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2:HA384">
    <cfRule type="colorScale" priority="1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2:HB384">
    <cfRule type="colorScale" priority="1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2:HC384">
    <cfRule type="colorScale" priority="1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2:HE384">
    <cfRule type="colorScale" priority="1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2:HF384">
    <cfRule type="colorScale" priority="1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2:HG384">
    <cfRule type="colorScale" priority="1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2:HH384">
    <cfRule type="colorScale" priority="1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2:HI384">
    <cfRule type="colorScale" priority="1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2:HJ384">
    <cfRule type="colorScale" priority="1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2:HK384">
    <cfRule type="colorScale" priority="1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2:HL384">
    <cfRule type="colorScale" priority="1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 ID382:IF384">
    <cfRule type="colorScale" priority="1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82:GX384">
    <cfRule type="colorScale" priority="1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2:IE384">
    <cfRule type="colorScale" priority="1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2:ID384">
    <cfRule type="colorScale" priority="1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82:IE384">
    <cfRule type="colorScale" priority="1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">
    <cfRule type="colorScale" priority="1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82:CL384">
    <cfRule type="cellIs" dxfId="52" priority="1478" operator="lessThanOrEqual">
      <formula>0.3</formula>
    </cfRule>
    <cfRule type="cellIs" dxfId="51" priority="1479" operator="greaterThanOrEqual">
      <formula>3</formula>
    </cfRule>
  </conditionalFormatting>
  <conditionalFormatting sqref="BL382:BL384">
    <cfRule type="cellIs" dxfId="50" priority="1476" stopIfTrue="1" operator="lessThanOrEqual">
      <formula>0.549</formula>
    </cfRule>
    <cfRule type="cellIs" dxfId="49" priority="1477" operator="greaterThanOrEqual">
      <formula>2.5</formula>
    </cfRule>
  </conditionalFormatting>
  <conditionalFormatting sqref="AX382:AX384">
    <cfRule type="cellIs" dxfId="48" priority="1475" operator="greaterThanOrEqual">
      <formula>7</formula>
    </cfRule>
  </conditionalFormatting>
  <conditionalFormatting sqref="CO382:CO384">
    <cfRule type="colorScale" priority="1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82:BD384">
    <cfRule type="colorScale" priority="1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82:BE384">
    <cfRule type="colorScale" priority="1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82:BF384">
    <cfRule type="colorScale" priority="1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82:CV384">
    <cfRule type="colorScale" priority="1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82:CQ384">
    <cfRule type="colorScale" priority="1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2:CP384">
    <cfRule type="colorScale" priority="1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82:CR384">
    <cfRule type="colorScale" priority="1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82:CS384">
    <cfRule type="colorScale" priority="1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82:CT384">
    <cfRule type="colorScale" priority="1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82:CU384">
    <cfRule type="colorScale" priority="1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82:CW384">
    <cfRule type="colorScale" priority="1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82:CX384">
    <cfRule type="colorScale" priority="1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82:CY384">
    <cfRule type="colorScale" priority="1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N384">
    <cfRule type="colorScale" priority="1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1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1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1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1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2:CO384">
    <cfRule type="colorScale" priority="1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2:CN384">
    <cfRule type="colorScale" priority="1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2:CM384">
    <cfRule type="colorScale" priority="1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2:CP384">
    <cfRule type="colorScale" priority="1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2:HA384">
    <cfRule type="colorScale" priority="1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2:HB384">
    <cfRule type="colorScale" priority="1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2:HC384">
    <cfRule type="colorScale" priority="1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82:HD384">
    <cfRule type="colorScale" priority="1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2:HE384">
    <cfRule type="colorScale" priority="1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2:HF384">
    <cfRule type="colorScale" priority="1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2:HG384">
    <cfRule type="colorScale" priority="1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2:HH384">
    <cfRule type="colorScale" priority="1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2:HI384">
    <cfRule type="colorScale" priority="1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2:HJ384">
    <cfRule type="colorScale" priority="1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2:HK384">
    <cfRule type="colorScale" priority="1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2:HL384">
    <cfRule type="colorScale" priority="1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2:HM384">
    <cfRule type="colorScale" priority="1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82:HN384">
    <cfRule type="colorScale" priority="1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82:HO384">
    <cfRule type="colorScale" priority="1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82:HP384">
    <cfRule type="colorScale" priority="1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82:HQ384">
    <cfRule type="colorScale" priority="1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82:HR384">
    <cfRule type="colorScale" priority="1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82:HS384">
    <cfRule type="colorScale" priority="1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82:HT384">
    <cfRule type="colorScale" priority="1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82:HU384">
    <cfRule type="colorScale" priority="1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82:HV384">
    <cfRule type="colorScale" priority="1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82:HW384">
    <cfRule type="colorScale" priority="1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82:HX384">
    <cfRule type="colorScale" priority="1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82:HY384">
    <cfRule type="colorScale" priority="1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82:HZ384">
    <cfRule type="colorScale" priority="1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82:IA384">
    <cfRule type="colorScale" priority="1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2:BA384">
    <cfRule type="colorScale" priority="1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2:BH384">
    <cfRule type="colorScale" priority="1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2:BP384">
    <cfRule type="colorScale" priority="1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2:BQ384">
    <cfRule type="colorScale" priority="1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2:BR384">
    <cfRule type="colorScale" priority="1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2:BG384">
    <cfRule type="colorScale" priority="13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2:BU384">
    <cfRule type="colorScale" priority="1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82:BN384">
    <cfRule type="cellIs" dxfId="47" priority="1341" operator="lessThan">
      <formula>0.5</formula>
    </cfRule>
    <cfRule type="cellIs" dxfId="46" priority="1342" operator="greaterThan">
      <formula>5</formula>
    </cfRule>
  </conditionalFormatting>
  <conditionalFormatting sqref="GW385:GW393">
    <cfRule type="colorScale" priority="1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5:HA393">
    <cfRule type="colorScale" priority="1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5:HB393">
    <cfRule type="colorScale" priority="1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5:HC393">
    <cfRule type="colorScale" priority="1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5:HE393">
    <cfRule type="colorScale" priority="1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5:HF393">
    <cfRule type="colorScale" priority="1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5:HG393">
    <cfRule type="colorScale" priority="1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5:HH393">
    <cfRule type="colorScale" priority="1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5:HI393">
    <cfRule type="colorScale" priority="1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5:HJ393">
    <cfRule type="colorScale" priority="1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5:HK393">
    <cfRule type="colorScale" priority="1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5:HL393">
    <cfRule type="colorScale" priority="1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 ID385:IF393">
    <cfRule type="colorScale" priority="1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85:GX393">
    <cfRule type="colorScale" priority="1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5:IE393">
    <cfRule type="colorScale" priority="1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85:ID393">
    <cfRule type="colorScale" priority="1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85:IE393">
    <cfRule type="colorScale" priority="1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">
    <cfRule type="colorScale" priority="1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85:CL393">
    <cfRule type="cellIs" dxfId="45" priority="1321" operator="lessThanOrEqual">
      <formula>0.3</formula>
    </cfRule>
    <cfRule type="cellIs" dxfId="44" priority="1322" operator="greaterThanOrEqual">
      <formula>3</formula>
    </cfRule>
  </conditionalFormatting>
  <conditionalFormatting sqref="BL385:BL393">
    <cfRule type="cellIs" dxfId="43" priority="1319" stopIfTrue="1" operator="lessThanOrEqual">
      <formula>0.549</formula>
    </cfRule>
    <cfRule type="cellIs" dxfId="42" priority="1320" operator="greaterThanOrEqual">
      <formula>2.5</formula>
    </cfRule>
  </conditionalFormatting>
  <conditionalFormatting sqref="AX385:AX393">
    <cfRule type="cellIs" dxfId="41" priority="1318" operator="greaterThanOrEqual">
      <formula>7</formula>
    </cfRule>
  </conditionalFormatting>
  <conditionalFormatting sqref="CO385:CO393">
    <cfRule type="colorScale" priority="1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85:BD393">
    <cfRule type="colorScale" priority="1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85:BE393">
    <cfRule type="colorScale" priority="1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85:BF393">
    <cfRule type="colorScale" priority="1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85:CV393">
    <cfRule type="colorScale" priority="1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85:CQ393">
    <cfRule type="colorScale" priority="1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5:CP393">
    <cfRule type="colorScale" priority="1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85:CR393">
    <cfRule type="colorScale" priority="1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85:CS393">
    <cfRule type="colorScale" priority="1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85:CT393">
    <cfRule type="colorScale" priority="1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85:CU393">
    <cfRule type="colorScale" priority="1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85:CW393">
    <cfRule type="colorScale" priority="1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85:CX393">
    <cfRule type="colorScale" priority="1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85:CY393">
    <cfRule type="colorScale" priority="1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N393">
    <cfRule type="colorScale" priority="1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1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1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1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1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85:CO393">
    <cfRule type="colorScale" priority="1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85:CN393">
    <cfRule type="colorScale" priority="1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85:CM393">
    <cfRule type="colorScale" priority="1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85:CP393">
    <cfRule type="colorScale" priority="1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85:HA393">
    <cfRule type="colorScale" priority="1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85:HB393">
    <cfRule type="colorScale" priority="1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85:HC393">
    <cfRule type="colorScale" priority="1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85:HD393">
    <cfRule type="colorScale" priority="1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85:HE393">
    <cfRule type="colorScale" priority="1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85:HF393">
    <cfRule type="colorScale" priority="1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85:HG393">
    <cfRule type="colorScale" priority="1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85:HH393">
    <cfRule type="colorScale" priority="1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85:HI393">
    <cfRule type="colorScale" priority="1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85:HJ393">
    <cfRule type="colorScale" priority="1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85:HK393">
    <cfRule type="colorScale" priority="1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85:HL393">
    <cfRule type="colorScale" priority="1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85:HM393">
    <cfRule type="colorScale" priority="1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85:HN393">
    <cfRule type="colorScale" priority="1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85:HO393">
    <cfRule type="colorScale" priority="1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85:HP393">
    <cfRule type="colorScale" priority="1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85:HQ393">
    <cfRule type="colorScale" priority="1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85:HR393">
    <cfRule type="colorScale" priority="1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85:HS393">
    <cfRule type="colorScale" priority="1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85:HT393">
    <cfRule type="colorScale" priority="1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85:HU393">
    <cfRule type="colorScale" priority="1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85:HV393">
    <cfRule type="colorScale" priority="1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85:HW393">
    <cfRule type="colorScale" priority="1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85:HX393">
    <cfRule type="colorScale" priority="1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85:HY393">
    <cfRule type="colorScale" priority="1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85:HZ393">
    <cfRule type="colorScale" priority="1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85:IA393">
    <cfRule type="colorScale" priority="1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85:BA393">
    <cfRule type="colorScale" priority="1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85:BH393">
    <cfRule type="colorScale" priority="1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85:BP393">
    <cfRule type="colorScale" priority="1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85:BQ393">
    <cfRule type="colorScale" priority="1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85:BR393">
    <cfRule type="colorScale" priority="1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85:BG393">
    <cfRule type="colorScale" priority="1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85:BU393">
    <cfRule type="colorScale" priority="1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85:BN393">
    <cfRule type="cellIs" dxfId="40" priority="1184" operator="lessThan">
      <formula>0.5</formula>
    </cfRule>
    <cfRule type="cellIs" dxfId="39" priority="1185" operator="greaterThan">
      <formula>5</formula>
    </cfRule>
  </conditionalFormatting>
  <conditionalFormatting sqref="BA600:BA1048576 BA1 BA3:BA393">
    <cfRule type="colorScale" priority="1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G3:BG393">
    <cfRule type="colorScale" priority="1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393">
    <cfRule type="colorScale" priority="1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393">
    <cfRule type="colorScale" priority="1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393">
    <cfRule type="colorScale" priority="1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393">
    <cfRule type="colorScale" priority="1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393">
    <cfRule type="colorScale" priority="1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94">
    <cfRule type="colorScale" priority="11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4">
    <cfRule type="colorScale" priority="1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4">
    <cfRule type="colorScale" priority="1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4">
    <cfRule type="colorScale" priority="1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4">
    <cfRule type="colorScale" priority="1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4">
    <cfRule type="colorScale" priority="1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4">
    <cfRule type="colorScale" priority="11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4">
    <cfRule type="colorScale" priority="1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4">
    <cfRule type="colorScale" priority="1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4">
    <cfRule type="colorScale" priority="1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4">
    <cfRule type="colorScale" priority="11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4">
    <cfRule type="colorScale" priority="1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:IF394 HM394">
    <cfRule type="colorScale" priority="1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94">
    <cfRule type="colorScale" priority="1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:IE394">
    <cfRule type="colorScale" priority="1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4">
    <cfRule type="colorScale" priority="1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94">
    <cfRule type="colorScale" priority="1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4">
    <cfRule type="colorScale" priority="1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94">
    <cfRule type="cellIs" dxfId="38" priority="1157" operator="lessThanOrEqual">
      <formula>0.3</formula>
    </cfRule>
    <cfRule type="cellIs" dxfId="37" priority="1158" operator="greaterThanOrEqual">
      <formula>3</formula>
    </cfRule>
  </conditionalFormatting>
  <conditionalFormatting sqref="BL394">
    <cfRule type="cellIs" dxfId="36" priority="1155" stopIfTrue="1" operator="lessThanOrEqual">
      <formula>0.549</formula>
    </cfRule>
    <cfRule type="cellIs" dxfId="35" priority="1156" operator="greaterThanOrEqual">
      <formula>2.5</formula>
    </cfRule>
  </conditionalFormatting>
  <conditionalFormatting sqref="AX394">
    <cfRule type="cellIs" dxfId="34" priority="1154" operator="greaterThanOrEqual">
      <formula>7</formula>
    </cfRule>
  </conditionalFormatting>
  <conditionalFormatting sqref="CO394">
    <cfRule type="colorScale" priority="11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94">
    <cfRule type="colorScale" priority="11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94">
    <cfRule type="colorScale" priority="1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94">
    <cfRule type="colorScale" priority="1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94">
    <cfRule type="colorScale" priority="11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94">
    <cfRule type="colorScale" priority="1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4">
    <cfRule type="colorScale" priority="1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94">
    <cfRule type="colorScale" priority="1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94">
    <cfRule type="colorScale" priority="1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94">
    <cfRule type="colorScale" priority="1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94">
    <cfRule type="colorScale" priority="11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94">
    <cfRule type="colorScale" priority="1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94">
    <cfRule type="colorScale" priority="1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94">
    <cfRule type="colorScale" priority="11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:CN394">
    <cfRule type="colorScale" priority="1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1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10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1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10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4">
    <cfRule type="colorScale" priority="1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4">
    <cfRule type="colorScale" priority="10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4">
    <cfRule type="colorScale" priority="1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4">
    <cfRule type="colorScale" priority="1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4">
    <cfRule type="colorScale" priority="1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4">
    <cfRule type="colorScale" priority="1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4">
    <cfRule type="colorScale" priority="1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94">
    <cfRule type="colorScale" priority="1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4">
    <cfRule type="colorScale" priority="10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4">
    <cfRule type="colorScale" priority="10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4">
    <cfRule type="colorScale" priority="1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4">
    <cfRule type="colorScale" priority="1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4">
    <cfRule type="colorScale" priority="1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4">
    <cfRule type="colorScale" priority="1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4">
    <cfRule type="colorScale" priority="1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4">
    <cfRule type="colorScale" priority="1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4">
    <cfRule type="colorScale" priority="1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94">
    <cfRule type="colorScale" priority="1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94">
    <cfRule type="colorScale" priority="1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94">
    <cfRule type="colorScale" priority="1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94">
    <cfRule type="colorScale" priority="1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94">
    <cfRule type="colorScale" priority="1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94">
    <cfRule type="colorScale" priority="1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94">
    <cfRule type="colorScale" priority="1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94">
    <cfRule type="colorScale" priority="1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94">
    <cfRule type="colorScale" priority="1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94">
    <cfRule type="colorScale" priority="1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94">
    <cfRule type="colorScale" priority="1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94">
    <cfRule type="colorScale" priority="1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94">
    <cfRule type="colorScale" priority="1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94">
    <cfRule type="colorScale" priority="1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4">
    <cfRule type="colorScale" priority="1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94">
    <cfRule type="cellIs" dxfId="33" priority="1020" operator="lessThan">
      <formula>0.5</formula>
    </cfRule>
    <cfRule type="cellIs" dxfId="32" priority="1021" operator="greaterThan">
      <formula>5</formula>
    </cfRule>
  </conditionalFormatting>
  <conditionalFormatting sqref="BA394">
    <cfRule type="colorScale" priority="10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4">
    <cfRule type="colorScale" priority="1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4">
    <cfRule type="colorScale" priority="10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4">
    <cfRule type="colorScale" priority="10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4">
    <cfRule type="colorScale" priority="10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4">
    <cfRule type="colorScale" priority="1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4">
    <cfRule type="colorScale" priority="10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395:CL413 CL440:CL449 CL451:CL456">
    <cfRule type="cellIs" dxfId="31" priority="993" operator="lessThanOrEqual">
      <formula>0.3</formula>
    </cfRule>
    <cfRule type="cellIs" dxfId="30" priority="994" operator="greaterThanOrEqual">
      <formula>3</formula>
    </cfRule>
  </conditionalFormatting>
  <conditionalFormatting sqref="BL395:BL413 BL440:BL449 BL451:BL456">
    <cfRule type="cellIs" dxfId="29" priority="991" stopIfTrue="1" operator="lessThanOrEqual">
      <formula>0.549</formula>
    </cfRule>
    <cfRule type="cellIs" dxfId="28" priority="992" operator="greaterThanOrEqual">
      <formula>2.5</formula>
    </cfRule>
  </conditionalFormatting>
  <conditionalFormatting sqref="AX395:AX413 AX440:AX449 AX451:AX456">
    <cfRule type="cellIs" dxfId="27" priority="990" operator="greaterThanOrEqual">
      <formula>7</formula>
    </cfRule>
  </conditionalFormatting>
  <conditionalFormatting sqref="CO395:CO413">
    <cfRule type="colorScale" priority="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">
    <cfRule type="colorScale" priority="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">
    <cfRule type="colorScale" priority="9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">
    <cfRule type="colorScale" priority="9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9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9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9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">
    <cfRule type="colorScale" priority="9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">
    <cfRule type="colorScale" priority="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">
    <cfRule type="colorScale" priority="9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8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8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8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8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5:CP413">
    <cfRule type="colorScale" priority="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5:HA413">
    <cfRule type="colorScale" priority="8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5:HB413">
    <cfRule type="colorScale" priority="8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5:HC413">
    <cfRule type="colorScale" priority="8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5:HE413">
    <cfRule type="colorScale" priority="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5:HF413">
    <cfRule type="colorScale" priority="8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5:HG413">
    <cfRule type="colorScale" priority="8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5:HH413">
    <cfRule type="colorScale" priority="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5:HI413">
    <cfRule type="colorScale" priority="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5:HJ413">
    <cfRule type="colorScale" priority="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5:HK413">
    <cfRule type="colorScale" priority="8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5:HL413">
    <cfRule type="colorScale" priority="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5:HM413">
    <cfRule type="colorScale" priority="8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">
    <cfRule type="colorScale" priority="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8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8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8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395:BN413 BN440:BN449 BN451:BN456">
    <cfRule type="cellIs" dxfId="26" priority="856" operator="lessThan">
      <formula>0.5</formula>
    </cfRule>
    <cfRule type="cellIs" dxfId="25" priority="857" operator="greaterThan">
      <formula>5</formula>
    </cfRule>
  </conditionalFormatting>
  <conditionalFormatting sqref="BA395:BA413">
    <cfRule type="colorScale" priority="8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">
    <cfRule type="colorScale" priority="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">
    <cfRule type="colorScale" priority="8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">
    <cfRule type="colorScale" priority="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">
    <cfRule type="colorScale" priority="8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">
    <cfRule type="colorScale" priority="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">
    <cfRule type="colorScale" priority="8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440:BA449 BA1 BA451:BA456 BA459:BA495 BA3:BA413">
    <cfRule type="colorScale" priority="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440:BG449 BG1 BG451:BG456 BG459:BG495 BG3:BG413">
    <cfRule type="colorScale" priority="8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440:BH449 BH1 BH451:BH456 BH459:BH495 BH3:BH413">
    <cfRule type="colorScale" priority="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440:BP449 BP451:BP456 BP459:BP484 BP3:BP413">
    <cfRule type="colorScale" priority="8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440:BQ449 BQ451:BQ456 BQ459:BQ484 BQ3:BQ413">
    <cfRule type="colorScale" priority="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440:BR449 BR451:BR456 BR459:BR484 BR3:BR413">
    <cfRule type="colorScale" priority="8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440:BU449 BU1 BU451:BU456 BU459:BU495 BU3:BU413">
    <cfRule type="colorScale" priority="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14:GW439">
    <cfRule type="colorScale" priority="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14:HA439">
    <cfRule type="colorScale" priority="8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14:HB439">
    <cfRule type="colorScale" priority="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14:HC439">
    <cfRule type="colorScale" priority="8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14:HE439">
    <cfRule type="colorScale" priority="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14:HF439">
    <cfRule type="colorScale" priority="8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14:HG439">
    <cfRule type="colorScale" priority="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14:HH439">
    <cfRule type="colorScale" priority="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14:HI439">
    <cfRule type="colorScale" priority="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14:HJ439">
    <cfRule type="colorScale" priority="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14:HK439">
    <cfRule type="colorScale" priority="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14:HL439">
    <cfRule type="colorScale" priority="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F439 HM414:HM439">
    <cfRule type="colorScale" priority="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14:GX439">
    <cfRule type="colorScale" priority="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E439">
    <cfRule type="colorScale" priority="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14:ID439">
    <cfRule type="colorScale" priority="8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14:IE439">
    <cfRule type="colorScale" priority="8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14:HM439">
    <cfRule type="colorScale" priority="8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14:CL439">
    <cfRule type="cellIs" dxfId="24" priority="822" operator="lessThanOrEqual">
      <formula>0.3</formula>
    </cfRule>
    <cfRule type="cellIs" dxfId="23" priority="823" operator="greaterThanOrEqual">
      <formula>3</formula>
    </cfRule>
  </conditionalFormatting>
  <conditionalFormatting sqref="BL414:BL439">
    <cfRule type="cellIs" dxfId="22" priority="820" stopIfTrue="1" operator="lessThanOrEqual">
      <formula>0.549</formula>
    </cfRule>
    <cfRule type="cellIs" dxfId="21" priority="821" operator="greaterThanOrEqual">
      <formula>2.5</formula>
    </cfRule>
  </conditionalFormatting>
  <conditionalFormatting sqref="AX414:AX439">
    <cfRule type="cellIs" dxfId="20" priority="819" operator="greaterThanOrEqual">
      <formula>7</formula>
    </cfRule>
  </conditionalFormatting>
  <conditionalFormatting sqref="CO414:CO439">
    <cfRule type="colorScale" priority="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14:BD439">
    <cfRule type="colorScale" priority="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14:BE439">
    <cfRule type="colorScale" priority="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14:BF439">
    <cfRule type="colorScale" priority="8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14:CV439">
    <cfRule type="colorScale" priority="8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14:CQ439">
    <cfRule type="colorScale" priority="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14:CP439">
    <cfRule type="colorScale" priority="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14:CR439">
    <cfRule type="colorScale" priority="8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14:CS439">
    <cfRule type="colorScale" priority="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14:CT439">
    <cfRule type="colorScale" priority="8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14:CU439">
    <cfRule type="colorScale" priority="8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14:CW439">
    <cfRule type="colorScale" priority="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14:CX439">
    <cfRule type="colorScale" priority="8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14:CY439">
    <cfRule type="colorScale" priority="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N439">
    <cfRule type="colorScale" priority="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7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7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14:CO439">
    <cfRule type="colorScale" priority="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14:CN439">
    <cfRule type="colorScale" priority="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14:CM439">
    <cfRule type="colorScale" priority="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14:CP439">
    <cfRule type="colorScale" priority="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14:HA439">
    <cfRule type="colorScale" priority="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14:HB439">
    <cfRule type="colorScale" priority="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14:HC439">
    <cfRule type="colorScale" priority="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14:HD439">
    <cfRule type="colorScale" priority="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14:HE439">
    <cfRule type="colorScale" priority="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14:HF439">
    <cfRule type="colorScale" priority="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14:HG439">
    <cfRule type="colorScale" priority="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14:HH439">
    <cfRule type="colorScale" priority="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14:HI439">
    <cfRule type="colorScale" priority="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14:HJ439">
    <cfRule type="colorScale" priority="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14:HK439">
    <cfRule type="colorScale" priority="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14:HL439">
    <cfRule type="colorScale" priority="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14:HM439">
    <cfRule type="colorScale" priority="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14:HN439">
    <cfRule type="colorScale" priority="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14:HO439">
    <cfRule type="colorScale" priority="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14:HP439">
    <cfRule type="colorScale" priority="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14:HQ439">
    <cfRule type="colorScale" priority="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14:HR439">
    <cfRule type="colorScale" priority="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14:HS439">
    <cfRule type="colorScale" priority="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14:HT439">
    <cfRule type="colorScale" priority="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14:HU439">
    <cfRule type="colorScale" priority="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14:HV439">
    <cfRule type="colorScale" priority="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14:HW439">
    <cfRule type="colorScale" priority="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14:HX439">
    <cfRule type="colorScale" priority="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14:HY439">
    <cfRule type="colorScale" priority="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14:HZ439">
    <cfRule type="colorScale" priority="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14:IA439">
    <cfRule type="colorScale" priority="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14:BN439">
    <cfRule type="cellIs" dxfId="19" priority="685" operator="lessThan">
      <formula>0.5</formula>
    </cfRule>
    <cfRule type="cellIs" dxfId="18" priority="686" operator="greaterThan">
      <formula>5</formula>
    </cfRule>
  </conditionalFormatting>
  <conditionalFormatting sqref="BA414:BA439">
    <cfRule type="colorScale" priority="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14:BA439">
    <cfRule type="colorScale" priority="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14:BG439">
    <cfRule type="colorScale" priority="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14:BH439">
    <cfRule type="colorScale" priority="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14:BP439">
    <cfRule type="colorScale" priority="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14:BQ439">
    <cfRule type="colorScale" priority="6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14:BR439">
    <cfRule type="colorScale" priority="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14:BU439">
    <cfRule type="colorScale" priority="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451:BA456 BA1 BA459:BA495 BA3:BA449">
    <cfRule type="colorScale" priority="5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451:BG456 BG1 BG459:BG495 BG3:BG449">
    <cfRule type="colorScale" priority="6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451:BH456 BH1 BH459:BH495 BH3:BH449">
    <cfRule type="colorScale" priority="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451:BP456 BP459:BP484 BP3:BP449">
    <cfRule type="colorScale" priority="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451:BQ456 BQ459:BQ484 BQ3:BQ449">
    <cfRule type="colorScale" priority="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451:BR456 BR459:BR484 BR3:BR449">
    <cfRule type="colorScale" priority="6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451:BU456 BU1 BU459:BU495 BU3:BU449">
    <cfRule type="colorScale" priority="5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451:BP456 BP1 BP459:BP495 BP3:BP449">
    <cfRule type="colorScale" priority="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451:BQ456 BQ1 BQ459:BQ495 BQ3:BQ449">
    <cfRule type="colorScale" priority="5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451:BR456 BR1 BR459:BR495 BR3:BR449">
    <cfRule type="colorScale" priority="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50">
    <cfRule type="colorScale" priority="5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0">
    <cfRule type="colorScale" priority="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0">
    <cfRule type="colorScale" priority="5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0">
    <cfRule type="colorScale" priority="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0">
    <cfRule type="colorScale" priority="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0">
    <cfRule type="colorScale" priority="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0">
    <cfRule type="colorScale" priority="5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0">
    <cfRule type="colorScale" priority="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0">
    <cfRule type="colorScale" priority="5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0">
    <cfRule type="colorScale" priority="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0">
    <cfRule type="colorScale" priority="5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0">
    <cfRule type="colorScale" priority="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:IF450 HM450">
    <cfRule type="colorScale" priority="5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50">
    <cfRule type="colorScale" priority="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:IE450">
    <cfRule type="colorScale" priority="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0">
    <cfRule type="colorScale" priority="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50">
    <cfRule type="colorScale" priority="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0">
    <cfRule type="colorScale" priority="5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50">
    <cfRule type="cellIs" dxfId="17" priority="525" operator="lessThanOrEqual">
      <formula>0.3</formula>
    </cfRule>
    <cfRule type="cellIs" dxfId="16" priority="526" operator="greaterThanOrEqual">
      <formula>3</formula>
    </cfRule>
  </conditionalFormatting>
  <conditionalFormatting sqref="BL450">
    <cfRule type="cellIs" dxfId="15" priority="523" stopIfTrue="1" operator="lessThanOrEqual">
      <formula>0.549</formula>
    </cfRule>
    <cfRule type="cellIs" dxfId="14" priority="524" operator="greaterThanOrEqual">
      <formula>2.5</formula>
    </cfRule>
  </conditionalFormatting>
  <conditionalFormatting sqref="AX450">
    <cfRule type="cellIs" dxfId="13" priority="522" operator="greaterThanOrEqual">
      <formula>7</formula>
    </cfRule>
  </conditionalFormatting>
  <conditionalFormatting sqref="CO450">
    <cfRule type="colorScale" priority="5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5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50">
    <cfRule type="colorScale" priority="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50">
    <cfRule type="colorScale" priority="5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50">
    <cfRule type="colorScale" priority="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50">
    <cfRule type="colorScale" priority="5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50">
    <cfRule type="colorScale" priority="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0">
    <cfRule type="colorScale" priority="5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50">
    <cfRule type="colorScale" priority="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50">
    <cfRule type="colorScale" priority="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50">
    <cfRule type="colorScale" priority="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50">
    <cfRule type="colorScale" priority="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50">
    <cfRule type="colorScale" priority="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50">
    <cfRule type="colorScale" priority="5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50">
    <cfRule type="colorScale" priority="5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5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4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:CN450">
    <cfRule type="colorScale" priority="4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4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4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4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4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4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4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0">
    <cfRule type="colorScale" priority="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0">
    <cfRule type="colorScale" priority="4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0">
    <cfRule type="colorScale" priority="4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4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4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4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4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4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4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0">
    <cfRule type="colorScale" priority="4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0">
    <cfRule type="colorScale" priority="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0">
    <cfRule type="colorScale" priority="4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0">
    <cfRule type="colorScale" priority="4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50">
    <cfRule type="colorScale" priority="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0">
    <cfRule type="colorScale" priority="4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0">
    <cfRule type="colorScale" priority="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0">
    <cfRule type="colorScale" priority="4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0">
    <cfRule type="colorScale" priority="4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0">
    <cfRule type="colorScale" priority="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0">
    <cfRule type="colorScale" priority="4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0">
    <cfRule type="colorScale" priority="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0">
    <cfRule type="colorScale" priority="4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0">
    <cfRule type="colorScale" priority="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50">
    <cfRule type="colorScale" priority="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50">
    <cfRule type="colorScale" priority="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50">
    <cfRule type="colorScale" priority="4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50">
    <cfRule type="colorScale" priority="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50">
    <cfRule type="colorScale" priority="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50">
    <cfRule type="colorScale" priority="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50">
    <cfRule type="colorScale" priority="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50">
    <cfRule type="colorScale" priority="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50">
    <cfRule type="colorScale" priority="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50">
    <cfRule type="colorScale" priority="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50">
    <cfRule type="colorScale" priority="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50">
    <cfRule type="colorScale" priority="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50">
    <cfRule type="colorScale" priority="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50">
    <cfRule type="colorScale" priority="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0">
    <cfRule type="cellIs" dxfId="12" priority="388" operator="lessThan">
      <formula>0.5</formula>
    </cfRule>
    <cfRule type="cellIs" dxfId="11" priority="389" operator="greaterThan">
      <formula>5</formula>
    </cfRule>
  </conditionalFormatting>
  <conditionalFormatting sqref="BA450"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0">
    <cfRule type="colorScale" priority="3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0">
    <cfRule type="colorScale" priority="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0"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0">
    <cfRule type="colorScale" priority="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0">
    <cfRule type="colorScale" priority="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0"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0">
    <cfRule type="colorScale" priority="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57:GW458">
    <cfRule type="colorScale" priority="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7:HA458">
    <cfRule type="colorScale" priority="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7:HB458"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7:HC458">
    <cfRule type="colorScale" priority="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7:HE458">
    <cfRule type="colorScale" priority="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7:HF458"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7:HG458">
    <cfRule type="colorScale" priority="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7:HH458">
    <cfRule type="colorScale" priority="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7:HI458"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7:HJ458">
    <cfRule type="colorScale" priority="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7:HK458">
    <cfRule type="colorScale" priority="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7:HL458"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 ID457:IF458">
    <cfRule type="colorScale" priority="3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57:GX458"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7:IE458">
    <cfRule type="colorScale" priority="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57:ID458"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57:IE458">
    <cfRule type="colorScale" priority="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">
    <cfRule type="colorScale" priority="3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L457:CL458">
    <cfRule type="cellIs" dxfId="10" priority="344" operator="lessThanOrEqual">
      <formula>0.3</formula>
    </cfRule>
    <cfRule type="cellIs" dxfId="9" priority="345" operator="greaterThanOrEqual">
      <formula>3</formula>
    </cfRule>
  </conditionalFormatting>
  <conditionalFormatting sqref="BL457:BL458">
    <cfRule type="cellIs" dxfId="8" priority="342" stopIfTrue="1" operator="lessThanOrEqual">
      <formula>0.549</formula>
    </cfRule>
    <cfRule type="cellIs" dxfId="7" priority="343" operator="greaterThanOrEqual">
      <formula>2.5</formula>
    </cfRule>
  </conditionalFormatting>
  <conditionalFormatting sqref="AX457:AX458">
    <cfRule type="cellIs" dxfId="6" priority="341" operator="greaterThanOrEqual">
      <formula>7</formula>
    </cfRule>
  </conditionalFormatting>
  <conditionalFormatting sqref="CO457:CO458">
    <cfRule type="colorScale" priority="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57:BD458">
    <cfRule type="colorScale" priority="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57:BE458">
    <cfRule type="colorScale" priority="3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57:BF458">
    <cfRule type="colorScale" priority="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57:CV458">
    <cfRule type="colorScale" priority="3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57:CQ458">
    <cfRule type="colorScale" priority="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7:CP458"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57:CR458">
    <cfRule type="colorScale" priority="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57:CS458">
    <cfRule type="colorScale" priority="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57:CT458"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57:CU458">
    <cfRule type="colorScale" priority="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57:CW458">
    <cfRule type="colorScale" priority="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57:CX458"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57:CY458">
    <cfRule type="colorScale" priority="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2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2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2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N458">
    <cfRule type="colorScale" priority="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2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2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2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2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2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57:CO458">
    <cfRule type="colorScale" priority="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57:CN458">
    <cfRule type="colorScale" priority="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57:CM458">
    <cfRule type="colorScale" priority="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2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57:CP458"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57:HA458">
    <cfRule type="colorScale" priority="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57:HB458">
    <cfRule type="colorScale" priority="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57:HC458"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57:HD458">
    <cfRule type="colorScale" priority="2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57:HE458">
    <cfRule type="colorScale" priority="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57:HF458"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57:HG458">
    <cfRule type="colorScale" priority="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57:HH458">
    <cfRule type="colorScale" priority="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57:HI458"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57:HJ458">
    <cfRule type="colorScale" priority="2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57:HK458">
    <cfRule type="colorScale" priority="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57:HL458"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57:HM458">
    <cfRule type="colorScale" priority="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57:HN458">
    <cfRule type="colorScale" priority="2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57:HO458"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57:HP458">
    <cfRule type="colorScale" priority="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57:HQ458">
    <cfRule type="colorScale" priority="2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57:HR458">
    <cfRule type="colorScale" priority="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57:HS458">
    <cfRule type="colorScale" priority="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57:HT458">
    <cfRule type="colorScale" priority="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57:HU458">
    <cfRule type="colorScale" priority="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57:HV458">
    <cfRule type="colorScale" priority="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57:HW458">
    <cfRule type="colorScale" priority="2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57:HX458"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57:HY458">
    <cfRule type="colorScale" priority="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57:HZ458">
    <cfRule type="colorScale" priority="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57:IA458">
    <cfRule type="colorScale" priority="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2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2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2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2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N457:BN458">
    <cfRule type="cellIs" dxfId="5" priority="207" operator="lessThan">
      <formula>0.5</formula>
    </cfRule>
    <cfRule type="cellIs" dxfId="4" priority="208" operator="greaterThan">
      <formula>5</formula>
    </cfRule>
  </conditionalFormatting>
  <conditionalFormatting sqref="BA457:BA458">
    <cfRule type="colorScale" priority="2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2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2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2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1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1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1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57:BA458">
    <cfRule type="colorScale" priority="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57:BG458">
    <cfRule type="colorScale" priority="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457:BH458">
    <cfRule type="colorScale" priority="1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1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57:BU458">
    <cfRule type="colorScale" priority="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57:BP458">
    <cfRule type="colorScale" priority="1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57:BQ458">
    <cfRule type="colorScale" priority="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57:BR458">
    <cfRule type="colorScale" priority="1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600:BA1048576 BA1 BA3:BA495">
    <cfRule type="colorScale" priority="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600:BG1048576 BG1 BG3:BG495"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600:BH1048576 BH1 BH3:BH495">
    <cfRule type="colorScale" priority="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600:BP1048576 BP1 BP3:BP495">
    <cfRule type="colorScale" priority="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600:BQ1048576 BQ1 BQ3:BQ495">
    <cfRule type="colorScale" priority="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600:BR1048576 BR1 BR3:BR495">
    <cfRule type="colorScale" priority="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600:BU1048576 BU1 BU3:BU495">
    <cfRule type="colorScale" priority="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F1 CF3:CF1048576">
    <cfRule type="cellIs" dxfId="3" priority="173" operator="greaterThan">
      <formula>9000</formula>
    </cfRule>
    <cfRule type="cellIs" dxfId="2" priority="174" operator="between">
      <formula>7451</formula>
      <formula>9000</formula>
    </cfRule>
    <cfRule type="cellIs" dxfId="1" priority="175" operator="lessThan">
      <formula>7451</formula>
    </cfRule>
  </conditionalFormatting>
  <conditionalFormatting sqref="KM1:KN1 KM3:KN1048576">
    <cfRule type="cellIs" dxfId="0" priority="172" operator="lessThan">
      <formula>75</formula>
    </cfRule>
  </conditionalFormatting>
  <conditionalFormatting sqref="CM182:CM185">
    <cfRule type="colorScale" priority="16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182:CN185">
    <cfRule type="colorScale" priority="16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182:CO185">
    <cfRule type="colorScale" priority="16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10:CM214">
    <cfRule type="colorScale" priority="17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10:CN214">
    <cfRule type="colorScale" priority="178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10:CO214">
    <cfRule type="colorScale" priority="17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10:BR214">
    <cfRule type="colorScale" priority="17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10:BU214">
    <cfRule type="colorScale" priority="178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10:GW214">
    <cfRule type="colorScale" priority="178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10:BD214">
    <cfRule type="colorScale" priority="178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10:BE214">
    <cfRule type="colorScale" priority="178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10:BF214">
    <cfRule type="colorScale" priority="178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10:CV214">
    <cfRule type="colorScale" priority="17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10:CQ214">
    <cfRule type="colorScale" priority="178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10:CP214">
    <cfRule type="colorScale" priority="17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10:CR214">
    <cfRule type="colorScale" priority="178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10:CS214">
    <cfRule type="colorScale" priority="178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10:HA214">
    <cfRule type="colorScale" priority="17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10:HB214">
    <cfRule type="colorScale" priority="178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10:HC214">
    <cfRule type="colorScale" priority="178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10:HE214">
    <cfRule type="colorScale" priority="178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10:HF214">
    <cfRule type="colorScale" priority="178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10:HG214">
    <cfRule type="colorScale" priority="178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10:HH214">
    <cfRule type="colorScale" priority="178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10:HI214">
    <cfRule type="colorScale" priority="17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10:HJ214">
    <cfRule type="colorScale" priority="178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10:HK214">
    <cfRule type="colorScale" priority="178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10:HL214">
    <cfRule type="colorScale" priority="17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10:GX214">
    <cfRule type="colorScale" priority="178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10:CT214">
    <cfRule type="colorScale" priority="17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10:CU214">
    <cfRule type="colorScale" priority="178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10:CW214">
    <cfRule type="colorScale" priority="178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10:CX214">
    <cfRule type="colorScale" priority="178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10:CY214">
    <cfRule type="colorScale" priority="178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E214">
    <cfRule type="colorScale" priority="178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D214">
    <cfRule type="colorScale" priority="179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10:IE214">
    <cfRule type="colorScale" priority="179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10:IF214 HM210:HM214">
    <cfRule type="colorScale" priority="179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10:HM214">
    <cfRule type="colorScale" priority="179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10:BH214">
    <cfRule type="colorScale" priority="17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10:BG214">
    <cfRule type="colorScale" priority="179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39 CO241 CO244:CO245">
    <cfRule type="colorScale" priority="180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39 BR241 BR244:BR245">
    <cfRule type="colorScale" priority="18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39 BU241 BU244:BU245">
    <cfRule type="colorScale" priority="180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1 GW239 GW244:GW245">
    <cfRule type="colorScale" priority="18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39 BD241 BD244:BD245">
    <cfRule type="colorScale" priority="18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39 BE241 BE244:BE245">
    <cfRule type="colorScale" priority="180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39 BF241 BF244:BF245">
    <cfRule type="colorScale" priority="180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1 CV239 CV244:CV245">
    <cfRule type="colorScale" priority="18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1 CQ239 CQ244:CQ245">
    <cfRule type="colorScale" priority="18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1 CP239 CP244:CP245">
    <cfRule type="colorScale" priority="18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1 CR239 CR244:CR245">
    <cfRule type="colorScale" priority="180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1 CS239 CS244:CS245">
    <cfRule type="colorScale" priority="180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1 HA239 HA244:HA245">
    <cfRule type="colorScale" priority="180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1 HB239 HB244:HB245">
    <cfRule type="colorScale" priority="18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1 HC239 HC244:HC245">
    <cfRule type="colorScale" priority="180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1 HE239 HE244:HE245">
    <cfRule type="colorScale" priority="180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1 HF239 HF244:HF245">
    <cfRule type="colorScale" priority="18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1 HG239 HG244:HG245">
    <cfRule type="colorScale" priority="18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1 HH239 HH244:HH245">
    <cfRule type="colorScale" priority="18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1 HI239 HI244:HI245">
    <cfRule type="colorScale" priority="18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1 HJ239 HJ244:HJ245">
    <cfRule type="colorScale" priority="18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1 HK239 HK244:HK245">
    <cfRule type="colorScale" priority="18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1 HL239 HL244:HL245">
    <cfRule type="colorScale" priority="18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1 GX239 GX244:GX245">
    <cfRule type="colorScale" priority="18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1 CT239 CT244:CT245">
    <cfRule type="colorScale" priority="18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1 CU239 CU244:CU245">
    <cfRule type="colorScale" priority="18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1 CW239 CW244:CW245">
    <cfRule type="colorScale" priority="18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1 CX239 CX244:CX245">
    <cfRule type="colorScale" priority="18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1 CY239 CY244:CY245">
    <cfRule type="colorScale" priority="18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E239 ID241:IE241 ID244:IE245">
    <cfRule type="colorScale" priority="18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1 ID239 ID244:ID245">
    <cfRule type="colorScale" priority="181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1 IE239 IE244:IE245">
    <cfRule type="colorScale" priority="18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39:IF239 HM239 HM241 ID241:IF241 ID244:IF245 HM244:HM245">
    <cfRule type="colorScale" priority="181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1 HM239 HM244:HM245">
    <cfRule type="colorScale" priority="18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1 BH239 BH244:BH245">
    <cfRule type="colorScale" priority="18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1 BG239 BG244:BG245">
    <cfRule type="colorScale" priority="181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39 BP241 BP244:BP245">
    <cfRule type="colorScale" priority="18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39 BQ241 BQ244:BQ245">
    <cfRule type="colorScale" priority="18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39 BA241 BA244:BA245">
    <cfRule type="colorScale" priority="18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:CN239 CM241:CN241 CM244:CN245">
    <cfRule type="colorScale" priority="181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39 CN241 CN244:CN245">
    <cfRule type="colorScale" priority="18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39 CM241 CM244:CM245">
    <cfRule type="colorScale" priority="181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5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J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1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1:KG1 KE3:KG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:KH1048576 KH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3:KI1048576 KI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41:GW362">
    <cfRule type="colorScale" priority="32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41:HA362">
    <cfRule type="colorScale" priority="32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41:HB362">
    <cfRule type="colorScale" priority="32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41:HC362">
    <cfRule type="colorScale" priority="32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41:HE362">
    <cfRule type="colorScale" priority="32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41:HF362">
    <cfRule type="colorScale" priority="32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41:HG362">
    <cfRule type="colorScale" priority="32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41:HH362">
    <cfRule type="colorScale" priority="32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41:HI362">
    <cfRule type="colorScale" priority="32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41:HJ362">
    <cfRule type="colorScale" priority="32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41:HK362">
    <cfRule type="colorScale" priority="32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41:HL362">
    <cfRule type="colorScale" priority="32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41:HM362 ID341:IF362">
    <cfRule type="colorScale" priority="32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41:GX362">
    <cfRule type="colorScale" priority="32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1:IE362">
    <cfRule type="colorScale" priority="32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41:ID362">
    <cfRule type="colorScale" priority="32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41:IE362">
    <cfRule type="colorScale" priority="32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41:HM362">
    <cfRule type="colorScale" priority="32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41:CO362">
    <cfRule type="colorScale" priority="321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41:BR362">
    <cfRule type="colorScale" priority="32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41:BU362">
    <cfRule type="colorScale" priority="321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41:BD362">
    <cfRule type="colorScale" priority="32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41:BE362">
    <cfRule type="colorScale" priority="321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41:BF362">
    <cfRule type="colorScale" priority="32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41:CV362">
    <cfRule type="colorScale" priority="32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41:CQ362">
    <cfRule type="colorScale" priority="321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41:CP362">
    <cfRule type="colorScale" priority="32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41:CR362">
    <cfRule type="colorScale" priority="321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41:CS362">
    <cfRule type="colorScale" priority="32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41:CT362">
    <cfRule type="colorScale" priority="321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41:CU362">
    <cfRule type="colorScale" priority="321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41:CW362">
    <cfRule type="colorScale" priority="32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41:CX362">
    <cfRule type="colorScale" priority="321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41:CY362">
    <cfRule type="colorScale" priority="32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41:BH362">
    <cfRule type="colorScale" priority="32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41:BG362">
    <cfRule type="colorScale" priority="322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41:BP362">
    <cfRule type="colorScale" priority="32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41:BQ362">
    <cfRule type="colorScale" priority="322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41:BA362">
    <cfRule type="colorScale" priority="322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41:CN362">
    <cfRule type="colorScale" priority="32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41:CN362">
    <cfRule type="colorScale" priority="32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41:CM362">
    <cfRule type="colorScale" priority="32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41:HD362">
    <cfRule type="colorScale" priority="32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41:HN362">
    <cfRule type="colorScale" priority="323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41:HO362">
    <cfRule type="colorScale" priority="323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41:HP362">
    <cfRule type="colorScale" priority="32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41:HQ362">
    <cfRule type="colorScale" priority="32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41:HR362">
    <cfRule type="colorScale" priority="32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41:HS362">
    <cfRule type="colorScale" priority="32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41:HT362">
    <cfRule type="colorScale" priority="32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41:HU362">
    <cfRule type="colorScale" priority="323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41:HV362">
    <cfRule type="colorScale" priority="32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41:HW362">
    <cfRule type="colorScale" priority="32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41:HX362">
    <cfRule type="colorScale" priority="32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41:HY362">
    <cfRule type="colorScale" priority="324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41:HZ362">
    <cfRule type="colorScale" priority="32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41:IA362">
    <cfRule type="colorScale" priority="324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63:GW381">
    <cfRule type="colorScale" priority="36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63:HA381">
    <cfRule type="colorScale" priority="363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63:HB381">
    <cfRule type="colorScale" priority="36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63:HC381">
    <cfRule type="colorScale" priority="363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63:HE381">
    <cfRule type="colorScale" priority="36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63:HF381">
    <cfRule type="colorScale" priority="36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63:HG381">
    <cfRule type="colorScale" priority="363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63:HH381">
    <cfRule type="colorScale" priority="36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63:HI381">
    <cfRule type="colorScale" priority="36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63:HJ381">
    <cfRule type="colorScale" priority="363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63:HK381">
    <cfRule type="colorScale" priority="36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63:HL381">
    <cfRule type="colorScale" priority="36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3:HM381 ID363:IF381">
    <cfRule type="colorScale" priority="36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63:GX381">
    <cfRule type="colorScale" priority="36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3:IE381">
    <cfRule type="colorScale" priority="36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63:ID381">
    <cfRule type="colorScale" priority="36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63:IE381">
    <cfRule type="colorScale" priority="36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63:HM381">
    <cfRule type="colorScale" priority="363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63:CO381">
    <cfRule type="colorScale" priority="36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63:BR381">
    <cfRule type="colorScale" priority="36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63:BU381">
    <cfRule type="colorScale" priority="36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63:BD381">
    <cfRule type="colorScale" priority="36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63:BE381">
    <cfRule type="colorScale" priority="36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63:BF381">
    <cfRule type="colorScale" priority="36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63:CV381">
    <cfRule type="colorScale" priority="36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63:CQ381">
    <cfRule type="colorScale" priority="36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63:CP381">
    <cfRule type="colorScale" priority="36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63:CR381">
    <cfRule type="colorScale" priority="36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63:CS381">
    <cfRule type="colorScale" priority="36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63:CT381">
    <cfRule type="colorScale" priority="36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63:CU381">
    <cfRule type="colorScale" priority="36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63:CW381">
    <cfRule type="colorScale" priority="36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63:CX381">
    <cfRule type="colorScale" priority="36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63:CY381">
    <cfRule type="colorScale" priority="36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63:BH381">
    <cfRule type="colorScale" priority="36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63:BG381">
    <cfRule type="colorScale" priority="36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63:BP381">
    <cfRule type="colorScale" priority="36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63:BQ381">
    <cfRule type="colorScale" priority="36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63:BA381">
    <cfRule type="colorScale" priority="36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63:CN381">
    <cfRule type="colorScale" priority="36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63:CN381">
    <cfRule type="colorScale" priority="36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63:CM381">
    <cfRule type="colorScale" priority="36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63:HD381">
    <cfRule type="colorScale" priority="36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63:HN381">
    <cfRule type="colorScale" priority="36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63:HO381">
    <cfRule type="colorScale" priority="36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63:HP381">
    <cfRule type="colorScale" priority="36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63:HQ381">
    <cfRule type="colorScale" priority="36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63:HR381">
    <cfRule type="colorScale" priority="36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63:HS381">
    <cfRule type="colorScale" priority="36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63:HT381">
    <cfRule type="colorScale" priority="36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63:HU381">
    <cfRule type="colorScale" priority="36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63:HV381">
    <cfRule type="colorScale" priority="364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63:HW381">
    <cfRule type="colorScale" priority="36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63:HX381">
    <cfRule type="colorScale" priority="36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63:HY381">
    <cfRule type="colorScale" priority="364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63:HZ381">
    <cfRule type="colorScale" priority="364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63:IA381">
    <cfRule type="colorScale" priority="36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395:GW413 GW440:GW449 GW451:GW456 GW459:GW484">
    <cfRule type="colorScale" priority="38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395:HA413 HA440:HA449 HA451:HA456 HA459:HA484">
    <cfRule type="colorScale" priority="38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395:HB413 HB440:HB449 HB451:HB456 HB459:HB484">
    <cfRule type="colorScale" priority="38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395:HC413 HC440:HC449 HC451:HC456 HC459:HC484">
    <cfRule type="colorScale" priority="38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395:HE413 HE440:HE449 HE451:HE456 HE459:HE484">
    <cfRule type="colorScale" priority="380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395:HF413 HF440:HF449 HF451:HF456 HF459:HF484">
    <cfRule type="colorScale" priority="380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395:HG413 HG440:HG449 HG451:HG456 HG459:HG484">
    <cfRule type="colorScale" priority="380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395:HH413 HH440:HH449 HH451:HH456 HH459:HH484">
    <cfRule type="colorScale" priority="380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395:HI413 HI440:HI449 HI451:HI456 HI459:HI484">
    <cfRule type="colorScale" priority="380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395:HJ413 HJ440:HJ449 HJ451:HJ456 HJ459:HJ484">
    <cfRule type="colorScale" priority="380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395:HK413 HK440:HK449 HK451:HK456 HK459:HK484">
    <cfRule type="colorScale" priority="380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395:HL413 HL440:HL449 HL451:HL456 HL459:HL484">
    <cfRule type="colorScale" priority="380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F413 HM395:HM413 HM440:HM449 ID440:IF449 ID451:IF456 HM451:HM456 HM459:HM484 ID459:IF484">
    <cfRule type="colorScale" priority="38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395:GX413 GX440:GX449 GX451:GX456 GX459:GX484">
    <cfRule type="colorScale" priority="38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E413 ID440:IE449 ID451:IE456 ID459:IE484">
    <cfRule type="colorScale" priority="38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95:ID413 ID440:ID449 ID451:ID456 ID459:ID484">
    <cfRule type="colorScale" priority="381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95:IE413 IE440:IE449 IE451:IE456 IE459:IE484">
    <cfRule type="colorScale" priority="38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395:HM413 HM440:HM449 HM451:HM456 HM459:HM484">
    <cfRule type="colorScale" priority="38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395:CO413 CO440:CO449 CO451:CO456 CO459:CO484">
    <cfRule type="colorScale" priority="381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395:BR413 BR440:BR449 BR451:BR456 BR459:BR484">
    <cfRule type="colorScale" priority="381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395:CV413 CV440:CV449 CV451:CV456 CV459:CV484">
    <cfRule type="colorScale" priority="38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395:CQ413 CQ440:CQ449 CQ451:CQ456 CQ459:CQ484">
    <cfRule type="colorScale" priority="381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395:CP413 CP440:CP449 CP451:CP456 CP459:CP484">
    <cfRule type="colorScale" priority="381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395:CR413 CR440:CR449 CR451:CR456 CR459:CR484">
    <cfRule type="colorScale" priority="381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395:CS413 CS440:CS449 CS451:CS456 CS459:CS484">
    <cfRule type="colorScale" priority="381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395:CT413 CT440:CT449 CT451:CT456 CT459:CT484">
    <cfRule type="colorScale" priority="381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395:CU413 CU440:CU449 CU451:CU456 CU459:CU484">
    <cfRule type="colorScale" priority="381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395:CW413 CW440:CW449 CW451:CW456 CW459:CW484">
    <cfRule type="colorScale" priority="381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395:CX413 CX440:CX449 CX451:CX456 CX459:CX484">
    <cfRule type="colorScale" priority="38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395:CY413 CY440:CY449 CY451:CY456 CY459:CY484">
    <cfRule type="colorScale" priority="38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395:BP413 BP440:BP449 BP451:BP456 BP459:BP484">
    <cfRule type="colorScale" priority="38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395:BQ413 BQ440:BQ449 BQ451:BQ456 BQ459:BQ484">
    <cfRule type="colorScale" priority="382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N413 CM440:CN449 CM451:CN456 CM459:CN484">
    <cfRule type="colorScale" priority="38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395:CN413 CN440:CN449 CN451:CN456 CN459:CN484">
    <cfRule type="colorScale" priority="38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395:CM413 CM440:CM449 CM451:CM456 CM459:CM484">
    <cfRule type="colorScale" priority="382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395:HD413 HD440:HD449 HD451:HD456 HD459:HD484">
    <cfRule type="colorScale" priority="38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395:HN413 HN440:HN449 HN451:HN456 HN459:HN484">
    <cfRule type="colorScale" priority="382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395:HO413 HO440:HO449 HO451:HO456 HO459:HO484">
    <cfRule type="colorScale" priority="38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395:HP413 HP440:HP449 HP451:HP456 HP459:HP484">
    <cfRule type="colorScale" priority="38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395:HQ413 HQ440:HQ449 HQ451:HQ456 HQ459:HQ484">
    <cfRule type="colorScale" priority="38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395:HR413 HR440:HR449 HR451:HR456 HR459:HR484">
    <cfRule type="colorScale" priority="38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395:HS413 HS440:HS449 HS451:HS456 HS459:HS484">
    <cfRule type="colorScale" priority="382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395:HT413 HT440:HT449 HT451:HT456 HT459:HT484">
    <cfRule type="colorScale" priority="38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395:HU413 HU440:HU449 HU451:HU456 HU459:HU484">
    <cfRule type="colorScale" priority="382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395:HV413 HV440:HV449 HV451:HV456 HV459:HV484">
    <cfRule type="colorScale" priority="38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395:HW413 HW440:HW449 HW451:HW456 HW459:HW484">
    <cfRule type="colorScale" priority="38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395:HX413 HX440:HX449 HX451:HX456 HX459:HX484">
    <cfRule type="colorScale" priority="38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395:HY413 HY440:HY449 HY451:HY456 HY459:HY484">
    <cfRule type="colorScale" priority="38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395:HZ413 HZ440:HZ449 HZ451:HZ456 HZ459:HZ484">
    <cfRule type="colorScale" priority="38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395:IA413 IA440:IA449 IA451:IA456 IA459:IA484">
    <cfRule type="colorScale" priority="38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85:GW495">
    <cfRule type="colorScale" priority="386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85:HA495">
    <cfRule type="colorScale" priority="386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85:HB495">
    <cfRule type="colorScale" priority="38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85:HC495">
    <cfRule type="colorScale" priority="386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85:HE495">
    <cfRule type="colorScale" priority="386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85:HF495">
    <cfRule type="colorScale" priority="386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85:HG495">
    <cfRule type="colorScale" priority="38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85:HH495">
    <cfRule type="colorScale" priority="386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85:HI495">
    <cfRule type="colorScale" priority="38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85:HJ495">
    <cfRule type="colorScale" priority="386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85:HK495">
    <cfRule type="colorScale" priority="386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85:HL495">
    <cfRule type="colorScale" priority="38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85:HM495 ID485:IF495">
    <cfRule type="colorScale" priority="386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85:GX495">
    <cfRule type="colorScale" priority="38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85:IE495">
    <cfRule type="colorScale" priority="38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85:ID495">
    <cfRule type="colorScale" priority="386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85:IE495">
    <cfRule type="colorScale" priority="386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85:HM495">
    <cfRule type="colorScale" priority="386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85:CO495">
    <cfRule type="colorScale" priority="386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85:BR495">
    <cfRule type="colorScale" priority="386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85:CV495">
    <cfRule type="colorScale" priority="38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85:CQ495">
    <cfRule type="colorScale" priority="386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85:CP495">
    <cfRule type="colorScale" priority="386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85:CR495">
    <cfRule type="colorScale" priority="386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85:CS495">
    <cfRule type="colorScale" priority="386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85:CT495">
    <cfRule type="colorScale" priority="38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85:CU495">
    <cfRule type="colorScale" priority="387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85:CW495">
    <cfRule type="colorScale" priority="387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85:CX495">
    <cfRule type="colorScale" priority="387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85:CY495">
    <cfRule type="colorScale" priority="387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85:BP495">
    <cfRule type="colorScale" priority="38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85:BQ495">
    <cfRule type="colorScale" priority="38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85:CN495">
    <cfRule type="colorScale" priority="387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85:CN495">
    <cfRule type="colorScale" priority="387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85:CM495">
    <cfRule type="colorScale" priority="38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85:HD495">
    <cfRule type="colorScale" priority="387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85:HN495">
    <cfRule type="colorScale" priority="387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85:HO495">
    <cfRule type="colorScale" priority="38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85:HP495">
    <cfRule type="colorScale" priority="387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85:HQ495">
    <cfRule type="colorScale" priority="387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85:HR495">
    <cfRule type="colorScale" priority="38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85:HS495">
    <cfRule type="colorScale" priority="387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85:HT495">
    <cfRule type="colorScale" priority="387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85:HU495">
    <cfRule type="colorScale" priority="387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85:HV495">
    <cfRule type="colorScale" priority="387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85:HW495">
    <cfRule type="colorScale" priority="38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85:HX495">
    <cfRule type="colorScale" priority="38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85:HY495">
    <cfRule type="colorScale" priority="387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85:HZ495">
    <cfRule type="colorScale" priority="387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85:IA495">
    <cfRule type="colorScale" priority="38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395:BU413 BU440:BU449 BU451:BU456 BU459:BU495">
    <cfRule type="colorScale" priority="387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395:BD413 BD440:BD449 BD451:BD456 BD459:BD495">
    <cfRule type="colorScale" priority="387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395:BE413 BE440:BE449 BE451:BE456 BE459:BE495">
    <cfRule type="colorScale" priority="387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395:BF413 BF440:BF449 BF451:BF456 BF459:BF495">
    <cfRule type="colorScale" priority="388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395:BH413 BH440:BH449 BH451:BH456 BH459:BH495">
    <cfRule type="colorScale" priority="388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395:BG413 BG440:BG449 BG451:BG456 BG459:BG495">
    <cfRule type="colorScale" priority="38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395:BA413 BA440:BA449 BA451:BA456 BA459:BA495">
    <cfRule type="colorScale" priority="388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6:BH599 BH496:BH569 BH571:BH574">
    <cfRule type="colorScale" priority="41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496:BG599 BH575 BH570">
    <cfRule type="colorScale" priority="41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576:BH599">
    <cfRule type="colorScale" priority="41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78:CO280 CO282:CO340">
    <cfRule type="colorScale" priority="42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78:BR340">
    <cfRule type="colorScale" priority="42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78:BU340">
    <cfRule type="colorScale" priority="42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78:GW337">
    <cfRule type="colorScale" priority="426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78:BD340">
    <cfRule type="colorScale" priority="426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78:BE340">
    <cfRule type="colorScale" priority="42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78:BF340">
    <cfRule type="colorScale" priority="42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78:CV340">
    <cfRule type="colorScale" priority="426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78:CQ340">
    <cfRule type="colorScale" priority="426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78:CP340">
    <cfRule type="colorScale" priority="426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78:CR340">
    <cfRule type="colorScale" priority="426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78:CS340">
    <cfRule type="colorScale" priority="426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78:HA337">
    <cfRule type="colorScale" priority="42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78:HB337">
    <cfRule type="colorScale" priority="426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78:HC337">
    <cfRule type="colorScale" priority="426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78:HE337">
    <cfRule type="colorScale" priority="427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78:HF337">
    <cfRule type="colorScale" priority="427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78:HG337">
    <cfRule type="colorScale" priority="42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78:HH337">
    <cfRule type="colorScale" priority="427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78:HI337">
    <cfRule type="colorScale" priority="42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78:HJ337">
    <cfRule type="colorScale" priority="427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78:HK337">
    <cfRule type="colorScale" priority="42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78:HL337">
    <cfRule type="colorScale" priority="427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78:GX337">
    <cfRule type="colorScale" priority="427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78:CT340">
    <cfRule type="colorScale" priority="42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78:CU340">
    <cfRule type="colorScale" priority="427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78:CW340">
    <cfRule type="colorScale" priority="427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78:CX340">
    <cfRule type="colorScale" priority="427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78:CY340">
    <cfRule type="colorScale" priority="427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E337">
    <cfRule type="colorScale" priority="42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D337">
    <cfRule type="colorScale" priority="427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78:IE337">
    <cfRule type="colorScale" priority="427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78:IF337 HM278:HM337">
    <cfRule type="colorScale" priority="427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78:HM337">
    <cfRule type="colorScale" priority="427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78:BH340">
    <cfRule type="colorScale" priority="42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78:BG319">
    <cfRule type="colorScale" priority="427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78:BP340">
    <cfRule type="colorScale" priority="427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78:BQ340">
    <cfRule type="colorScale" priority="427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78:BA340">
    <cfRule type="colorScale" priority="427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N280 CM282:CN340">
    <cfRule type="colorScale" priority="428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78:CN280 CN282:CN340">
    <cfRule type="colorScale" priority="428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78:CM280 CM282:CM340">
    <cfRule type="colorScale" priority="428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246:CO247">
    <cfRule type="colorScale" priority="440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246:BR247">
    <cfRule type="colorScale" priority="440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246:BU247">
    <cfRule type="colorScale" priority="44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246:GW247">
    <cfRule type="colorScale" priority="440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246:BD247">
    <cfRule type="colorScale" priority="44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246:BE247">
    <cfRule type="colorScale" priority="44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246:BF247">
    <cfRule type="colorScale" priority="440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246:CV247">
    <cfRule type="colorScale" priority="440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246:CQ247">
    <cfRule type="colorScale" priority="44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246:CP247">
    <cfRule type="colorScale" priority="440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246:CR247">
    <cfRule type="colorScale" priority="440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246:CS247">
    <cfRule type="colorScale" priority="440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246:HA247">
    <cfRule type="colorScale" priority="440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246:HB247">
    <cfRule type="colorScale" priority="440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246:HC247">
    <cfRule type="colorScale" priority="440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246:HE247">
    <cfRule type="colorScale" priority="440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246:HF247">
    <cfRule type="colorScale" priority="440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246:HG247">
    <cfRule type="colorScale" priority="440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246:HH247">
    <cfRule type="colorScale" priority="440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246:HI247">
    <cfRule type="colorScale" priority="440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246:HJ247">
    <cfRule type="colorScale" priority="440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246:HK247">
    <cfRule type="colorScale" priority="440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246:HL247">
    <cfRule type="colorScale" priority="440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246:GX247">
    <cfRule type="colorScale" priority="440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246:CT247">
    <cfRule type="colorScale" priority="44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246:CU247">
    <cfRule type="colorScale" priority="440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246:CW247">
    <cfRule type="colorScale" priority="440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246:CX247">
    <cfRule type="colorScale" priority="44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246:CY247">
    <cfRule type="colorScale" priority="440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E247">
    <cfRule type="colorScale" priority="44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D247">
    <cfRule type="colorScale" priority="440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246:IE247">
    <cfRule type="colorScale" priority="44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246:IF247 HM246:HM247">
    <cfRule type="colorScale" priority="440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246:HM247">
    <cfRule type="colorScale" priority="440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H246:BH247">
    <cfRule type="colorScale" priority="440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G246:BG249">
    <cfRule type="colorScale" priority="440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246:BP247">
    <cfRule type="colorScale" priority="44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246:BQ247">
    <cfRule type="colorScale" priority="440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246:BA247">
    <cfRule type="colorScale" priority="440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6:CN247">
    <cfRule type="colorScale" priority="44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246:CN247">
    <cfRule type="colorScale" priority="44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246:CM247">
    <cfRule type="colorScale" priority="44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L512:KL599 KL3:KL13 KL15:KL120 KL122:KL456 KL458:KL488 KL490:KL510">
    <cfRule type="colorScale" priority="44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G512:KG599 KG496:KG510">
    <cfRule type="colorScale" priority="44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512:KF599 KF496:KF510">
    <cfRule type="colorScale" priority="444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512:KH599 KH496:KH510">
    <cfRule type="colorScale" priority="444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511:KI511 KE496:KE599">
    <cfRule type="colorScale" priority="44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I512:KI599 KI496:KI510">
    <cfRule type="colorScale" priority="444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511:KL511 KJ3:KJ13 KK121:KL121 KJ15:KJ456 KJ458:KJ488 KJ457:KL457 KJ490:KJ599 KJ489:KL489">
    <cfRule type="colorScale" priority="444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K512:KK599 KK3:KK13 KK15:KK120 KK122:KK456 KK458:KK488 KK490:KK510">
    <cfRule type="colorScale" priority="444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U496:BU599">
    <cfRule type="colorScale" priority="444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D496:BD599">
    <cfRule type="colorScale" priority="444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E496:BE599">
    <cfRule type="colorScale" priority="444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496:BF599">
    <cfRule type="colorScale" priority="444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A496:BA599">
    <cfRule type="colorScale" priority="444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W496:GW599">
    <cfRule type="colorScale" priority="44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A496:HA599">
    <cfRule type="colorScale" priority="44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B496:HB599">
    <cfRule type="colorScale" priority="44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C496:HC599">
    <cfRule type="colorScale" priority="444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E496:HE599">
    <cfRule type="colorScale" priority="444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F496:HF599">
    <cfRule type="colorScale" priority="444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G496:HG599">
    <cfRule type="colorScale" priority="444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H496:HH599">
    <cfRule type="colorScale" priority="444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I496:HI599">
    <cfRule type="colorScale" priority="44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J496:HJ599">
    <cfRule type="colorScale" priority="444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K496:HK599">
    <cfRule type="colorScale" priority="44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L496:HL599">
    <cfRule type="colorScale" priority="445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96:HM599 ID496:IF599">
    <cfRule type="colorScale" priority="445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X496:GX599">
    <cfRule type="colorScale" priority="445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96:IE599">
    <cfRule type="colorScale" priority="445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496:ID599">
    <cfRule type="colorScale" priority="445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496:IE599">
    <cfRule type="colorScale" priority="445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M496:HM599">
    <cfRule type="colorScale" priority="44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O496:CO599">
    <cfRule type="colorScale" priority="445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R496:BR599">
    <cfRule type="colorScale" priority="445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V496:CV599">
    <cfRule type="colorScale" priority="445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Q496:CQ599">
    <cfRule type="colorScale" priority="44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P496:CP599">
    <cfRule type="colorScale" priority="445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R496:CR599">
    <cfRule type="colorScale" priority="44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S496:CS599">
    <cfRule type="colorScale" priority="44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T496:CT599">
    <cfRule type="colorScale" priority="445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U496:CU599">
    <cfRule type="colorScale" priority="445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W496:CW599">
    <cfRule type="colorScale" priority="44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X496:CX599">
    <cfRule type="colorScale" priority="445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Y496:CY599">
    <cfRule type="colorScale" priority="44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P496:BP599">
    <cfRule type="colorScale" priority="44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Q496:BQ599">
    <cfRule type="colorScale" priority="445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96:CN599">
    <cfRule type="colorScale" priority="44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N496:CN599">
    <cfRule type="colorScale" priority="445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M496:CM599">
    <cfRule type="colorScale" priority="445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D496:HD599">
    <cfRule type="colorScale" priority="445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N496:HN599">
    <cfRule type="colorScale" priority="445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O496:HO599">
    <cfRule type="colorScale" priority="445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P496:HP599">
    <cfRule type="colorScale" priority="445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Q496:HQ599">
    <cfRule type="colorScale" priority="445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R496:HR599">
    <cfRule type="colorScale" priority="445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S496:HS599">
    <cfRule type="colorScale" priority="445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T496:HT599">
    <cfRule type="colorScale" priority="44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U496:HU599">
    <cfRule type="colorScale" priority="445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V496:HV599">
    <cfRule type="colorScale" priority="445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W496:HW599">
    <cfRule type="colorScale" priority="445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X496:HX599">
    <cfRule type="colorScale" priority="445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Y496:HY599">
    <cfRule type="colorScale" priority="44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Z496:HZ599">
    <cfRule type="colorScale" priority="445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A496:IA599">
    <cfRule type="colorScale" priority="44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X496:BX599">
    <cfRule type="colorScale" priority="445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496:BZ599">
    <cfRule type="colorScale" priority="445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B496:CB599">
    <cfRule type="colorScale" priority="44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D3:ID199 ID1">
    <cfRule type="colorScale" priority="530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E3:IE199 IE1">
    <cfRule type="colorScale" priority="530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T3:KT1048576 KT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" right="0" top="0.74803149606299213" bottom="0.74803149606299213" header="0.31496062992125984" footer="0.31496062992125984"/>
  <pageSetup paperSize="9" scale="11" fitToHeight="0" orientation="portrait" horizontalDpi="4294967294" vertic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ORTHO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ZM</dc:creator>
  <cp:lastModifiedBy>ZM</cp:lastModifiedBy>
  <dcterms:created xsi:type="dcterms:W3CDTF">2022-04-08T07:00:10Z</dcterms:created>
  <dcterms:modified xsi:type="dcterms:W3CDTF">2022-10-14T18:32:41Z</dcterms:modified>
</cp:coreProperties>
</file>