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ReactEU\A2 Zobrazovací metody 400mil\"/>
    </mc:Choice>
  </mc:AlternateContent>
  <xr:revisionPtr revIDLastSave="0" documentId="13_ncr:1_{FA8C19C4-4378-46CD-9F1B-2A36AE6DD3F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D38" i="1"/>
  <c r="B37" i="1"/>
  <c r="B38" i="1"/>
  <c r="D37" i="1"/>
  <c r="C37" i="1"/>
  <c r="C6" i="1"/>
  <c r="C25" i="1" l="1"/>
  <c r="B31" i="1"/>
  <c r="B24" i="1"/>
  <c r="B23" i="1"/>
  <c r="C22" i="1"/>
  <c r="C16" i="1"/>
  <c r="C18" i="1" s="1"/>
  <c r="D18" i="1"/>
  <c r="B17" i="1"/>
  <c r="J16" i="1"/>
  <c r="K18" i="1"/>
  <c r="J18" i="1"/>
  <c r="J14" i="1"/>
  <c r="K14" i="1"/>
  <c r="K16" i="1" s="1"/>
  <c r="J11" i="1"/>
  <c r="K11" i="1" s="1"/>
  <c r="J6" i="1"/>
  <c r="J13" i="1"/>
  <c r="K13" i="1" s="1"/>
  <c r="K6" i="1"/>
  <c r="K7" i="1"/>
  <c r="K8" i="1"/>
  <c r="K9" i="1"/>
  <c r="K10" i="1"/>
  <c r="K12" i="1"/>
  <c r="K5" i="1"/>
  <c r="D27" i="1"/>
  <c r="D5" i="1"/>
  <c r="C5" i="1"/>
  <c r="D25" i="1" l="1"/>
  <c r="D9" i="1"/>
  <c r="D28" i="1" s="1"/>
  <c r="C15" i="1"/>
  <c r="C27" i="1" s="1"/>
  <c r="C9" i="1" l="1"/>
  <c r="C28" i="1" s="1"/>
  <c r="B14" i="1"/>
  <c r="B15" i="1"/>
  <c r="B16" i="1"/>
  <c r="B18" i="1" s="1"/>
  <c r="B22" i="1"/>
  <c r="B25" i="1" s="1"/>
  <c r="B13" i="1"/>
  <c r="B6" i="1" l="1"/>
  <c r="B7" i="1"/>
  <c r="B8" i="1"/>
  <c r="B5" i="1"/>
  <c r="B9" i="1" s="1"/>
  <c r="B27" i="1" s="1"/>
  <c r="B33" i="1" l="1"/>
  <c r="B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</authors>
  <commentList>
    <comment ref="C5" authorId="0" shapeId="0" xr:uid="{EAD2A7EA-29E2-4C06-8255-2D37BC571D22}">
      <text>
        <r>
          <rPr>
            <b/>
            <sz val="9"/>
            <color indexed="81"/>
            <rFont val="Tahoma"/>
            <charset val="1"/>
          </rPr>
          <t>Uživatel systému Windows:</t>
        </r>
        <r>
          <rPr>
            <sz val="9"/>
            <color indexed="81"/>
            <rFont val="Tahoma"/>
            <charset val="1"/>
          </rPr>
          <t xml:space="preserve">
Pozor změna: na 191 204 695 </t>
        </r>
      </text>
    </comment>
    <comment ref="D5" authorId="0" shapeId="0" xr:uid="{662FF0DF-014D-47A2-97CD-39ABA2E84560}">
      <text>
        <r>
          <rPr>
            <b/>
            <sz val="9"/>
            <color indexed="81"/>
            <rFont val="Tahoma"/>
            <charset val="1"/>
          </rPr>
          <t>Uživatel systému Windows:</t>
        </r>
        <r>
          <rPr>
            <sz val="9"/>
            <color indexed="81"/>
            <rFont val="Tahoma"/>
            <charset val="1"/>
          </rPr>
          <t xml:space="preserve">
Změna na: 119 493 698
Hýbalo se 800Kč, ale součet zůstává. Nela</t>
        </r>
      </text>
    </comment>
  </commentList>
</comments>
</file>

<file path=xl/sharedStrings.xml><?xml version="1.0" encoding="utf-8"?>
<sst xmlns="http://schemas.openxmlformats.org/spreadsheetml/2006/main" count="58" uniqueCount="49">
  <si>
    <t>A2</t>
  </si>
  <si>
    <t>Hlavní aktivity projektu</t>
  </si>
  <si>
    <t>Přístrojové vybavení</t>
  </si>
  <si>
    <t>SÚ angiolinka pořízená 2020</t>
  </si>
  <si>
    <t xml:space="preserve">SÚ angiolinky plánované </t>
  </si>
  <si>
    <t>Rekonstrukce radiologické kliniky</t>
  </si>
  <si>
    <t>Vedlejší aktivity projektu</t>
  </si>
  <si>
    <t>Billboard</t>
  </si>
  <si>
    <t>2x pamětní deska</t>
  </si>
  <si>
    <t>PD angiolinka pořízená 2020</t>
  </si>
  <si>
    <t>PD angiolinky plánované</t>
  </si>
  <si>
    <t>PD rekonstrukce radiologické kliniky</t>
  </si>
  <si>
    <t>Celkem</t>
  </si>
  <si>
    <t>SMLN-2020-617-000100/1</t>
  </si>
  <si>
    <t>SMLN-2021-618-000010</t>
  </si>
  <si>
    <t>SMLN-2020-618-000069/1</t>
  </si>
  <si>
    <t>SÚ RDG - Koordinátor BOZP</t>
  </si>
  <si>
    <t>Celkové způsobilé výdaje</t>
  </si>
  <si>
    <t>SMLN-2019-618-000086/2</t>
  </si>
  <si>
    <t>SMLN-2020-612-000083</t>
  </si>
  <si>
    <t>SMLN</t>
  </si>
  <si>
    <t>Nezpůsobilé výdaje</t>
  </si>
  <si>
    <t>Celkové výdaje projektu</t>
  </si>
  <si>
    <t>ZBÝVÁ DO LIMITU</t>
  </si>
  <si>
    <t>Celkový limit způsobilých výdajů pro výzvu č. 98</t>
  </si>
  <si>
    <t>Celkové způsobilé výdaje za výzvu č. 98: A1+A2</t>
  </si>
  <si>
    <t>Způsobilé výdaje</t>
  </si>
  <si>
    <r>
      <t xml:space="preserve">Projekt A1 </t>
    </r>
    <r>
      <rPr>
        <b/>
        <i/>
        <sz val="11"/>
        <color rgb="FFFF0000"/>
        <rFont val="Calibri"/>
        <family val="2"/>
        <charset val="238"/>
      </rPr>
      <t>- způsobilé výdaje</t>
    </r>
  </si>
  <si>
    <t>Angiolinka 2020</t>
  </si>
  <si>
    <t>Přístroj</t>
  </si>
  <si>
    <t>bez dph</t>
  </si>
  <si>
    <t>s dph</t>
  </si>
  <si>
    <t xml:space="preserve">Ostatní </t>
  </si>
  <si>
    <t>Nábytek do ovladovny</t>
  </si>
  <si>
    <t>Sterilní krytí</t>
  </si>
  <si>
    <t>Injektor kontrastní látky</t>
  </si>
  <si>
    <t>Ultrazvukový systém Philips</t>
  </si>
  <si>
    <t>Stavební úpravy</t>
  </si>
  <si>
    <t>Projektová dokumentace</t>
  </si>
  <si>
    <t xml:space="preserve">Stavba </t>
  </si>
  <si>
    <t>systémový stůl do ovladovny</t>
  </si>
  <si>
    <t>hlavní aktivita</t>
  </si>
  <si>
    <t>vedlejší aktivita</t>
  </si>
  <si>
    <t>AD angiolinky plánované</t>
  </si>
  <si>
    <t>AD rekonstrukce radiologické kliniky</t>
  </si>
  <si>
    <t>Plán</t>
  </si>
  <si>
    <t>Stavby</t>
  </si>
  <si>
    <t>Projektová dokumentace - vedlejčí náklady</t>
  </si>
  <si>
    <t>Pořízení majetku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</si>
</sst>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43" formatCode="_-* #,##0.00\ _K_č_-;\-* #,##0.00\ _K_č_-;_-* &quot;-&quot;??\ _K_č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i/>
      <sz val="11"/>
      <color rgb="FF002060"/>
      <name val="Calibri"/>
      <family val="2"/>
      <charset val="238"/>
    </font>
    <font>
      <b/>
      <i/>
      <sz val="11"/>
      <color rgb="FFFF0000"/>
      <name val="Calibri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0" xfId="0" applyFont="1" applyFill="1"/>
    <xf numFmtId="44" fontId="3" fillId="2" borderId="0" xfId="2" applyFont="1" applyFill="1"/>
    <xf numFmtId="0" fontId="3" fillId="0" borderId="0" xfId="0" applyFont="1"/>
    <xf numFmtId="0" fontId="2" fillId="0" borderId="0" xfId="0" applyFont="1" applyFill="1"/>
    <xf numFmtId="44" fontId="3" fillId="0" borderId="0" xfId="2" applyFont="1" applyFill="1"/>
    <xf numFmtId="0" fontId="3" fillId="0" borderId="0" xfId="0" applyFont="1" applyFill="1"/>
    <xf numFmtId="49" fontId="3" fillId="0" borderId="0" xfId="1" applyNumberFormat="1" applyFont="1"/>
    <xf numFmtId="0" fontId="3" fillId="0" borderId="1" xfId="0" applyFont="1" applyBorder="1"/>
    <xf numFmtId="44" fontId="3" fillId="0" borderId="1" xfId="2" applyFont="1" applyBorder="1"/>
    <xf numFmtId="44" fontId="3" fillId="0" borderId="0" xfId="2" applyFont="1"/>
    <xf numFmtId="0" fontId="2" fillId="0" borderId="0" xfId="0" applyFont="1"/>
    <xf numFmtId="0" fontId="3" fillId="0" borderId="0" xfId="0" applyFont="1" applyBorder="1"/>
    <xf numFmtId="44" fontId="3" fillId="0" borderId="0" xfId="2" applyFont="1" applyBorder="1"/>
    <xf numFmtId="0" fontId="3" fillId="0" borderId="1" xfId="0" applyFont="1" applyFill="1" applyBorder="1"/>
    <xf numFmtId="49" fontId="2" fillId="2" borderId="0" xfId="1" applyNumberFormat="1" applyFont="1" applyFill="1"/>
    <xf numFmtId="49" fontId="2" fillId="2" borderId="0" xfId="1" applyNumberFormat="1" applyFont="1" applyFill="1" applyAlignment="1">
      <alignment horizontal="center"/>
    </xf>
    <xf numFmtId="0" fontId="4" fillId="3" borderId="0" xfId="0" applyFont="1" applyFill="1"/>
    <xf numFmtId="44" fontId="4" fillId="3" borderId="0" xfId="2" applyFont="1" applyFill="1"/>
    <xf numFmtId="44" fontId="3" fillId="0" borderId="1" xfId="2" applyFont="1" applyFill="1" applyBorder="1"/>
    <xf numFmtId="0" fontId="4" fillId="5" borderId="0" xfId="0" applyFont="1" applyFill="1"/>
    <xf numFmtId="44" fontId="4" fillId="5" borderId="0" xfId="2" applyFont="1" applyFill="1"/>
    <xf numFmtId="49" fontId="2" fillId="6" borderId="0" xfId="1" applyNumberFormat="1" applyFont="1" applyFill="1"/>
    <xf numFmtId="0" fontId="4" fillId="7" borderId="0" xfId="0" applyFont="1" applyFill="1"/>
    <xf numFmtId="44" fontId="4" fillId="7" borderId="0" xfId="2" applyFont="1" applyFill="1"/>
    <xf numFmtId="0" fontId="4" fillId="8" borderId="0" xfId="0" applyFont="1" applyFill="1"/>
    <xf numFmtId="0" fontId="4" fillId="4" borderId="0" xfId="0" applyFont="1" applyFill="1" applyBorder="1"/>
    <xf numFmtId="44" fontId="4" fillId="4" borderId="0" xfId="2" applyFont="1" applyFill="1" applyBorder="1"/>
    <xf numFmtId="44" fontId="3" fillId="9" borderId="1" xfId="2" applyFont="1" applyFill="1" applyBorder="1"/>
    <xf numFmtId="44" fontId="3" fillId="0" borderId="1" xfId="0" applyNumberFormat="1" applyFont="1" applyBorder="1"/>
    <xf numFmtId="44" fontId="3" fillId="0" borderId="0" xfId="0" applyNumberFormat="1" applyFont="1"/>
    <xf numFmtId="0" fontId="3" fillId="0" borderId="0" xfId="0" applyFont="1" applyFill="1" applyBorder="1"/>
    <xf numFmtId="49" fontId="3" fillId="0" borderId="1" xfId="1" applyNumberFormat="1" applyFont="1" applyBorder="1"/>
    <xf numFmtId="44" fontId="5" fillId="10" borderId="0" xfId="2" applyFont="1" applyFill="1"/>
    <xf numFmtId="0" fontId="2" fillId="10" borderId="1" xfId="0" applyFont="1" applyFill="1" applyBorder="1"/>
    <xf numFmtId="44" fontId="3" fillId="10" borderId="1" xfId="2" applyFont="1" applyFill="1" applyBorder="1"/>
    <xf numFmtId="49" fontId="2" fillId="2" borderId="1" xfId="1" applyNumberFormat="1" applyFont="1" applyFill="1" applyBorder="1"/>
    <xf numFmtId="44" fontId="2" fillId="2" borderId="1" xfId="2" applyFont="1" applyFill="1" applyBorder="1" applyAlignment="1">
      <alignment horizontal="center"/>
    </xf>
    <xf numFmtId="0" fontId="2" fillId="2" borderId="1" xfId="0" applyFont="1" applyFill="1" applyBorder="1"/>
    <xf numFmtId="44" fontId="2" fillId="2" borderId="1" xfId="2" applyFont="1" applyFill="1" applyBorder="1"/>
    <xf numFmtId="0" fontId="8" fillId="0" borderId="1" xfId="0" applyFont="1" applyBorder="1"/>
    <xf numFmtId="44" fontId="8" fillId="0" borderId="1" xfId="2" applyFont="1" applyBorder="1"/>
    <xf numFmtId="44" fontId="8" fillId="0" borderId="1" xfId="2" applyFont="1" applyFill="1" applyBorder="1"/>
    <xf numFmtId="0" fontId="8" fillId="0" borderId="0" xfId="0" applyFont="1"/>
    <xf numFmtId="49" fontId="3" fillId="0" borderId="0" xfId="2" applyNumberFormat="1" applyFont="1"/>
    <xf numFmtId="44" fontId="3" fillId="11" borderId="0" xfId="2" applyFont="1" applyFill="1"/>
    <xf numFmtId="44" fontId="3" fillId="11" borderId="1" xfId="2" applyFont="1" applyFill="1" applyBorder="1"/>
    <xf numFmtId="44" fontId="3" fillId="12" borderId="0" xfId="2" applyFont="1" applyFill="1"/>
    <xf numFmtId="44" fontId="3" fillId="12" borderId="1" xfId="2" applyFont="1" applyFill="1" applyBorder="1"/>
  </cellXfs>
  <cellStyles count="3">
    <cellStyle name="Čárka" xfId="1" builtinId="3"/>
    <cellStyle name="Měna" xfId="2" builtinId="4"/>
    <cellStyle name="Normální" xfId="0" builtinId="0"/>
  </cellStyles>
  <dxfs count="0"/>
  <tableStyles count="0" defaultTableStyle="TableStyleMedium2" defaultPivotStyle="PivotStyleLight16"/>
  <colors>
    <mruColors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1"/>
  <sheetViews>
    <sheetView showGridLines="0" tabSelected="1" topLeftCell="A5" workbookViewId="0">
      <selection activeCell="D23" sqref="D23"/>
    </sheetView>
  </sheetViews>
  <sheetFormatPr defaultRowHeight="15" x14ac:dyDescent="0.25"/>
  <cols>
    <col min="1" max="1" width="43" style="3" customWidth="1"/>
    <col min="2" max="2" width="18.140625" style="10" bestFit="1" customWidth="1"/>
    <col min="3" max="4" width="17.5703125" style="10" bestFit="1" customWidth="1"/>
    <col min="5" max="5" width="23.42578125" style="3" bestFit="1" customWidth="1"/>
    <col min="6" max="6" width="9.140625" style="3"/>
    <col min="7" max="7" width="17.5703125" style="3" bestFit="1" customWidth="1"/>
    <col min="8" max="8" width="9.140625" style="3"/>
    <col min="9" max="9" width="26.140625" style="3" bestFit="1" customWidth="1"/>
    <col min="10" max="11" width="16.42578125" style="10" bestFit="1" customWidth="1"/>
    <col min="12" max="12" width="27" style="3" bestFit="1" customWidth="1"/>
    <col min="13" max="16384" width="9.140625" style="3"/>
  </cols>
  <sheetData>
    <row r="1" spans="1:12" x14ac:dyDescent="0.25">
      <c r="A1" s="1" t="s">
        <v>0</v>
      </c>
      <c r="B1" s="2"/>
      <c r="C1" s="2"/>
      <c r="D1" s="2"/>
    </row>
    <row r="2" spans="1:12" s="6" customFormat="1" x14ac:dyDescent="0.25">
      <c r="A2" s="4"/>
      <c r="B2" s="5"/>
      <c r="C2" s="5"/>
      <c r="D2" s="5"/>
      <c r="J2" s="5"/>
      <c r="K2" s="5"/>
    </row>
    <row r="3" spans="1:12" s="6" customFormat="1" x14ac:dyDescent="0.25">
      <c r="A3" s="22" t="s">
        <v>26</v>
      </c>
      <c r="B3" s="5"/>
      <c r="C3" s="5"/>
      <c r="D3" s="5"/>
      <c r="J3" s="5"/>
      <c r="K3" s="5"/>
    </row>
    <row r="4" spans="1:12" s="7" customFormat="1" x14ac:dyDescent="0.25">
      <c r="A4" s="15" t="s">
        <v>1</v>
      </c>
      <c r="B4" s="15" t="s">
        <v>12</v>
      </c>
      <c r="C4" s="16">
        <v>2021</v>
      </c>
      <c r="D4" s="16">
        <v>2022</v>
      </c>
      <c r="E4" s="16" t="s">
        <v>20</v>
      </c>
      <c r="I4" s="36" t="s">
        <v>28</v>
      </c>
      <c r="J4" s="37" t="s">
        <v>30</v>
      </c>
      <c r="K4" s="37" t="s">
        <v>31</v>
      </c>
    </row>
    <row r="5" spans="1:12" x14ac:dyDescent="0.25">
      <c r="A5" s="8" t="s">
        <v>2</v>
      </c>
      <c r="B5" s="9">
        <f>C5+D5</f>
        <v>310698393</v>
      </c>
      <c r="C5" s="28">
        <f>191203895+800</f>
        <v>191204695</v>
      </c>
      <c r="D5" s="28">
        <f>119494498-800</f>
        <v>119493698</v>
      </c>
      <c r="E5" s="29"/>
      <c r="G5" s="30"/>
      <c r="I5" s="34" t="s">
        <v>29</v>
      </c>
      <c r="J5" s="35">
        <v>17103150</v>
      </c>
      <c r="K5" s="35">
        <f>J5*1.21</f>
        <v>20694811.5</v>
      </c>
    </row>
    <row r="6" spans="1:12" x14ac:dyDescent="0.25">
      <c r="A6" s="8" t="s">
        <v>3</v>
      </c>
      <c r="B6" s="46">
        <f t="shared" ref="B6:B8" si="0">C6+D6</f>
        <v>8362603</v>
      </c>
      <c r="C6" s="9">
        <f>8907103-C15</f>
        <v>8362603</v>
      </c>
      <c r="D6" s="9">
        <v>0</v>
      </c>
      <c r="E6" s="8" t="s">
        <v>13</v>
      </c>
      <c r="I6" s="34" t="s">
        <v>32</v>
      </c>
      <c r="J6" s="35">
        <f>SUM(J7:J10)</f>
        <v>3136850</v>
      </c>
      <c r="K6" s="35">
        <f t="shared" ref="K6:K14" si="1">J6*1.21</f>
        <v>3795588.5</v>
      </c>
    </row>
    <row r="7" spans="1:12" x14ac:dyDescent="0.25">
      <c r="A7" s="8" t="s">
        <v>4</v>
      </c>
      <c r="B7" s="9">
        <f t="shared" si="0"/>
        <v>15000000</v>
      </c>
      <c r="C7" s="9"/>
      <c r="D7" s="46">
        <v>15000000</v>
      </c>
      <c r="E7" s="8"/>
      <c r="I7" s="8" t="s">
        <v>33</v>
      </c>
      <c r="J7" s="9">
        <v>48000</v>
      </c>
      <c r="K7" s="19">
        <f t="shared" si="1"/>
        <v>58080</v>
      </c>
      <c r="L7" s="3" t="s">
        <v>40</v>
      </c>
    </row>
    <row r="8" spans="1:12" x14ac:dyDescent="0.25">
      <c r="A8" s="8" t="s">
        <v>5</v>
      </c>
      <c r="B8" s="46">
        <f t="shared" si="0"/>
        <v>65471256</v>
      </c>
      <c r="C8" s="9">
        <v>65471256</v>
      </c>
      <c r="D8" s="9"/>
      <c r="E8" s="8" t="s">
        <v>15</v>
      </c>
      <c r="I8" s="40" t="s">
        <v>34</v>
      </c>
      <c r="J8" s="41">
        <v>22800</v>
      </c>
      <c r="K8" s="42">
        <f t="shared" si="1"/>
        <v>27588</v>
      </c>
      <c r="L8" s="43"/>
    </row>
    <row r="9" spans="1:12" x14ac:dyDescent="0.25">
      <c r="B9" s="10">
        <f>SUM(B5:B8)</f>
        <v>399532252</v>
      </c>
      <c r="C9" s="10">
        <f t="shared" ref="C9:D9" si="2">SUM(C5:C8)</f>
        <v>265038554</v>
      </c>
      <c r="D9" s="10">
        <f t="shared" si="2"/>
        <v>134493698</v>
      </c>
      <c r="I9" s="14" t="s">
        <v>35</v>
      </c>
      <c r="J9" s="9">
        <v>585600</v>
      </c>
      <c r="K9" s="19">
        <f t="shared" si="1"/>
        <v>708576</v>
      </c>
    </row>
    <row r="10" spans="1:12" x14ac:dyDescent="0.25">
      <c r="I10" s="14" t="s">
        <v>36</v>
      </c>
      <c r="J10" s="9">
        <v>2480450</v>
      </c>
      <c r="K10" s="19">
        <f t="shared" si="1"/>
        <v>3001344.5</v>
      </c>
    </row>
    <row r="11" spans="1:12" x14ac:dyDescent="0.25">
      <c r="A11" s="11"/>
      <c r="I11" s="34" t="s">
        <v>37</v>
      </c>
      <c r="J11" s="35">
        <f>SUM(J12:J13)</f>
        <v>7361242</v>
      </c>
      <c r="K11" s="35">
        <f t="shared" si="1"/>
        <v>8907102.8200000003</v>
      </c>
    </row>
    <row r="12" spans="1:12" s="7" customFormat="1" x14ac:dyDescent="0.25">
      <c r="A12" s="15" t="s">
        <v>6</v>
      </c>
      <c r="B12" s="15" t="s">
        <v>12</v>
      </c>
      <c r="C12" s="16">
        <v>2021</v>
      </c>
      <c r="D12" s="16">
        <v>2022</v>
      </c>
      <c r="E12" s="16" t="s">
        <v>20</v>
      </c>
      <c r="I12" s="32" t="s">
        <v>38</v>
      </c>
      <c r="J12" s="9">
        <v>450000</v>
      </c>
      <c r="K12" s="19">
        <f t="shared" si="1"/>
        <v>544500</v>
      </c>
    </row>
    <row r="13" spans="1:12" x14ac:dyDescent="0.25">
      <c r="A13" s="8" t="s">
        <v>7</v>
      </c>
      <c r="B13" s="9">
        <f>C13+D13</f>
        <v>10000</v>
      </c>
      <c r="C13" s="9">
        <v>10000</v>
      </c>
      <c r="D13" s="9"/>
      <c r="E13" s="8"/>
      <c r="I13" s="14" t="s">
        <v>39</v>
      </c>
      <c r="J13" s="9">
        <f>7361242-J12</f>
        <v>6911242</v>
      </c>
      <c r="K13" s="19">
        <f t="shared" si="1"/>
        <v>8362602.8199999994</v>
      </c>
    </row>
    <row r="14" spans="1:12" x14ac:dyDescent="0.25">
      <c r="A14" s="8" t="s">
        <v>8</v>
      </c>
      <c r="B14" s="9">
        <f t="shared" ref="B14:B24" si="3">C14+D14</f>
        <v>10000</v>
      </c>
      <c r="C14" s="9">
        <v>0</v>
      </c>
      <c r="D14" s="9">
        <v>10000</v>
      </c>
      <c r="E14" s="8"/>
      <c r="I14" s="38" t="s">
        <v>12</v>
      </c>
      <c r="J14" s="39">
        <f>J5+J6+J11</f>
        <v>27601242</v>
      </c>
      <c r="K14" s="39">
        <f t="shared" si="1"/>
        <v>33397502.82</v>
      </c>
    </row>
    <row r="15" spans="1:12" x14ac:dyDescent="0.25">
      <c r="A15" s="8" t="s">
        <v>9</v>
      </c>
      <c r="B15" s="48">
        <f t="shared" si="3"/>
        <v>544500</v>
      </c>
      <c r="C15" s="9">
        <f>450000*1.21</f>
        <v>544500</v>
      </c>
      <c r="D15" s="9"/>
      <c r="E15" s="8" t="s">
        <v>13</v>
      </c>
    </row>
    <row r="16" spans="1:12" x14ac:dyDescent="0.25">
      <c r="A16" s="8" t="s">
        <v>10</v>
      </c>
      <c r="B16" s="48">
        <f t="shared" si="3"/>
        <v>895400</v>
      </c>
      <c r="C16" s="9">
        <f>928070-D17</f>
        <v>895400</v>
      </c>
      <c r="D16" s="9"/>
      <c r="E16" s="8" t="s">
        <v>14</v>
      </c>
      <c r="I16" s="3" t="s">
        <v>41</v>
      </c>
      <c r="J16" s="10">
        <f>J14-J18</f>
        <v>20690000</v>
      </c>
      <c r="K16" s="10">
        <f>K14-K18</f>
        <v>25034900</v>
      </c>
    </row>
    <row r="17" spans="1:11" x14ac:dyDescent="0.25">
      <c r="A17" s="14" t="s">
        <v>43</v>
      </c>
      <c r="B17" s="9">
        <f t="shared" si="3"/>
        <v>32670</v>
      </c>
      <c r="C17" s="9"/>
      <c r="D17" s="9">
        <v>32670</v>
      </c>
      <c r="E17" s="8" t="s">
        <v>14</v>
      </c>
    </row>
    <row r="18" spans="1:11" x14ac:dyDescent="0.25">
      <c r="A18" s="12"/>
      <c r="B18" s="13">
        <f t="shared" ref="B18:C18" si="4">SUM(B13:B17)</f>
        <v>1492570</v>
      </c>
      <c r="C18" s="13">
        <f t="shared" si="4"/>
        <v>1449900</v>
      </c>
      <c r="D18" s="13">
        <f>SUM(D13:D17)</f>
        <v>42670</v>
      </c>
      <c r="I18" s="31" t="s">
        <v>42</v>
      </c>
      <c r="J18" s="10">
        <f>J13</f>
        <v>6911242</v>
      </c>
      <c r="K18" s="10">
        <f>J18*1.21</f>
        <v>8362602.8199999994</v>
      </c>
    </row>
    <row r="19" spans="1:11" x14ac:dyDescent="0.25">
      <c r="A19" s="12"/>
      <c r="B19" s="13"/>
      <c r="C19" s="13"/>
      <c r="D19" s="13"/>
    </row>
    <row r="20" spans="1:11" x14ac:dyDescent="0.25">
      <c r="A20" s="12"/>
      <c r="B20" s="13"/>
      <c r="C20" s="13"/>
      <c r="D20" s="13"/>
    </row>
    <row r="21" spans="1:11" s="7" customFormat="1" x14ac:dyDescent="0.25">
      <c r="A21" s="15" t="s">
        <v>21</v>
      </c>
      <c r="B21" s="15" t="s">
        <v>12</v>
      </c>
      <c r="C21" s="16">
        <v>2021</v>
      </c>
      <c r="D21" s="16">
        <v>2022</v>
      </c>
      <c r="E21" s="16" t="s">
        <v>20</v>
      </c>
      <c r="J21" s="10"/>
      <c r="K21" s="10"/>
    </row>
    <row r="22" spans="1:11" x14ac:dyDescent="0.25">
      <c r="A22" s="8" t="s">
        <v>11</v>
      </c>
      <c r="B22" s="9">
        <f t="shared" si="3"/>
        <v>2395800</v>
      </c>
      <c r="C22" s="19">
        <f>2637800-C23</f>
        <v>2395800</v>
      </c>
      <c r="D22" s="9"/>
      <c r="E22" s="8" t="s">
        <v>18</v>
      </c>
    </row>
    <row r="23" spans="1:11" x14ac:dyDescent="0.25">
      <c r="A23" s="8" t="s">
        <v>44</v>
      </c>
      <c r="B23" s="9">
        <f t="shared" si="3"/>
        <v>242000</v>
      </c>
      <c r="C23" s="19">
        <v>242000</v>
      </c>
      <c r="D23" s="9"/>
      <c r="E23" s="8" t="s">
        <v>18</v>
      </c>
    </row>
    <row r="24" spans="1:11" x14ac:dyDescent="0.25">
      <c r="A24" s="8" t="s">
        <v>16</v>
      </c>
      <c r="B24" s="9">
        <f t="shared" si="3"/>
        <v>145200</v>
      </c>
      <c r="C24" s="19">
        <v>145200</v>
      </c>
      <c r="D24" s="9"/>
      <c r="E24" s="14" t="s">
        <v>19</v>
      </c>
    </row>
    <row r="25" spans="1:11" x14ac:dyDescent="0.25">
      <c r="B25" s="10">
        <f>SUM(B22:B24)</f>
        <v>2783000</v>
      </c>
      <c r="C25" s="10">
        <f>SUM(C22:C24)</f>
        <v>2783000</v>
      </c>
      <c r="D25" s="10">
        <f t="shared" ref="D25" si="5">SUM(D22:D24)</f>
        <v>0</v>
      </c>
    </row>
    <row r="27" spans="1:11" x14ac:dyDescent="0.25">
      <c r="A27" s="23" t="s">
        <v>17</v>
      </c>
      <c r="B27" s="24">
        <f>B9+B18</f>
        <v>401024822</v>
      </c>
      <c r="C27" s="24">
        <f>C9+C18</f>
        <v>266488454</v>
      </c>
      <c r="D27" s="24">
        <f>D9+D18</f>
        <v>134536368</v>
      </c>
      <c r="E27" s="25"/>
    </row>
    <row r="28" spans="1:11" x14ac:dyDescent="0.25">
      <c r="A28" s="17" t="s">
        <v>22</v>
      </c>
      <c r="B28" s="18">
        <f>B27+B25</f>
        <v>403807822</v>
      </c>
      <c r="C28" s="18">
        <f t="shared" ref="C28:D28" si="6">C27+C25</f>
        <v>269271454</v>
      </c>
      <c r="D28" s="18">
        <f t="shared" si="6"/>
        <v>134536368</v>
      </c>
      <c r="E28" s="25"/>
    </row>
    <row r="30" spans="1:11" x14ac:dyDescent="0.25">
      <c r="A30" s="17" t="s">
        <v>27</v>
      </c>
      <c r="B30" s="33">
        <v>98945422</v>
      </c>
    </row>
    <row r="31" spans="1:11" x14ac:dyDescent="0.25">
      <c r="A31" s="17" t="s">
        <v>25</v>
      </c>
      <c r="B31" s="18">
        <f>B27+B30</f>
        <v>499970244</v>
      </c>
    </row>
    <row r="32" spans="1:11" x14ac:dyDescent="0.25">
      <c r="A32" s="26" t="s">
        <v>24</v>
      </c>
      <c r="B32" s="27">
        <v>500000000</v>
      </c>
    </row>
    <row r="33" spans="1:7" x14ac:dyDescent="0.25">
      <c r="A33" s="20" t="s">
        <v>23</v>
      </c>
      <c r="B33" s="21">
        <f>SUM(B32-B31)</f>
        <v>29756</v>
      </c>
      <c r="G33" s="10"/>
    </row>
    <row r="34" spans="1:7" x14ac:dyDescent="0.25">
      <c r="G34" s="10"/>
    </row>
    <row r="35" spans="1:7" x14ac:dyDescent="0.25">
      <c r="G35" s="10"/>
    </row>
    <row r="36" spans="1:7" x14ac:dyDescent="0.25">
      <c r="A36" s="3" t="s">
        <v>45</v>
      </c>
      <c r="B36" s="44">
        <v>2021</v>
      </c>
      <c r="C36" s="44">
        <v>2022</v>
      </c>
      <c r="D36" s="10" t="s">
        <v>12</v>
      </c>
      <c r="G36" s="10">
        <v>191204695</v>
      </c>
    </row>
    <row r="37" spans="1:7" x14ac:dyDescent="0.25">
      <c r="A37" s="3" t="s">
        <v>46</v>
      </c>
      <c r="B37" s="45">
        <f>B6+B8</f>
        <v>73833859</v>
      </c>
      <c r="C37" s="45">
        <f>D7</f>
        <v>15000000</v>
      </c>
      <c r="D37" s="10">
        <f>B37+C37</f>
        <v>88833859</v>
      </c>
      <c r="G37" s="10">
        <v>101666441.5</v>
      </c>
    </row>
    <row r="38" spans="1:7" x14ac:dyDescent="0.25">
      <c r="A38" s="3" t="s">
        <v>47</v>
      </c>
      <c r="B38" s="47">
        <f>B15+B16</f>
        <v>1439900</v>
      </c>
      <c r="C38" s="10">
        <v>0</v>
      </c>
      <c r="D38" s="10">
        <f>B38+C38</f>
        <v>1439900</v>
      </c>
      <c r="G38" s="10">
        <v>17827256.5</v>
      </c>
    </row>
    <row r="39" spans="1:7" x14ac:dyDescent="0.25">
      <c r="A39" s="3" t="s">
        <v>48</v>
      </c>
      <c r="G39" s="10">
        <f>SUM(G36:G38)</f>
        <v>310698393</v>
      </c>
    </row>
    <row r="40" spans="1:7" x14ac:dyDescent="0.25">
      <c r="G40" s="10"/>
    </row>
    <row r="41" spans="1:7" x14ac:dyDescent="0.25">
      <c r="G41" s="10"/>
    </row>
  </sheetData>
  <pageMargins left="0.7" right="0.7" top="0.78740157499999996" bottom="0.78740157499999996" header="0.3" footer="0.3"/>
  <pageSetup paperSize="9" scale="55" orientation="landscape" verticalDpi="0" r:id="rId1"/>
  <ignoredErrors>
    <ignoredError sqref="D9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A2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Jitka Mokrášová</dc:creator>
  <cp:lastModifiedBy>Mokrášová Jitka, Ing.</cp:lastModifiedBy>
  <cp:lastPrinted>2021-04-29T06:45:31Z</cp:lastPrinted>
  <dcterms:created xsi:type="dcterms:W3CDTF">2021-04-26T13:24:19Z</dcterms:created>
  <dcterms:modified xsi:type="dcterms:W3CDTF">2022-11-23T14:00:48Z</dcterms:modified>
</cp:coreProperties>
</file>