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O:\!!!STAVEBNÍ AKCE 2021\ReactEU\OIN\B1-VH\B1 PROJEKTOVÁ ŽÁDOST FIN\"/>
    </mc:Choice>
  </mc:AlternateContent>
  <xr:revisionPtr revIDLastSave="0" documentId="13_ncr:1_{C33DEAEA-5EC0-4D9A-B626-139A4E38AD4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" sheetId="1" r:id="rId1"/>
    <sheet name="Stavební objekt SO01" sheetId="2" r:id="rId2"/>
    <sheet name="Stavební objekt SO02" sheetId="3" r:id="rId3"/>
    <sheet name="Stavební objekt SO03" sheetId="4" r:id="rId4"/>
    <sheet name="Přeložky IS" sheetId="5" r:id="rId5"/>
    <sheet name="Vedlejší a ostatní náklady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4" l="1"/>
  <c r="F37" i="4" s="1"/>
  <c r="F36" i="4"/>
  <c r="F35" i="4" s="1"/>
  <c r="F34" i="4"/>
  <c r="F33" i="4" s="1"/>
  <c r="F32" i="4"/>
  <c r="F31" i="4" s="1"/>
  <c r="F30" i="4"/>
  <c r="F29" i="4" s="1"/>
  <c r="I38" i="4"/>
  <c r="I37" i="4" s="1"/>
  <c r="I36" i="4"/>
  <c r="I35" i="4" s="1"/>
  <c r="I34" i="4"/>
  <c r="I33" i="4" s="1"/>
  <c r="I32" i="4"/>
  <c r="I31" i="4" s="1"/>
  <c r="I30" i="4"/>
  <c r="I29" i="4" s="1"/>
  <c r="I46" i="2"/>
  <c r="I45" i="2"/>
  <c r="I44" i="2"/>
  <c r="F99" i="2"/>
  <c r="F98" i="2"/>
  <c r="I99" i="2"/>
  <c r="I98" i="2"/>
  <c r="I97" i="2" s="1"/>
  <c r="F97" i="2" l="1"/>
  <c r="F28" i="4"/>
  <c r="F27" i="4" s="1"/>
  <c r="F47" i="2" l="1"/>
  <c r="F46" i="2"/>
  <c r="F45" i="2"/>
  <c r="F44" i="2"/>
  <c r="F43" i="2"/>
  <c r="F17" i="5"/>
  <c r="F16" i="5"/>
  <c r="F15" i="5"/>
  <c r="F14" i="5"/>
  <c r="F12" i="5"/>
  <c r="F11" i="5"/>
  <c r="F10" i="5"/>
  <c r="F9" i="5"/>
  <c r="F8" i="5"/>
  <c r="I15" i="3"/>
  <c r="I14" i="3" s="1"/>
  <c r="F15" i="3"/>
  <c r="F14" i="3" s="1"/>
  <c r="F12" i="2"/>
  <c r="F28" i="2"/>
  <c r="I57" i="2"/>
  <c r="F57" i="2"/>
  <c r="I4" i="6"/>
  <c r="I3" i="6" s="1"/>
  <c r="I1" i="6" s="1"/>
  <c r="F4" i="6"/>
  <c r="F3" i="6" s="1"/>
  <c r="F1" i="6" s="1"/>
  <c r="I29" i="5"/>
  <c r="F29" i="5"/>
  <c r="I27" i="5"/>
  <c r="F27" i="5"/>
  <c r="I25" i="5"/>
  <c r="F25" i="5"/>
  <c r="I23" i="5"/>
  <c r="F23" i="5"/>
  <c r="I21" i="5"/>
  <c r="I19" i="5"/>
  <c r="F19" i="5"/>
  <c r="I14" i="5"/>
  <c r="I8" i="5"/>
  <c r="I6" i="5"/>
  <c r="F6" i="5"/>
  <c r="I4" i="5"/>
  <c r="I3" i="5" s="1"/>
  <c r="F3" i="5"/>
  <c r="I28" i="4"/>
  <c r="I26" i="4"/>
  <c r="F26" i="4"/>
  <c r="I24" i="4"/>
  <c r="F24" i="4"/>
  <c r="I22" i="4"/>
  <c r="F22" i="4"/>
  <c r="I20" i="4"/>
  <c r="F20" i="4"/>
  <c r="I18" i="4"/>
  <c r="F18" i="4"/>
  <c r="I16" i="4"/>
  <c r="F16" i="4"/>
  <c r="I14" i="4"/>
  <c r="F14" i="4"/>
  <c r="I12" i="4"/>
  <c r="F12" i="4"/>
  <c r="I10" i="4"/>
  <c r="F10" i="4"/>
  <c r="I8" i="4"/>
  <c r="F8" i="4"/>
  <c r="I6" i="4"/>
  <c r="F6" i="4"/>
  <c r="I4" i="4"/>
  <c r="F4" i="4"/>
  <c r="I13" i="3"/>
  <c r="F13" i="3"/>
  <c r="I11" i="3"/>
  <c r="F11" i="3"/>
  <c r="I9" i="3"/>
  <c r="F9" i="3"/>
  <c r="I7" i="3"/>
  <c r="F7" i="3"/>
  <c r="I6" i="3"/>
  <c r="F6" i="3"/>
  <c r="I4" i="3"/>
  <c r="I3" i="3" s="1"/>
  <c r="F4" i="3"/>
  <c r="F3" i="3" s="1"/>
  <c r="I96" i="2"/>
  <c r="F96" i="2"/>
  <c r="I95" i="2"/>
  <c r="F95" i="2"/>
  <c r="I93" i="2"/>
  <c r="F93" i="2"/>
  <c r="I92" i="2"/>
  <c r="F92" i="2"/>
  <c r="I90" i="2"/>
  <c r="F90" i="2"/>
  <c r="I89" i="2"/>
  <c r="F89" i="2"/>
  <c r="I87" i="2"/>
  <c r="F87" i="2"/>
  <c r="I86" i="2"/>
  <c r="F86" i="2"/>
  <c r="I84" i="2"/>
  <c r="F84" i="2"/>
  <c r="I83" i="2"/>
  <c r="F83" i="2"/>
  <c r="I81" i="2"/>
  <c r="F81" i="2"/>
  <c r="I80" i="2"/>
  <c r="F80" i="2"/>
  <c r="I78" i="2"/>
  <c r="F78" i="2"/>
  <c r="I76" i="2"/>
  <c r="F76" i="2"/>
  <c r="I75" i="2"/>
  <c r="F75" i="2"/>
  <c r="I73" i="2"/>
  <c r="F73" i="2"/>
  <c r="I72" i="2"/>
  <c r="F72" i="2"/>
  <c r="I71" i="2"/>
  <c r="F71" i="2"/>
  <c r="I69" i="2"/>
  <c r="F69" i="2"/>
  <c r="I68" i="2"/>
  <c r="F68" i="2"/>
  <c r="I67" i="2"/>
  <c r="F67" i="2"/>
  <c r="I66" i="2"/>
  <c r="F66" i="2"/>
  <c r="I65" i="2"/>
  <c r="F65" i="2"/>
  <c r="I63" i="2"/>
  <c r="F63" i="2"/>
  <c r="I62" i="2"/>
  <c r="F62" i="2"/>
  <c r="I61" i="2"/>
  <c r="F61" i="2"/>
  <c r="I60" i="2"/>
  <c r="F60" i="2"/>
  <c r="I59" i="2"/>
  <c r="F59" i="2"/>
  <c r="I56" i="2"/>
  <c r="F56" i="2"/>
  <c r="I54" i="2"/>
  <c r="F54" i="2"/>
  <c r="I52" i="2"/>
  <c r="I51" i="2"/>
  <c r="F51" i="2"/>
  <c r="I50" i="2"/>
  <c r="F50" i="2"/>
  <c r="I49" i="2"/>
  <c r="F49" i="2"/>
  <c r="I47" i="2"/>
  <c r="I43" i="2"/>
  <c r="I41" i="2"/>
  <c r="F41" i="2"/>
  <c r="I39" i="2"/>
  <c r="F39" i="2"/>
  <c r="I37" i="2"/>
  <c r="F37" i="2"/>
  <c r="I36" i="2"/>
  <c r="F36" i="2"/>
  <c r="I34" i="2"/>
  <c r="F34" i="2"/>
  <c r="I32" i="2"/>
  <c r="F32" i="2"/>
  <c r="I30" i="2"/>
  <c r="F30" i="2"/>
  <c r="I28" i="2"/>
  <c r="I26" i="2"/>
  <c r="F26" i="2"/>
  <c r="I25" i="2"/>
  <c r="F25" i="2"/>
  <c r="I23" i="2"/>
  <c r="F23" i="2"/>
  <c r="I22" i="2"/>
  <c r="F22" i="2"/>
  <c r="I20" i="2"/>
  <c r="F20" i="2"/>
  <c r="I19" i="2"/>
  <c r="F19" i="2"/>
  <c r="I17" i="2"/>
  <c r="F17" i="2"/>
  <c r="I16" i="2"/>
  <c r="F16" i="2"/>
  <c r="I14" i="2"/>
  <c r="F14" i="2"/>
  <c r="I13" i="2"/>
  <c r="F13" i="2"/>
  <c r="I12" i="2"/>
  <c r="I11" i="2"/>
  <c r="F11" i="2"/>
  <c r="I10" i="2"/>
  <c r="F10" i="2"/>
  <c r="I8" i="2"/>
  <c r="F8" i="2"/>
  <c r="I7" i="2"/>
  <c r="F7" i="2"/>
  <c r="I6" i="2"/>
  <c r="F6" i="2"/>
  <c r="I4" i="2"/>
  <c r="F4" i="2"/>
  <c r="F13" i="5" l="1"/>
  <c r="F7" i="5"/>
  <c r="D20" i="1"/>
  <c r="E20" i="1" s="1"/>
  <c r="F20" i="1"/>
  <c r="G20" i="1" s="1"/>
  <c r="I20" i="5"/>
  <c r="I22" i="5"/>
  <c r="I26" i="5"/>
  <c r="I13" i="5"/>
  <c r="F20" i="5"/>
  <c r="I7" i="5"/>
  <c r="I28" i="5"/>
  <c r="F5" i="5"/>
  <c r="F18" i="5"/>
  <c r="F24" i="5"/>
  <c r="I18" i="5"/>
  <c r="I24" i="5"/>
  <c r="F26" i="5"/>
  <c r="F22" i="5"/>
  <c r="I5" i="5"/>
  <c r="F28" i="5"/>
  <c r="I19" i="4"/>
  <c r="I3" i="4"/>
  <c r="I23" i="4"/>
  <c r="F15" i="4"/>
  <c r="I15" i="4"/>
  <c r="F9" i="4"/>
  <c r="F25" i="4"/>
  <c r="F5" i="4"/>
  <c r="I27" i="4"/>
  <c r="F17" i="4"/>
  <c r="I21" i="4"/>
  <c r="F23" i="4"/>
  <c r="F3" i="4"/>
  <c r="F11" i="4"/>
  <c r="I5" i="4"/>
  <c r="F13" i="4"/>
  <c r="I17" i="4"/>
  <c r="F19" i="4"/>
  <c r="I11" i="4"/>
  <c r="I7" i="4"/>
  <c r="I9" i="4"/>
  <c r="I13" i="4"/>
  <c r="F7" i="4"/>
  <c r="F21" i="4"/>
  <c r="I25" i="4"/>
  <c r="F12" i="3"/>
  <c r="F8" i="3"/>
  <c r="F10" i="3"/>
  <c r="F5" i="3"/>
  <c r="I5" i="3"/>
  <c r="I10" i="3"/>
  <c r="I12" i="3"/>
  <c r="I8" i="3"/>
  <c r="I35" i="2"/>
  <c r="I42" i="2"/>
  <c r="I58" i="2"/>
  <c r="I77" i="2"/>
  <c r="I85" i="2"/>
  <c r="F88" i="2"/>
  <c r="F29" i="2"/>
  <c r="F40" i="2"/>
  <c r="I88" i="2"/>
  <c r="F15" i="2"/>
  <c r="I33" i="2"/>
  <c r="I21" i="2"/>
  <c r="I18" i="2"/>
  <c r="I9" i="2"/>
  <c r="I55" i="2"/>
  <c r="I74" i="2"/>
  <c r="I82" i="2"/>
  <c r="F9" i="2"/>
  <c r="F21" i="2"/>
  <c r="F33" i="2"/>
  <c r="F53" i="2"/>
  <c r="F55" i="2"/>
  <c r="F70" i="2"/>
  <c r="F74" i="2"/>
  <c r="F79" i="2"/>
  <c r="F82" i="2"/>
  <c r="I91" i="2"/>
  <c r="I29" i="2"/>
  <c r="I31" i="2"/>
  <c r="I40" i="2"/>
  <c r="I53" i="2"/>
  <c r="I70" i="2"/>
  <c r="I79" i="2"/>
  <c r="F91" i="2"/>
  <c r="F5" i="2"/>
  <c r="I15" i="2"/>
  <c r="F18" i="2"/>
  <c r="F24" i="2"/>
  <c r="F35" i="2"/>
  <c r="I3" i="2"/>
  <c r="I5" i="2"/>
  <c r="I27" i="2"/>
  <c r="I38" i="2"/>
  <c r="I48" i="2"/>
  <c r="I64" i="2"/>
  <c r="F94" i="2"/>
  <c r="F3" i="2"/>
  <c r="F27" i="2"/>
  <c r="F38" i="2"/>
  <c r="F42" i="2"/>
  <c r="F48" i="2"/>
  <c r="F58" i="2"/>
  <c r="F64" i="2"/>
  <c r="F77" i="2"/>
  <c r="F85" i="2"/>
  <c r="I94" i="2"/>
  <c r="F31" i="2"/>
  <c r="I24" i="2"/>
  <c r="F1" i="4" l="1"/>
  <c r="D18" i="1" s="1"/>
  <c r="E18" i="1" s="1"/>
  <c r="F1" i="2"/>
  <c r="I1" i="3"/>
  <c r="F17" i="1" s="1"/>
  <c r="G17" i="1" s="1"/>
  <c r="I1" i="2"/>
  <c r="F16" i="1" s="1"/>
  <c r="G16" i="1" s="1"/>
  <c r="I1" i="4"/>
  <c r="F18" i="1" s="1"/>
  <c r="G18" i="1" s="1"/>
  <c r="F1" i="3"/>
  <c r="D17" i="1" s="1"/>
  <c r="E17" i="1" s="1"/>
  <c r="I17" i="1" s="1"/>
  <c r="I1" i="5"/>
  <c r="F19" i="1" s="1"/>
  <c r="G19" i="1" s="1"/>
  <c r="F1" i="5"/>
  <c r="D19" i="1" s="1"/>
  <c r="I20" i="1"/>
  <c r="H20" i="1"/>
  <c r="D16" i="1" l="1"/>
  <c r="E16" i="1" s="1"/>
  <c r="I16" i="1" s="1"/>
  <c r="I18" i="1"/>
  <c r="H18" i="1"/>
  <c r="F40" i="5"/>
  <c r="G22" i="1"/>
  <c r="H17" i="1"/>
  <c r="F22" i="1"/>
  <c r="H16" i="1" l="1"/>
  <c r="E19" i="1"/>
  <c r="I19" i="1" s="1"/>
  <c r="I22" i="1" s="1"/>
  <c r="D22" i="1"/>
  <c r="H19" i="1"/>
  <c r="H22" i="1" l="1"/>
  <c r="F10" i="1" s="1"/>
  <c r="F11" i="1" s="1"/>
  <c r="G13" i="1" s="1"/>
  <c r="E22" i="1"/>
</calcChain>
</file>

<file path=xl/sharedStrings.xml><?xml version="1.0" encoding="utf-8"?>
<sst xmlns="http://schemas.openxmlformats.org/spreadsheetml/2006/main" count="421" uniqueCount="207">
  <si>
    <t>Rekapitulace stavby</t>
  </si>
  <si>
    <t>Stavba:</t>
  </si>
  <si>
    <t>Dostavba a rekonstrukce budovy X</t>
  </si>
  <si>
    <t>Místo:</t>
  </si>
  <si>
    <t>Olomouc</t>
  </si>
  <si>
    <t>Datum:</t>
  </si>
  <si>
    <t>Zadavatel:</t>
  </si>
  <si>
    <t>FN Olomouc</t>
  </si>
  <si>
    <t>Projektant:</t>
  </si>
  <si>
    <t>Cena bez DPH</t>
  </si>
  <si>
    <t>DPH</t>
  </si>
  <si>
    <t>Cena s DPH</t>
  </si>
  <si>
    <t>Kód</t>
  </si>
  <si>
    <t>Objekt,
Soupis prací</t>
  </si>
  <si>
    <t>Způsobilé výdaje
Cena bez DPH [CZK]</t>
  </si>
  <si>
    <t>Způsobilé výdaje
Cena s DPH [CZK]</t>
  </si>
  <si>
    <t>Nezpůsobilé výdaje
Cena bez DPH [CZK]</t>
  </si>
  <si>
    <t>Nezpůsobilé výdaje
Cena s DPH [CZK]</t>
  </si>
  <si>
    <t>Celkové výdaje
Cena bez DPH [CZK]</t>
  </si>
  <si>
    <t>Celkové výdaje
Cena s DPH [CZK]</t>
  </si>
  <si>
    <t>SO 01</t>
  </si>
  <si>
    <t>Stavební objekt 01</t>
  </si>
  <si>
    <t>SO 02</t>
  </si>
  <si>
    <t>Stavební objekt 02</t>
  </si>
  <si>
    <t>SO 03</t>
  </si>
  <si>
    <t>Stavební objekt 03</t>
  </si>
  <si>
    <t>Celkem</t>
  </si>
  <si>
    <t>ZPŮSOBILÉ VÝDAJE</t>
  </si>
  <si>
    <t>NEZPŮSOBILÉ VÝDAJE</t>
  </si>
  <si>
    <t>Ozn. stav. dílu / PČ položky</t>
  </si>
  <si>
    <t>Stavební díl / Popis položky</t>
  </si>
  <si>
    <t>měrná jednotka</t>
  </si>
  <si>
    <t>množství</t>
  </si>
  <si>
    <t>jednotková cena [Kč]</t>
  </si>
  <si>
    <t>celková cena [Kč]</t>
  </si>
  <si>
    <t>001</t>
  </si>
  <si>
    <t>Zemní práce</t>
  </si>
  <si>
    <t>m3</t>
  </si>
  <si>
    <t>002</t>
  </si>
  <si>
    <t>Základy</t>
  </si>
  <si>
    <t>ŽB piloty průměr 600 mm:</t>
  </si>
  <si>
    <t>ŽB základová deska 250 mm – 750 m2 / 180 m3</t>
  </si>
  <si>
    <t>003</t>
  </si>
  <si>
    <t>Svislé konstrukce (nosné stěny + příčky)</t>
  </si>
  <si>
    <t>Příčky - 1NP</t>
  </si>
  <si>
    <t>kpl</t>
  </si>
  <si>
    <t>ŽB stěny - 1 NP</t>
  </si>
  <si>
    <t>Příčky a stěny - 2NP</t>
  </si>
  <si>
    <t>ŽB sloupy</t>
  </si>
  <si>
    <t>004</t>
  </si>
  <si>
    <t>Vodorovné konstrukce (stropní kontrukce)</t>
  </si>
  <si>
    <t>m2</t>
  </si>
  <si>
    <t>ŽB strop nad 2NP</t>
  </si>
  <si>
    <t>061</t>
  </si>
  <si>
    <t>Úpravy povrchů vnitřní (omítky, úpravy povrchů stěn, atd.)</t>
  </si>
  <si>
    <t>062</t>
  </si>
  <si>
    <t>Úpravy povrchů vnější (montáž zateplení, fasád, atd.)</t>
  </si>
  <si>
    <t>063</t>
  </si>
  <si>
    <t>Podlahy a podlahové konstrukce (mazaniny, potěry, podsypy, atd.)</t>
  </si>
  <si>
    <t>Podlahy 1NP</t>
  </si>
  <si>
    <t>Podlahy 2NP</t>
  </si>
  <si>
    <t>094</t>
  </si>
  <si>
    <t>Lešení</t>
  </si>
  <si>
    <t>095</t>
  </si>
  <si>
    <t>Dokončovací konstrukce a práce - pozemní stavby</t>
  </si>
  <si>
    <t>096</t>
  </si>
  <si>
    <t>Bourání konstrukcí</t>
  </si>
  <si>
    <t>099</t>
  </si>
  <si>
    <t>Přesun hmot HSV (Přesuny hmot pro části 001 - 098)</t>
  </si>
  <si>
    <t>Přesuny hmot</t>
  </si>
  <si>
    <t>Izolace proti vodě, vlhkosti a plynům (pásy, stěrky, atd.)</t>
  </si>
  <si>
    <t>Izolace teplné (tepelné izolace běžných stavebních konstrukcí, tzn. stropů, podlah, stěn, atd.)</t>
  </si>
  <si>
    <t>Izolace tepelné podlah</t>
  </si>
  <si>
    <t>Akustické a protiotřesové opatření (akustikcé oblklady, izolace, atd.)</t>
  </si>
  <si>
    <t>Obklad stěn</t>
  </si>
  <si>
    <t>Zdravotně technická instalace budov (vodovod, kanalizace, plynovod, zařizovací předměty, atd.)</t>
  </si>
  <si>
    <t>Medicinální plyny</t>
  </si>
  <si>
    <t>Ústřední vytápění (radiátory, kotle, potrbí, atd.)</t>
  </si>
  <si>
    <t>Elektroinstalace - silnoproud</t>
  </si>
  <si>
    <t>Silnoproud</t>
  </si>
  <si>
    <t>Elektroinstalace - slaboproud</t>
  </si>
  <si>
    <t>Měření a regulace</t>
  </si>
  <si>
    <t>Vzduchotechnika (ventilátory, potrubí, klimatizace, atd.)</t>
  </si>
  <si>
    <t>Rozvody chladu</t>
  </si>
  <si>
    <t>Konstrukce suché výstavby (sádrokartonové, sádrovláknité, cementové, desky a podhledy, konstrukce z montovaných dílců,atd.)</t>
  </si>
  <si>
    <t>Konstrukce klempířské (parapety, oplechování, lemovaání, atd.)</t>
  </si>
  <si>
    <t>Klepířské konstrukce</t>
  </si>
  <si>
    <t xml:space="preserve">Konstrukce truhlářské (okna, dveře, zárubně, dřevěné obklady a podhledy, atd.) </t>
  </si>
  <si>
    <t>Truhlářské konstrukce 1NP</t>
  </si>
  <si>
    <t>Truhlářské konstrukce 2NP</t>
  </si>
  <si>
    <t>Konstrukce zámečnické (kovová zábradlí, balkónová zábradlí, mříže, lávky, atd.)</t>
  </si>
  <si>
    <t>Zámečnické konstrukce 1NP</t>
  </si>
  <si>
    <t>Zámečnické konstrukce 2NP</t>
  </si>
  <si>
    <t>Podlahy z dlaždic</t>
  </si>
  <si>
    <t>Podlahy povlakové (koberce, PVC, atd.)</t>
  </si>
  <si>
    <t>Obklady keramické</t>
  </si>
  <si>
    <t>Obklady 1NP</t>
  </si>
  <si>
    <t>Obklady 2NP</t>
  </si>
  <si>
    <t>Malby a tapety</t>
  </si>
  <si>
    <t>Malby a omyvatelné nátěry 1NP</t>
  </si>
  <si>
    <t>VRN</t>
  </si>
  <si>
    <t>VON</t>
  </si>
  <si>
    <t>Přeložky IS</t>
  </si>
  <si>
    <t>IS</t>
  </si>
  <si>
    <t>Povlakové krytiny (primárně ploché střechy)</t>
  </si>
  <si>
    <t>Podlahové vytápění a otopná tělesa</t>
  </si>
  <si>
    <t>Příprava teplé vody přes deskový výměník</t>
  </si>
  <si>
    <t>Řídící systém</t>
  </si>
  <si>
    <t>Prvky, rozvaděče</t>
  </si>
  <si>
    <t>Montážní materiál</t>
  </si>
  <si>
    <t>Montážní práce</t>
  </si>
  <si>
    <t>Služby, oživení, SW, revize apod.</t>
  </si>
  <si>
    <t>Jednotky VZT</t>
  </si>
  <si>
    <t>Vlhčení</t>
  </si>
  <si>
    <t>Lokální chlazení</t>
  </si>
  <si>
    <t>Ostatní (montáž, lešení, zaregulování, doprava, …)</t>
  </si>
  <si>
    <t>Zdroje chladu</t>
  </si>
  <si>
    <t>ŽB kce z vodostavebního betonu tl. 300 mm</t>
  </si>
  <si>
    <t>Podkladní beton</t>
  </si>
  <si>
    <t>Bourání stávajícího ŽB kanálu</t>
  </si>
  <si>
    <t>Přesuny hmot HSV (přesuny hmot pro části 001 - 098)</t>
  </si>
  <si>
    <t>Přesun hmot HSV (úřesuny hmot pro části 001 - 098)</t>
  </si>
  <si>
    <t>t</t>
  </si>
  <si>
    <t>767</t>
  </si>
  <si>
    <t>Stěny, příčky, dozdívky</t>
  </si>
  <si>
    <t>Omítky</t>
  </si>
  <si>
    <t>Podlahy</t>
  </si>
  <si>
    <t>Bourací a demontážní práce</t>
  </si>
  <si>
    <t>751</t>
  </si>
  <si>
    <t>766</t>
  </si>
  <si>
    <t>Truhlářské konstrukce</t>
  </si>
  <si>
    <t>Zámečnické konstrukce</t>
  </si>
  <si>
    <t>776</t>
  </si>
  <si>
    <t>781</t>
  </si>
  <si>
    <t>Obklady</t>
  </si>
  <si>
    <t>784</t>
  </si>
  <si>
    <t>Malby a omyvatelné nátěry</t>
  </si>
  <si>
    <t>D.1.12</t>
  </si>
  <si>
    <t>Komunikace a zpevněné plochy</t>
  </si>
  <si>
    <t>D.1.13</t>
  </si>
  <si>
    <t>Terénní a sadové úpravy</t>
  </si>
  <si>
    <t>D.1.14</t>
  </si>
  <si>
    <t>Přeložky a přípojky kanalizace</t>
  </si>
  <si>
    <t>D.1.15</t>
  </si>
  <si>
    <t>Přeložky a přípojky vody</t>
  </si>
  <si>
    <t>D.1.17</t>
  </si>
  <si>
    <t>Přeložka a přípojka medicinálních plynů</t>
  </si>
  <si>
    <t>D.1.18</t>
  </si>
  <si>
    <t>Přeložka a přípojka tepla</t>
  </si>
  <si>
    <t>D.1.19</t>
  </si>
  <si>
    <t>Přeložka a přípojka silnoproudu</t>
  </si>
  <si>
    <t>D.1.20</t>
  </si>
  <si>
    <t>Venkovní osvětlení</t>
  </si>
  <si>
    <t>D.1.21</t>
  </si>
  <si>
    <t>Přeložky elektronických komunikací</t>
  </si>
  <si>
    <t>D.1.22</t>
  </si>
  <si>
    <t>Přeložka potrubní pošty</t>
  </si>
  <si>
    <t>Vedlejší a ostatní náklady</t>
  </si>
  <si>
    <t>721</t>
  </si>
  <si>
    <t>Odvodnění podzemního kanálu</t>
  </si>
  <si>
    <t>Přeložka kanalizace pod objektem E</t>
  </si>
  <si>
    <t>Přípojka splaškové kanalizace pro X2</t>
  </si>
  <si>
    <t>Odpojení radiační kanalizace a zaústění do splaškové šachty</t>
  </si>
  <si>
    <t>Vývod dešťové kanalizace na stranu k objektu H (zaústení do šachty)</t>
  </si>
  <si>
    <t>Dočasné přečerpávání splaškových vod během výstavby kanálu</t>
  </si>
  <si>
    <t>Přeložka vody pod objektem E</t>
  </si>
  <si>
    <t>Přeložení pitné vody v podzemním kanálu (přívod pro objekt X+X2)</t>
  </si>
  <si>
    <t>Dočasná nadzemní přípojka pitné vody pro objekt E</t>
  </si>
  <si>
    <t>Přívod pitné vody instalačním kanálem ze stávajícího objektu J</t>
  </si>
  <si>
    <t>izolace proti vodě</t>
  </si>
  <si>
    <t>zemní práce</t>
  </si>
  <si>
    <t>Dokončovací konstrukce a práce</t>
  </si>
  <si>
    <t>Konstrukce 1NP</t>
  </si>
  <si>
    <t>Konstrukce 2NP</t>
  </si>
  <si>
    <t>LT PROJEKT a.s.</t>
  </si>
  <si>
    <t>731</t>
  </si>
  <si>
    <t>741</t>
  </si>
  <si>
    <t>742</t>
  </si>
  <si>
    <t>763</t>
  </si>
  <si>
    <t>úpravy slaboproud.elektroinstalace</t>
  </si>
  <si>
    <t>úpravy vzduchotechniky</t>
  </si>
  <si>
    <t>úpravy silnoproud.elektroinstalace</t>
  </si>
  <si>
    <t>úpravy vytápění</t>
  </si>
  <si>
    <t>úpravy instalací ZTI</t>
  </si>
  <si>
    <t>Výtahy</t>
  </si>
  <si>
    <t xml:space="preserve">úpravy podloží a podkladní beton pod deskou </t>
  </si>
  <si>
    <t>ŽB strop a schodiště nad 1NP</t>
  </si>
  <si>
    <t>Omítky a další konečné úpravy - 1NP</t>
  </si>
  <si>
    <t>Omítky a další konečné úpravy - 2NP</t>
  </si>
  <si>
    <t>Zateplení a další konečné úpravy - 1NP</t>
  </si>
  <si>
    <t>Zateplení a další konečné úpravy - 2NP</t>
  </si>
  <si>
    <t>Střecha 1NP a atrium, včetně zatravnění</t>
  </si>
  <si>
    <t>Střecha 2NP, včetně zatravnění</t>
  </si>
  <si>
    <t>Rozvody tepla a regulační uzly pro VZT, izolace</t>
  </si>
  <si>
    <t>Rozdělovač a sběrač, distribuční větve, měření spotřeby, izolace</t>
  </si>
  <si>
    <t>ostatní systémy Slaboproud</t>
  </si>
  <si>
    <t>požární systémy EPS, NZS</t>
  </si>
  <si>
    <t>dešťové kanalizace, včetně izolace</t>
  </si>
  <si>
    <t>vnitřní splaškové kanalizace, včetně izolace</t>
  </si>
  <si>
    <t>vnitřní vodovod požární vody, včetně izolace</t>
  </si>
  <si>
    <t>vnitřní vodovod studené, teplé a cirkulace TUV, včetně izolace</t>
  </si>
  <si>
    <t>Vzduchovody, elementy, izolace, apod.</t>
  </si>
  <si>
    <t xml:space="preserve">Rozvody, včetně izolací </t>
  </si>
  <si>
    <t>Strojní zařízení a armatury, včetně izolací</t>
  </si>
  <si>
    <t>Dokončovací práce a konstrukce - pozemní stavby</t>
  </si>
  <si>
    <t xml:space="preserve">úpravy konstrukcí </t>
  </si>
  <si>
    <t>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</si>
</sst>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0.000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2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4"/>
      <color theme="4" tint="-0.249977111117893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70C0"/>
      </left>
      <right style="thin">
        <color rgb="FFFF0000"/>
      </right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4" xfId="0" applyFont="1" applyBorder="1"/>
    <xf numFmtId="0" fontId="3" fillId="0" borderId="5" xfId="0" applyFont="1" applyBorder="1"/>
    <xf numFmtId="0" fontId="4" fillId="0" borderId="4" xfId="0" applyFont="1" applyBorder="1"/>
    <xf numFmtId="10" fontId="4" fillId="2" borderId="5" xfId="0" applyNumberFormat="1" applyFont="1" applyFill="1" applyBorder="1" applyProtection="1">
      <protection locked="0"/>
    </xf>
    <xf numFmtId="0" fontId="6" fillId="0" borderId="8" xfId="0" applyFont="1" applyBorder="1"/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wrapText="1"/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164" fontId="9" fillId="0" borderId="0" xfId="0" applyNumberFormat="1" applyFont="1" applyAlignment="1">
      <alignment wrapText="1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49" fontId="10" fillId="3" borderId="11" xfId="0" applyNumberFormat="1" applyFont="1" applyFill="1" applyBorder="1" applyAlignment="1">
      <alignment horizontal="right" vertical="center"/>
    </xf>
    <xf numFmtId="0" fontId="10" fillId="3" borderId="12" xfId="0" applyFont="1" applyFill="1" applyBorder="1" applyAlignment="1">
      <alignment horizontal="left" vertical="center" wrapText="1"/>
    </xf>
    <xf numFmtId="0" fontId="10" fillId="3" borderId="13" xfId="0" applyFont="1" applyFill="1" applyBorder="1" applyAlignment="1">
      <alignment horizontal="center" wrapText="1"/>
    </xf>
    <xf numFmtId="165" fontId="0" fillId="3" borderId="11" xfId="0" applyNumberFormat="1" applyFill="1" applyBorder="1" applyAlignment="1">
      <alignment horizontal="center" wrapText="1"/>
    </xf>
    <xf numFmtId="164" fontId="1" fillId="3" borderId="12" xfId="0" applyNumberFormat="1" applyFont="1" applyFill="1" applyBorder="1" applyAlignment="1">
      <alignment horizontal="center" wrapText="1"/>
    </xf>
    <xf numFmtId="164" fontId="1" fillId="3" borderId="13" xfId="0" applyNumberFormat="1" applyFont="1" applyFill="1" applyBorder="1" applyAlignment="1">
      <alignment horizontal="center" wrapText="1"/>
    </xf>
    <xf numFmtId="164" fontId="1" fillId="3" borderId="12" xfId="0" applyNumberFormat="1" applyFont="1" applyFill="1" applyBorder="1"/>
    <xf numFmtId="164" fontId="1" fillId="3" borderId="13" xfId="0" applyNumberFormat="1" applyFont="1" applyFill="1" applyBorder="1"/>
    <xf numFmtId="49" fontId="0" fillId="2" borderId="0" xfId="0" applyNumberFormat="1" applyFill="1" applyAlignment="1" applyProtection="1">
      <alignment horizontal="right" vertical="center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center" wrapText="1"/>
      <protection locked="0"/>
    </xf>
    <xf numFmtId="2" fontId="0" fillId="2" borderId="0" xfId="0" applyNumberFormat="1" applyFill="1" applyAlignment="1" applyProtection="1">
      <alignment horizontal="center" wrapText="1"/>
      <protection locked="0"/>
    </xf>
    <xf numFmtId="164" fontId="0" fillId="2" borderId="0" xfId="0" applyNumberFormat="1" applyFill="1" applyAlignment="1" applyProtection="1">
      <alignment horizontal="center" wrapText="1"/>
      <protection locked="0"/>
    </xf>
    <xf numFmtId="164" fontId="0" fillId="0" borderId="0" xfId="0" applyNumberFormat="1" applyAlignment="1">
      <alignment horizontal="center" wrapText="1"/>
    </xf>
    <xf numFmtId="164" fontId="0" fillId="2" borderId="0" xfId="0" applyNumberFormat="1" applyFill="1" applyProtection="1">
      <protection locked="0"/>
    </xf>
    <xf numFmtId="164" fontId="0" fillId="0" borderId="0" xfId="0" applyNumberFormat="1"/>
    <xf numFmtId="49" fontId="10" fillId="2" borderId="0" xfId="0" applyNumberFormat="1" applyFont="1" applyFill="1" applyAlignment="1" applyProtection="1">
      <alignment horizontal="right" vertical="center"/>
      <protection locked="0"/>
    </xf>
    <xf numFmtId="165" fontId="0" fillId="2" borderId="0" xfId="0" applyNumberFormat="1" applyFill="1" applyAlignment="1" applyProtection="1">
      <alignment horizontal="center" wrapText="1"/>
      <protection locked="0"/>
    </xf>
    <xf numFmtId="164" fontId="1" fillId="2" borderId="0" xfId="0" applyNumberFormat="1" applyFont="1" applyFill="1" applyProtection="1">
      <protection locked="0"/>
    </xf>
    <xf numFmtId="0" fontId="0" fillId="2" borderId="0" xfId="0" applyFill="1" applyProtection="1">
      <protection locked="0"/>
    </xf>
    <xf numFmtId="0" fontId="0" fillId="2" borderId="0" xfId="0" applyFont="1" applyFill="1" applyAlignment="1" applyProtection="1">
      <alignment horizontal="left" vertical="center" wrapText="1"/>
      <protection locked="0"/>
    </xf>
    <xf numFmtId="0" fontId="0" fillId="2" borderId="0" xfId="0" applyFont="1" applyFill="1" applyAlignment="1" applyProtection="1">
      <alignment horizontal="center" wrapText="1"/>
      <protection locked="0"/>
    </xf>
    <xf numFmtId="164" fontId="0" fillId="2" borderId="0" xfId="0" applyNumberFormat="1" applyFont="1" applyFill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165" fontId="0" fillId="2" borderId="0" xfId="0" applyNumberFormat="1" applyFill="1" applyAlignment="1" applyProtection="1">
      <alignment horizontal="center" vertical="center" wrapText="1"/>
      <protection locked="0"/>
    </xf>
    <xf numFmtId="164" fontId="0" fillId="2" borderId="0" xfId="0" applyNumberFormat="1" applyFill="1" applyAlignment="1" applyProtection="1">
      <alignment horizontal="center" vertical="center" wrapText="1"/>
      <protection locked="0"/>
    </xf>
    <xf numFmtId="164" fontId="0" fillId="0" borderId="0" xfId="0" applyNumberFormat="1" applyAlignment="1">
      <alignment horizontal="center" vertical="center" wrapText="1"/>
    </xf>
    <xf numFmtId="0" fontId="0" fillId="2" borderId="0" xfId="0" applyFill="1" applyAlignment="1" applyProtection="1">
      <alignment vertical="center"/>
      <protection locked="0"/>
    </xf>
    <xf numFmtId="164" fontId="0" fillId="0" borderId="0" xfId="0" applyNumberFormat="1" applyAlignment="1">
      <alignment vertical="center"/>
    </xf>
    <xf numFmtId="49" fontId="10" fillId="3" borderId="14" xfId="0" applyNumberFormat="1" applyFont="1" applyFill="1" applyBorder="1" applyAlignment="1">
      <alignment horizontal="right" vertical="center"/>
    </xf>
    <xf numFmtId="0" fontId="10" fillId="3" borderId="14" xfId="0" applyFont="1" applyFill="1" applyBorder="1" applyAlignment="1">
      <alignment horizontal="left" vertical="center" wrapText="1"/>
    </xf>
    <xf numFmtId="164" fontId="1" fillId="3" borderId="17" xfId="0" applyNumberFormat="1" applyFont="1" applyFill="1" applyBorder="1"/>
    <xf numFmtId="164" fontId="0" fillId="0" borderId="17" xfId="0" applyNumberFormat="1" applyBorder="1"/>
    <xf numFmtId="49" fontId="10" fillId="3" borderId="0" xfId="0" applyNumberFormat="1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center" wrapText="1"/>
    </xf>
    <xf numFmtId="164" fontId="0" fillId="2" borderId="0" xfId="0" applyNumberFormat="1" applyFont="1" applyFill="1" applyProtection="1">
      <protection locked="0"/>
    </xf>
    <xf numFmtId="4" fontId="0" fillId="0" borderId="0" xfId="0" applyNumberFormat="1"/>
    <xf numFmtId="49" fontId="10" fillId="2" borderId="0" xfId="0" applyNumberFormat="1" applyFont="1" applyFill="1" applyAlignment="1" applyProtection="1">
      <alignment horizontal="right" vertical="center"/>
    </xf>
    <xf numFmtId="0" fontId="0" fillId="2" borderId="0" xfId="0" applyFont="1" applyFill="1" applyAlignment="1" applyProtection="1">
      <alignment horizontal="left" vertical="center" wrapText="1"/>
    </xf>
    <xf numFmtId="0" fontId="0" fillId="2" borderId="0" xfId="0" applyFont="1" applyFill="1" applyAlignment="1" applyProtection="1">
      <alignment horizontal="center" wrapText="1"/>
    </xf>
    <xf numFmtId="2" fontId="11" fillId="2" borderId="0" xfId="0" applyNumberFormat="1" applyFont="1" applyFill="1" applyAlignment="1" applyProtection="1">
      <alignment horizontal="center" wrapText="1"/>
    </xf>
    <xf numFmtId="164" fontId="11" fillId="2" borderId="0" xfId="0" applyNumberFormat="1" applyFont="1" applyFill="1" applyAlignment="1" applyProtection="1">
      <alignment horizontal="center" wrapText="1"/>
    </xf>
    <xf numFmtId="164" fontId="11" fillId="0" borderId="0" xfId="0" applyNumberFormat="1" applyFont="1" applyAlignment="1" applyProtection="1">
      <alignment horizontal="center" wrapText="1"/>
    </xf>
    <xf numFmtId="165" fontId="11" fillId="2" borderId="0" xfId="0" applyNumberFormat="1" applyFont="1" applyFill="1" applyAlignment="1" applyProtection="1">
      <alignment horizontal="center" wrapText="1"/>
    </xf>
    <xf numFmtId="164" fontId="12" fillId="2" borderId="0" xfId="0" applyNumberFormat="1" applyFont="1" applyFill="1" applyProtection="1"/>
    <xf numFmtId="49" fontId="10" fillId="2" borderId="14" xfId="0" applyNumberFormat="1" applyFont="1" applyFill="1" applyBorder="1" applyAlignment="1" applyProtection="1">
      <alignment horizontal="right" vertical="center"/>
      <protection locked="0"/>
    </xf>
    <xf numFmtId="0" fontId="0" fillId="2" borderId="14" xfId="0" applyFont="1" applyFill="1" applyBorder="1" applyAlignment="1" applyProtection="1">
      <alignment horizontal="left" vertical="center" wrapText="1"/>
      <protection locked="0"/>
    </xf>
    <xf numFmtId="0" fontId="10" fillId="3" borderId="16" xfId="0" applyFont="1" applyFill="1" applyBorder="1" applyAlignment="1">
      <alignment horizontal="center" wrapText="1"/>
    </xf>
    <xf numFmtId="0" fontId="0" fillId="2" borderId="16" xfId="0" applyFont="1" applyFill="1" applyBorder="1" applyAlignment="1" applyProtection="1">
      <alignment horizontal="center" wrapText="1"/>
      <protection locked="0"/>
    </xf>
    <xf numFmtId="165" fontId="0" fillId="3" borderId="15" xfId="0" applyNumberFormat="1" applyFill="1" applyBorder="1" applyAlignment="1">
      <alignment horizontal="center" wrapText="1"/>
    </xf>
    <xf numFmtId="164" fontId="1" fillId="3" borderId="15" xfId="0" applyNumberFormat="1" applyFont="1" applyFill="1" applyBorder="1" applyAlignment="1">
      <alignment horizontal="center" wrapText="1"/>
    </xf>
    <xf numFmtId="165" fontId="0" fillId="2" borderId="15" xfId="0" applyNumberFormat="1" applyFill="1" applyBorder="1" applyAlignment="1" applyProtection="1">
      <alignment horizontal="center" wrapText="1"/>
      <protection locked="0"/>
    </xf>
    <xf numFmtId="164" fontId="0" fillId="2" borderId="15" xfId="0" applyNumberFormat="1" applyFont="1" applyFill="1" applyBorder="1" applyAlignment="1" applyProtection="1">
      <alignment horizontal="center" wrapText="1"/>
      <protection locked="0"/>
    </xf>
    <xf numFmtId="165" fontId="0" fillId="2" borderId="17" xfId="0" applyNumberFormat="1" applyFill="1" applyBorder="1" applyAlignment="1" applyProtection="1">
      <alignment horizontal="center" wrapText="1"/>
      <protection locked="0"/>
    </xf>
    <xf numFmtId="164" fontId="1" fillId="2" borderId="17" xfId="0" applyNumberFormat="1" applyFont="1" applyFill="1" applyBorder="1" applyProtection="1">
      <protection locked="0"/>
    </xf>
    <xf numFmtId="0" fontId="0" fillId="0" borderId="0" xfId="0" applyBorder="1"/>
    <xf numFmtId="165" fontId="0" fillId="3" borderId="19" xfId="0" applyNumberFormat="1" applyFill="1" applyBorder="1" applyAlignment="1">
      <alignment horizontal="center" wrapText="1"/>
    </xf>
    <xf numFmtId="164" fontId="1" fillId="3" borderId="20" xfId="0" applyNumberFormat="1" applyFont="1" applyFill="1" applyBorder="1" applyAlignment="1">
      <alignment horizontal="center" wrapText="1"/>
    </xf>
    <xf numFmtId="164" fontId="0" fillId="0" borderId="18" xfId="0" applyNumberFormat="1" applyBorder="1" applyAlignment="1">
      <alignment horizontal="center" wrapText="1"/>
    </xf>
    <xf numFmtId="49" fontId="0" fillId="2" borderId="0" xfId="0" applyNumberFormat="1" applyFill="1" applyAlignment="1" applyProtection="1">
      <alignment horizontal="right" vertical="center"/>
    </xf>
    <xf numFmtId="0" fontId="0" fillId="2" borderId="0" xfId="0" applyFill="1" applyAlignment="1" applyProtection="1">
      <alignment horizontal="left" vertical="center" wrapText="1"/>
    </xf>
    <xf numFmtId="0" fontId="0" fillId="2" borderId="0" xfId="0" applyFill="1" applyAlignment="1" applyProtection="1">
      <alignment horizontal="center" wrapText="1"/>
    </xf>
    <xf numFmtId="164" fontId="0" fillId="2" borderId="0" xfId="0" applyNumberFormat="1" applyFont="1" applyFill="1" applyAlignment="1" applyProtection="1">
      <alignment horizontal="center" wrapText="1"/>
    </xf>
    <xf numFmtId="164" fontId="0" fillId="0" borderId="0" xfId="0" applyNumberFormat="1" applyFont="1" applyAlignment="1" applyProtection="1">
      <alignment horizontal="center" wrapText="1"/>
    </xf>
    <xf numFmtId="165" fontId="0" fillId="2" borderId="0" xfId="0" applyNumberFormat="1" applyFont="1" applyFill="1" applyAlignment="1" applyProtection="1">
      <alignment horizontal="center" wrapText="1"/>
    </xf>
    <xf numFmtId="164" fontId="0" fillId="2" borderId="0" xfId="0" applyNumberFormat="1" applyFont="1" applyFill="1" applyProtection="1"/>
    <xf numFmtId="164" fontId="0" fillId="0" borderId="0" xfId="0" applyNumberFormat="1" applyFont="1" applyProtection="1"/>
    <xf numFmtId="0" fontId="0" fillId="2" borderId="0" xfId="0" applyFill="1" applyAlignment="1" applyProtection="1">
      <alignment horizontal="center" vertical="center" wrapText="1"/>
    </xf>
    <xf numFmtId="165" fontId="0" fillId="2" borderId="0" xfId="0" applyNumberFormat="1" applyFont="1" applyFill="1" applyAlignment="1" applyProtection="1">
      <alignment horizontal="center" vertical="center" wrapText="1"/>
    </xf>
    <xf numFmtId="164" fontId="0" fillId="2" borderId="0" xfId="0" applyNumberFormat="1" applyFont="1" applyFill="1" applyAlignment="1" applyProtection="1">
      <alignment horizontal="center" vertical="center" wrapText="1"/>
    </xf>
    <xf numFmtId="164" fontId="0" fillId="0" borderId="0" xfId="0" applyNumberFormat="1" applyFont="1" applyAlignment="1" applyProtection="1">
      <alignment horizontal="center" vertical="center" wrapText="1"/>
    </xf>
    <xf numFmtId="164" fontId="0" fillId="2" borderId="0" xfId="0" applyNumberFormat="1" applyFont="1" applyFill="1" applyAlignment="1" applyProtection="1">
      <alignment vertical="center"/>
    </xf>
    <xf numFmtId="164" fontId="0" fillId="0" borderId="0" xfId="0" applyNumberFormat="1" applyFont="1" applyAlignment="1" applyProtection="1">
      <alignment vertical="center"/>
    </xf>
    <xf numFmtId="164" fontId="1" fillId="2" borderId="0" xfId="0" applyNumberFormat="1" applyFont="1" applyFill="1" applyProtection="1"/>
    <xf numFmtId="164" fontId="1" fillId="0" borderId="0" xfId="0" applyNumberFormat="1" applyFont="1"/>
    <xf numFmtId="0" fontId="1" fillId="0" borderId="0" xfId="0" applyFont="1"/>
    <xf numFmtId="4" fontId="13" fillId="0" borderId="0" xfId="0" applyNumberFormat="1" applyFont="1"/>
    <xf numFmtId="0" fontId="13" fillId="0" borderId="0" xfId="0" applyFont="1"/>
    <xf numFmtId="0" fontId="13" fillId="0" borderId="0" xfId="0" applyFont="1"/>
    <xf numFmtId="0" fontId="0" fillId="0" borderId="0" xfId="0"/>
    <xf numFmtId="0" fontId="13" fillId="0" borderId="0" xfId="0" applyFont="1"/>
    <xf numFmtId="0" fontId="13" fillId="0" borderId="0" xfId="0" applyFont="1"/>
    <xf numFmtId="0" fontId="0" fillId="0" borderId="0" xfId="0"/>
    <xf numFmtId="0" fontId="13" fillId="0" borderId="0" xfId="0" applyFont="1"/>
    <xf numFmtId="0" fontId="13" fillId="0" borderId="0" xfId="0" applyFont="1"/>
    <xf numFmtId="0" fontId="0" fillId="0" borderId="0" xfId="0"/>
    <xf numFmtId="0" fontId="13" fillId="0" borderId="0" xfId="0" applyFont="1"/>
    <xf numFmtId="0" fontId="13" fillId="0" borderId="0" xfId="0" applyFont="1"/>
    <xf numFmtId="0" fontId="13" fillId="0" borderId="0" xfId="0" applyFont="1"/>
    <xf numFmtId="0" fontId="13" fillId="0" borderId="0" xfId="0" applyFont="1"/>
    <xf numFmtId="165" fontId="14" fillId="3" borderId="11" xfId="0" applyNumberFormat="1" applyFont="1" applyFill="1" applyBorder="1" applyAlignment="1" applyProtection="1">
      <alignment horizontal="center" wrapText="1"/>
    </xf>
    <xf numFmtId="165" fontId="14" fillId="2" borderId="0" xfId="0" applyNumberFormat="1" applyFont="1" applyFill="1" applyAlignment="1" applyProtection="1">
      <alignment horizontal="center" wrapText="1"/>
    </xf>
    <xf numFmtId="164" fontId="15" fillId="3" borderId="12" xfId="0" applyNumberFormat="1" applyFont="1" applyFill="1" applyBorder="1" applyProtection="1"/>
    <xf numFmtId="164" fontId="14" fillId="2" borderId="0" xfId="0" applyNumberFormat="1" applyFont="1" applyFill="1" applyProtection="1"/>
    <xf numFmtId="164" fontId="15" fillId="3" borderId="13" xfId="0" applyNumberFormat="1" applyFont="1" applyFill="1" applyBorder="1" applyProtection="1"/>
    <xf numFmtId="164" fontId="14" fillId="0" borderId="0" xfId="0" applyNumberFormat="1" applyFont="1" applyProtection="1"/>
    <xf numFmtId="2" fontId="14" fillId="3" borderId="11" xfId="0" applyNumberFormat="1" applyFont="1" applyFill="1" applyBorder="1" applyAlignment="1" applyProtection="1">
      <alignment horizontal="center" wrapText="1"/>
    </xf>
    <xf numFmtId="2" fontId="14" fillId="2" borderId="0" xfId="0" applyNumberFormat="1" applyFont="1" applyFill="1" applyAlignment="1" applyProtection="1">
      <alignment horizontal="center" wrapText="1"/>
    </xf>
    <xf numFmtId="164" fontId="15" fillId="3" borderId="12" xfId="0" applyNumberFormat="1" applyFont="1" applyFill="1" applyBorder="1" applyAlignment="1" applyProtection="1">
      <alignment horizontal="center" wrapText="1"/>
    </xf>
    <xf numFmtId="164" fontId="14" fillId="2" borderId="0" xfId="0" applyNumberFormat="1" applyFont="1" applyFill="1" applyAlignment="1" applyProtection="1">
      <alignment horizontal="center" wrapText="1"/>
    </xf>
    <xf numFmtId="164" fontId="15" fillId="3" borderId="13" xfId="0" applyNumberFormat="1" applyFont="1" applyFill="1" applyBorder="1" applyAlignment="1" applyProtection="1">
      <alignment horizontal="center" wrapText="1"/>
    </xf>
    <xf numFmtId="164" fontId="14" fillId="0" borderId="0" xfId="0" applyNumberFormat="1" applyFont="1" applyAlignment="1" applyProtection="1">
      <alignment horizontal="center" wrapText="1"/>
    </xf>
    <xf numFmtId="0" fontId="10" fillId="3" borderId="12" xfId="0" applyFont="1" applyFill="1" applyBorder="1" applyAlignment="1" applyProtection="1">
      <alignment horizontal="left" vertical="center" wrapText="1"/>
    </xf>
    <xf numFmtId="0" fontId="10" fillId="3" borderId="13" xfId="0" applyFont="1" applyFill="1" applyBorder="1" applyAlignment="1" applyProtection="1">
      <alignment horizontal="center" wrapText="1"/>
    </xf>
    <xf numFmtId="0" fontId="16" fillId="2" borderId="0" xfId="0" applyFont="1" applyFill="1" applyAlignment="1" applyProtection="1">
      <alignment horizontal="left" vertical="center" wrapText="1"/>
      <protection locked="0"/>
    </xf>
    <xf numFmtId="0" fontId="16" fillId="2" borderId="0" xfId="0" applyFont="1" applyFill="1" applyAlignment="1" applyProtection="1">
      <alignment horizontal="left" vertical="center" wrapText="1"/>
    </xf>
    <xf numFmtId="2" fontId="16" fillId="2" borderId="0" xfId="0" applyNumberFormat="1" applyFont="1" applyFill="1" applyAlignment="1" applyProtection="1">
      <alignment horizontal="center" wrapText="1"/>
      <protection locked="0"/>
    </xf>
    <xf numFmtId="164" fontId="17" fillId="3" borderId="13" xfId="0" applyNumberFormat="1" applyFont="1" applyFill="1" applyBorder="1" applyAlignment="1">
      <alignment horizontal="center" wrapText="1"/>
    </xf>
    <xf numFmtId="164" fontId="16" fillId="0" borderId="0" xfId="0" applyNumberFormat="1" applyFont="1" applyAlignment="1">
      <alignment horizontal="center" wrapText="1"/>
    </xf>
    <xf numFmtId="164" fontId="16" fillId="0" borderId="0" xfId="0" applyNumberFormat="1" applyFont="1" applyAlignment="1" applyProtection="1">
      <alignment horizontal="center" wrapText="1"/>
    </xf>
    <xf numFmtId="164" fontId="16" fillId="2" borderId="0" xfId="0" applyNumberFormat="1" applyFont="1" applyFill="1" applyAlignment="1" applyProtection="1">
      <alignment horizontal="center" wrapText="1"/>
      <protection locked="0"/>
    </xf>
    <xf numFmtId="165" fontId="16" fillId="2" borderId="0" xfId="0" applyNumberFormat="1" applyFont="1" applyFill="1" applyAlignment="1" applyProtection="1">
      <alignment horizontal="center" wrapText="1"/>
      <protection locked="0"/>
    </xf>
    <xf numFmtId="165" fontId="0" fillId="3" borderId="11" xfId="0" applyNumberFormat="1" applyFont="1" applyFill="1" applyBorder="1" applyAlignment="1" applyProtection="1">
      <alignment horizontal="center" wrapText="1"/>
    </xf>
    <xf numFmtId="164" fontId="1" fillId="3" borderId="12" xfId="0" applyNumberFormat="1" applyFont="1" applyFill="1" applyBorder="1" applyProtection="1"/>
    <xf numFmtId="164" fontId="1" fillId="3" borderId="13" xfId="0" applyNumberFormat="1" applyFont="1" applyFill="1" applyBorder="1" applyProtection="1"/>
    <xf numFmtId="2" fontId="0" fillId="3" borderId="11" xfId="0" applyNumberFormat="1" applyFont="1" applyFill="1" applyBorder="1" applyAlignment="1" applyProtection="1">
      <alignment horizontal="center" wrapText="1"/>
    </xf>
    <xf numFmtId="2" fontId="0" fillId="2" borderId="0" xfId="0" applyNumberFormat="1" applyFont="1" applyFill="1" applyAlignment="1" applyProtection="1">
      <alignment horizontal="center" wrapText="1"/>
    </xf>
    <xf numFmtId="164" fontId="1" fillId="3" borderId="12" xfId="0" applyNumberFormat="1" applyFont="1" applyFill="1" applyBorder="1" applyAlignment="1" applyProtection="1">
      <alignment horizontal="center" wrapText="1"/>
    </xf>
    <xf numFmtId="164" fontId="1" fillId="3" borderId="13" xfId="0" applyNumberFormat="1" applyFont="1" applyFill="1" applyBorder="1" applyAlignment="1" applyProtection="1">
      <alignment horizontal="center" wrapText="1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164" fontId="3" fillId="0" borderId="5" xfId="0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164" fontId="5" fillId="0" borderId="5" xfId="0" applyNumberFormat="1" applyFont="1" applyBorder="1" applyAlignment="1">
      <alignment horizontal="right"/>
    </xf>
    <xf numFmtId="164" fontId="5" fillId="0" borderId="6" xfId="0" applyNumberFormat="1" applyFont="1" applyBorder="1" applyAlignment="1">
      <alignment horizontal="righ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164" fontId="6" fillId="0" borderId="8" xfId="0" applyNumberFormat="1" applyFont="1" applyBorder="1" applyAlignment="1">
      <alignment horizontal="right"/>
    </xf>
    <xf numFmtId="164" fontId="6" fillId="0" borderId="9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left"/>
      <protection locked="0"/>
    </xf>
    <xf numFmtId="17" fontId="0" fillId="2" borderId="5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4" fillId="0" borderId="0" xfId="0" applyFont="1" applyAlignment="1">
      <alignment horizontal="center" wrapText="1"/>
    </xf>
  </cellXfs>
  <cellStyles count="1">
    <cellStyle name="Normální" xfId="0" builtinId="0"/>
  </cellStyles>
  <dxfs count="114"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Kč&quot;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Kč&quot;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1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  <protection locked="1" hidden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  <protection locked="1" hidden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Kč&quot;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Kč&quot;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1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  <protection locked="1" hidden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  <protection locked="1" hidden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Kč&quot;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Kč&quot;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1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  <protection locked="1" hidden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  <protection locked="1" hidden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Kč&quot;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Kč&quot;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center" vertical="bottom" textRotation="0" wrapText="1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  <protection locked="1" hidden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  <protection locked="1" hidden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00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Kč&quot;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#,##0.00\ &quot;Kč&quot;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center" vertical="bottom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1" indent="0" justifyLastLine="0" shrinkToFit="0" readingOrder="0"/>
      <protection locked="1" hidden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protection locked="1" hidden="0"/>
    </dxf>
    <dxf>
      <alignment horizontal="center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  <protection locked="1" hidden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  <protection locked="1" hidden="0"/>
    </dxf>
    <dxf>
      <alignment horizontal="right" vertical="center" textRotation="0" wrapText="0" indent="0" justifyLastLine="0" shrinkToFit="0" readingOrder="0"/>
    </dxf>
    <dxf>
      <alignment horizontal="right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vertical="center" textRotation="0" wrapText="1" indent="0" justifyLastLine="0" shrinkToFit="0" readingOrder="0"/>
      <protection locked="1" hidden="0"/>
    </dxf>
    <dxf>
      <numFmt numFmtId="164" formatCode="#,##0.00\ &quot;Kč&quot;"/>
      <alignment horizontal="general" vertical="bottom" textRotation="0" wrapText="1" indent="0" justifyLastLine="0" shrinkToFit="0" readingOrder="0"/>
    </dxf>
    <dxf>
      <numFmt numFmtId="164" formatCode="#,##0.00\ &quot;Kč&quot;"/>
      <alignment horizontal="general" vertical="bottom" textRotation="0" wrapText="1" indent="0" justifyLastLine="0" shrinkToFit="0" readingOrder="0"/>
      <protection locked="0" hidden="0"/>
    </dxf>
    <dxf>
      <numFmt numFmtId="164" formatCode="#,##0.00\ &quot;Kč&quot;"/>
      <alignment horizontal="general" vertical="bottom" textRotation="0" wrapText="1" indent="0" justifyLastLine="0" shrinkToFit="0" readingOrder="0"/>
    </dxf>
    <dxf>
      <numFmt numFmtId="164" formatCode="#,##0.00\ &quot;Kč&quot;"/>
      <alignment horizontal="general" vertical="bottom" textRotation="0" wrapText="1" indent="0" justifyLastLine="0" shrinkToFit="0" readingOrder="0"/>
      <protection locked="0" hidden="0"/>
    </dxf>
    <dxf>
      <numFmt numFmtId="164" formatCode="#,##0.00\ &quot;Kč&quot;"/>
      <alignment horizontal="general" vertical="bottom" textRotation="0" wrapText="1" indent="0" justifyLastLine="0" shrinkToFit="0" readingOrder="0"/>
    </dxf>
    <dxf>
      <numFmt numFmtId="164" formatCode="#,##0.00\ &quot;Kč&quot;"/>
      <alignment horizontal="general" vertical="bottom" textRotation="0" wrapText="1" indent="0" justifyLastLine="0" shrinkToFit="0" readingOrder="0"/>
      <protection locked="0" hidden="0"/>
    </dxf>
    <dxf>
      <numFmt numFmtId="164" formatCode="#,##0.00\ &quot;Kč&quot;"/>
      <alignment horizontal="general" vertical="bottom" textRotation="0" wrapText="1" indent="0" justifyLastLine="0" shrinkToFit="0" readingOrder="0"/>
    </dxf>
    <dxf>
      <numFmt numFmtId="164" formatCode="#,##0.00\ &quot;Kč&quot;"/>
      <alignment horizontal="general" vertical="bottom" textRotation="0" wrapText="1" indent="0" justifyLastLine="0" shrinkToFit="0" readingOrder="0"/>
      <protection locked="0" hidden="0"/>
    </dxf>
    <dxf>
      <numFmt numFmtId="164" formatCode="#,##0.00\ &quot;Kč&quot;"/>
      <alignment horizontal="general" vertical="bottom" textRotation="0" wrapText="1" indent="0" justifyLastLine="0" shrinkToFit="0" readingOrder="0"/>
    </dxf>
    <dxf>
      <numFmt numFmtId="164" formatCode="#,##0.00\ &quot;Kč&quot;"/>
      <alignment horizontal="general" vertical="bottom" textRotation="0" wrapText="1" indent="0" justifyLastLine="0" shrinkToFit="0" readingOrder="0"/>
      <protection locked="0" hidden="0"/>
    </dxf>
    <dxf>
      <numFmt numFmtId="164" formatCode="#,##0.00\ &quot;Kč&quot;"/>
      <alignment horizontal="general" vertical="bottom" textRotation="0" wrapText="1" indent="0" justifyLastLine="0" shrinkToFit="0" readingOrder="0"/>
    </dxf>
    <dxf>
      <numFmt numFmtId="164" formatCode="#,##0.00\ &quot;Kč&quot;"/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Projekty\Olomouc%20-%20FN\Budova%20X2\JDS\DPS-0%20-%20Dokumenty\Rozpo&#269;ty\REACT\P8_%20Zjednodu&#353;en&#253;%20polo&#382;kov&#253;%20rozpo&#269;et%20%20stavby_99%20v&#253;zva_v.1.0._dop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Stavební objekt 01"/>
      <sheetName val="Stavební objekt 02"/>
      <sheetName val="Stavební objekt 03"/>
      <sheetName val="Přeložky a přípojky"/>
      <sheetName val="Pokyny pro vyplnění"/>
      <sheetName val="P8_ Zjednodušený položkový rozp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3" displayName="Tabulka13" ref="B15:I22" totalsRowCount="1" headerRowDxfId="113" dataDxfId="112" totalsRowDxfId="111">
  <autoFilter ref="B15:I21" xr:uid="{00000000-0009-0000-0100-000001000000}"/>
  <tableColumns count="8">
    <tableColumn id="1" xr3:uid="{00000000-0010-0000-0000-000001000000}" name="Kód" totalsRowLabel="Celkem" dataDxfId="110" totalsRowDxfId="109"/>
    <tableColumn id="2" xr3:uid="{00000000-0010-0000-0000-000002000000}" name="Objekt,_x000a_Soupis prací" dataDxfId="108" totalsRowDxfId="107"/>
    <tableColumn id="4" xr3:uid="{00000000-0010-0000-0000-000004000000}" name="Způsobilé výdaje_x000a_Cena bez DPH [CZK]" totalsRowFunction="sum" dataDxfId="106" totalsRowDxfId="105">
      <calculatedColumnFormula>'[1]Stavební objekt 01'!F1</calculatedColumnFormula>
    </tableColumn>
    <tableColumn id="5" xr3:uid="{00000000-0010-0000-0000-000005000000}" name="Způsobilé výdaje_x000a_Cena s DPH [CZK]" totalsRowFunction="sum" dataDxfId="104" totalsRowDxfId="103">
      <calculatedColumnFormula>D16*C11</calculatedColumnFormula>
    </tableColumn>
    <tableColumn id="6" xr3:uid="{00000000-0010-0000-0000-000006000000}" name="Nezpůsobilé výdaje_x000a_Cena bez DPH [CZK]" totalsRowFunction="sum" dataDxfId="102" totalsRowDxfId="101">
      <calculatedColumnFormula>'[1]Stavební objekt 01'!I1</calculatedColumnFormula>
    </tableColumn>
    <tableColumn id="7" xr3:uid="{00000000-0010-0000-0000-000007000000}" name="Nezpůsobilé výdaje_x000a_Cena s DPH [CZK]" totalsRowFunction="sum" dataDxfId="100" totalsRowDxfId="99">
      <calculatedColumnFormula>F16*C11</calculatedColumnFormula>
    </tableColumn>
    <tableColumn id="8" xr3:uid="{00000000-0010-0000-0000-000008000000}" name="Celkové výdaje_x000a_Cena bez DPH [CZK]" totalsRowFunction="sum" dataDxfId="98" totalsRowDxfId="97">
      <calculatedColumnFormula>D16+F16</calculatedColumnFormula>
    </tableColumn>
    <tableColumn id="9" xr3:uid="{00000000-0010-0000-0000-000009000000}" name="Celkové výdaje_x000a_Cena s DPH [CZK]" totalsRowFunction="sum" dataDxfId="96" totalsRowDxfId="95">
      <calculatedColumnFormula>E16+G16</calculatedColumnFormula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ulka5811" displayName="Tabulka5811" ref="G2:I38" totalsRowShown="0" headerRowDxfId="42" dataDxfId="41">
  <autoFilter ref="G2:I38" xr:uid="{00000000-0009-0000-0100-00000A000000}"/>
  <tableColumns count="3">
    <tableColumn id="1" xr3:uid="{00000000-0010-0000-0900-000001000000}" name="množství" dataDxfId="40"/>
    <tableColumn id="2" xr3:uid="{00000000-0010-0000-0900-000002000000}" name="jednotková cena [Kč]" dataDxfId="39"/>
    <tableColumn id="3" xr3:uid="{00000000-0010-0000-0900-000003000000}" name="celková cena [Kč]" dataDxfId="38"/>
  </tableColumns>
  <tableStyleInfo name="TableStyleLight10" showFirstColumn="0" showLastColumn="0" showRowStripes="1" showColumnStripes="1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ulka36912" displayName="Tabulka36912" ref="A2:C29" headerRowDxfId="37" dataDxfId="36" totalsRowDxfId="35">
  <autoFilter ref="A2:C29" xr:uid="{00000000-0009-0000-0100-00000B000000}"/>
  <tableColumns count="3">
    <tableColumn id="1" xr3:uid="{00000000-0010-0000-0A00-000001000000}" name="Ozn. stav. dílu / PČ položky" totalsRowLabel="Celkem" dataDxfId="34" totalsRowDxfId="33"/>
    <tableColumn id="2" xr3:uid="{00000000-0010-0000-0A00-000002000000}" name="Stavební díl / Popis položky" dataDxfId="32" totalsRowDxfId="31"/>
    <tableColumn id="3" xr3:uid="{00000000-0010-0000-0A00-000003000000}" name="měrná jednotka" totalsRowFunction="count" dataDxfId="30" totalsRowDxfId="29"/>
  </tableColumns>
  <tableStyleInfo name="TableStyleLight8" showFirstColumn="0" showLastColumn="0" showRowStripes="1" showColumnStripes="1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ulka471013" displayName="Tabulka471013" ref="D2:F29" totalsRowShown="0" headerRowDxfId="28" dataDxfId="27">
  <autoFilter ref="D2:F29" xr:uid="{00000000-0009-0000-0100-00000C000000}"/>
  <tableColumns count="3">
    <tableColumn id="1" xr3:uid="{00000000-0010-0000-0B00-000001000000}" name="množství" dataDxfId="26"/>
    <tableColumn id="2" xr3:uid="{00000000-0010-0000-0B00-000002000000}" name="jednotková cena [Kč]" dataDxfId="25"/>
    <tableColumn id="3" xr3:uid="{00000000-0010-0000-0B00-000003000000}" name="celková cena [Kč]" dataDxfId="24">
      <calculatedColumnFormula>SUM(F4:F4)</calculatedColumnFormula>
    </tableColumn>
  </tableColumns>
  <tableStyleInfo name="TableStyleLight9" showFirstColumn="0" showLastColumn="0" showRowStripes="1" showColumnStripes="1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ulka581114" displayName="Tabulka581114" ref="G2:I29" totalsRowShown="0" headerRowDxfId="23" dataDxfId="22">
  <autoFilter ref="G2:I29" xr:uid="{00000000-0009-0000-0100-00000D000000}"/>
  <tableColumns count="3">
    <tableColumn id="1" xr3:uid="{00000000-0010-0000-0C00-000001000000}" name="množství" dataDxfId="21"/>
    <tableColumn id="2" xr3:uid="{00000000-0010-0000-0C00-000002000000}" name="jednotková cena [Kč]" dataDxfId="20"/>
    <tableColumn id="3" xr3:uid="{00000000-0010-0000-0C00-000003000000}" name="celková cena [Kč]" dataDxfId="19"/>
  </tableColumns>
  <tableStyleInfo name="TableStyleLight10" showFirstColumn="0" showLastColumn="0" showRowStripes="1" showColumnStripes="1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ulka3691215" displayName="Tabulka3691215" ref="A2:C4" headerRowDxfId="18" dataDxfId="17" totalsRowDxfId="16">
  <autoFilter ref="A2:C4" xr:uid="{00000000-0009-0000-0100-00000E000000}"/>
  <tableColumns count="3">
    <tableColumn id="1" xr3:uid="{00000000-0010-0000-0D00-000001000000}" name="Ozn. stav. dílu / PČ položky" totalsRowLabel="Celkem" dataDxfId="15" totalsRowDxfId="14"/>
    <tableColumn id="2" xr3:uid="{00000000-0010-0000-0D00-000002000000}" name="Stavební díl / Popis položky" dataDxfId="13" totalsRowDxfId="12"/>
    <tableColumn id="3" xr3:uid="{00000000-0010-0000-0D00-000003000000}" name="měrná jednotka" totalsRowFunction="count" dataDxfId="11" totalsRowDxfId="10"/>
  </tableColumns>
  <tableStyleInfo name="TableStyleLight8" showFirstColumn="0" showLastColumn="0" showRowStripes="1" showColumnStripes="1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ulka47101316" displayName="Tabulka47101316" ref="D2:F4" totalsRowShown="0" headerRowDxfId="9" dataDxfId="8">
  <autoFilter ref="D2:F4" xr:uid="{00000000-0009-0000-0100-00000F000000}"/>
  <tableColumns count="3">
    <tableColumn id="1" xr3:uid="{00000000-0010-0000-0E00-000001000000}" name="množství" dataDxfId="7"/>
    <tableColumn id="2" xr3:uid="{00000000-0010-0000-0E00-000002000000}" name="jednotková cena [Kč]" dataDxfId="6"/>
    <tableColumn id="3" xr3:uid="{00000000-0010-0000-0E00-000003000000}" name="celková cena [Kč]" dataDxfId="5">
      <calculatedColumnFormula>SUM(F4:F4)</calculatedColumnFormula>
    </tableColumn>
  </tableColumns>
  <tableStyleInfo name="TableStyleLight9" showFirstColumn="0" showLastColumn="0" showRowStripes="1" showColumnStripes="1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ulka58111417" displayName="Tabulka58111417" ref="G2:I4" totalsRowShown="0" headerRowDxfId="4" dataDxfId="3">
  <autoFilter ref="G2:I4" xr:uid="{00000000-0009-0000-0100-000010000000}"/>
  <tableColumns count="3">
    <tableColumn id="1" xr3:uid="{00000000-0010-0000-0F00-000001000000}" name="množství" dataDxfId="2"/>
    <tableColumn id="2" xr3:uid="{00000000-0010-0000-0F00-000002000000}" name="jednotková cena [Kč]" dataDxfId="1"/>
    <tableColumn id="3" xr3:uid="{00000000-0010-0000-0F00-000003000000}" name="celková cena [Kč]" dataDxfId="0"/>
  </tableColumns>
  <tableStyleInfo name="TableStyleLight10" showFirstColumn="0" showLastColumn="0" showRowStripes="1" showColumnStripes="1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ulka3" displayName="Tabulka3" ref="A2:C99" headerRowDxfId="94" dataDxfId="93" totalsRowDxfId="92">
  <autoFilter ref="A2:C99" xr:uid="{00000000-0009-0000-0100-000002000000}"/>
  <tableColumns count="3">
    <tableColumn id="1" xr3:uid="{00000000-0010-0000-0100-000001000000}" name="Ozn. stav. dílu / PČ položky" totalsRowLabel="Celkem" dataDxfId="91" totalsRowDxfId="90"/>
    <tableColumn id="2" xr3:uid="{00000000-0010-0000-0100-000002000000}" name="Stavební díl / Popis položky" dataDxfId="89" totalsRowDxfId="88"/>
    <tableColumn id="3" xr3:uid="{00000000-0010-0000-0100-000003000000}" name="měrná jednotka" totalsRowFunction="count" dataDxfId="87" totalsRowDxfId="86"/>
  </tableColumns>
  <tableStyleInfo name="TableStyleLight8" showFirstColumn="0" showLastColumn="0" showRowStripes="1" showColumnStripes="1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ulka4" displayName="Tabulka4" ref="D2:F99" totalsRowShown="0" headerRowDxfId="85" dataDxfId="84">
  <autoFilter ref="D2:F99" xr:uid="{00000000-0009-0000-0100-000003000000}"/>
  <tableColumns count="3">
    <tableColumn id="1" xr3:uid="{00000000-0010-0000-0200-000001000000}" name="množství" dataDxfId="83"/>
    <tableColumn id="2" xr3:uid="{00000000-0010-0000-0200-000002000000}" name="jednotková cena [Kč]" dataDxfId="82"/>
    <tableColumn id="3" xr3:uid="{00000000-0010-0000-0200-000003000000}" name="celková cena [Kč]" dataDxfId="81">
      <calculatedColumnFormula>SUM(F4:F4)</calculatedColumnFormula>
    </tableColumn>
  </tableColumns>
  <tableStyleInfo name="TableStyleLight9" showFirstColumn="0" showLastColumn="0" showRowStripes="1" showColumnStripes="1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ulka5" displayName="Tabulka5" ref="G2:I99" totalsRowShown="0" headerRowDxfId="80" dataDxfId="79">
  <autoFilter ref="G2:I99" xr:uid="{00000000-0009-0000-0100-000004000000}"/>
  <tableColumns count="3">
    <tableColumn id="1" xr3:uid="{00000000-0010-0000-0300-000001000000}" name="množství" dataDxfId="78"/>
    <tableColumn id="2" xr3:uid="{00000000-0010-0000-0300-000002000000}" name="jednotková cena [Kč]" dataDxfId="77"/>
    <tableColumn id="3" xr3:uid="{00000000-0010-0000-0300-000003000000}" name="celková cena [Kč]" dataDxfId="76"/>
  </tableColumns>
  <tableStyleInfo name="TableStyleLight10" showFirstColumn="0" showLastColumn="0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ulka36" displayName="Tabulka36" ref="A2:C13" headerRowDxfId="75" dataDxfId="74" totalsRowDxfId="73">
  <autoFilter ref="A2:C13" xr:uid="{00000000-0009-0000-0100-000005000000}"/>
  <tableColumns count="3">
    <tableColumn id="1" xr3:uid="{00000000-0010-0000-0400-000001000000}" name="Ozn. stav. dílu / PČ položky" totalsRowLabel="Celkem" dataDxfId="72" totalsRowDxfId="71"/>
    <tableColumn id="2" xr3:uid="{00000000-0010-0000-0400-000002000000}" name="Stavební díl / Popis položky" dataDxfId="70" totalsRowDxfId="69"/>
    <tableColumn id="3" xr3:uid="{00000000-0010-0000-0400-000003000000}" name="měrná jednotka" totalsRowFunction="count" dataDxfId="68" totalsRowDxfId="67"/>
  </tableColumns>
  <tableStyleInfo name="TableStyleLight8" showFirstColumn="0" showLastColumn="0" showRowStripes="1" showColumnStripes="1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ulka47" displayName="Tabulka47" ref="D2:F13" totalsRowShown="0" headerRowDxfId="66" dataDxfId="65">
  <autoFilter ref="D2:F13" xr:uid="{00000000-0009-0000-0100-000006000000}"/>
  <tableColumns count="3">
    <tableColumn id="1" xr3:uid="{00000000-0010-0000-0500-000001000000}" name="množství" dataDxfId="64"/>
    <tableColumn id="2" xr3:uid="{00000000-0010-0000-0500-000002000000}" name="jednotková cena [Kč]" dataDxfId="63"/>
    <tableColumn id="3" xr3:uid="{00000000-0010-0000-0500-000003000000}" name="celková cena [Kč]" dataDxfId="62">
      <calculatedColumnFormula>SUM(F4:F4)</calculatedColumnFormula>
    </tableColumn>
  </tableColumns>
  <tableStyleInfo name="TableStyleLight9" showFirstColumn="0" showLastColumn="0" showRowStripes="1" showColumnStripes="1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ulka58" displayName="Tabulka58" ref="G2:I13" totalsRowShown="0" headerRowDxfId="61" dataDxfId="60">
  <autoFilter ref="G2:I13" xr:uid="{00000000-0009-0000-0100-000007000000}"/>
  <tableColumns count="3">
    <tableColumn id="1" xr3:uid="{00000000-0010-0000-0600-000001000000}" name="množství" dataDxfId="59"/>
    <tableColumn id="2" xr3:uid="{00000000-0010-0000-0600-000002000000}" name="jednotková cena [Kč]" dataDxfId="58"/>
    <tableColumn id="3" xr3:uid="{00000000-0010-0000-0600-000003000000}" name="celková cena [Kč]" dataDxfId="57"/>
  </tableColumns>
  <tableStyleInfo name="TableStyleLight10" showFirstColumn="0" showLastColumn="0" showRowStripes="1" showColumnStripes="1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ulka369" displayName="Tabulka369" ref="A2:C38" headerRowDxfId="56" dataDxfId="55" totalsRowDxfId="54">
  <autoFilter ref="A2:C38" xr:uid="{00000000-0009-0000-0100-000008000000}"/>
  <tableColumns count="3">
    <tableColumn id="1" xr3:uid="{00000000-0010-0000-0700-000001000000}" name="Ozn. stav. dílu / PČ položky" totalsRowLabel="Celkem" dataDxfId="53" totalsRowDxfId="52"/>
    <tableColumn id="2" xr3:uid="{00000000-0010-0000-0700-000002000000}" name="Stavební díl / Popis položky" dataDxfId="51" totalsRowDxfId="50"/>
    <tableColumn id="3" xr3:uid="{00000000-0010-0000-0700-000003000000}" name="měrná jednotka" totalsRowFunction="count" dataDxfId="49" totalsRowDxfId="48"/>
  </tableColumns>
  <tableStyleInfo name="TableStyleLight8" showFirstColumn="0" showLastColumn="0" showRowStripes="1" showColumnStripes="1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ulka4710" displayName="Tabulka4710" ref="D2:F38" totalsRowShown="0" headerRowDxfId="47" dataDxfId="46">
  <autoFilter ref="D2:F38" xr:uid="{00000000-0009-0000-0100-000009000000}"/>
  <tableColumns count="3">
    <tableColumn id="1" xr3:uid="{00000000-0010-0000-0800-000001000000}" name="množství" dataDxfId="45"/>
    <tableColumn id="2" xr3:uid="{00000000-0010-0000-0800-000002000000}" name="jednotková cena [Kč]" dataDxfId="44"/>
    <tableColumn id="3" xr3:uid="{00000000-0010-0000-0800-000003000000}" name="celková cena [Kč]" dataDxfId="43">
      <calculatedColumnFormula>SUM(F4:F4)</calculatedColumnFormula>
    </tableColumn>
  </tableColumns>
  <tableStyleInfo name="TableStyleLight9" showFirstColumn="0" showLastColumn="0" showRowStripes="1" showColumnStripes="1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1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1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1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I29"/>
  <sheetViews>
    <sheetView tabSelected="1" workbookViewId="0">
      <selection activeCell="K15" sqref="K15"/>
    </sheetView>
  </sheetViews>
  <sheetFormatPr defaultRowHeight="15" x14ac:dyDescent="0.25"/>
  <cols>
    <col min="3" max="9" width="21.7109375" customWidth="1"/>
  </cols>
  <sheetData>
    <row r="2" spans="2:9" ht="33.75" x14ac:dyDescent="0.5">
      <c r="B2" s="150" t="s">
        <v>0</v>
      </c>
      <c r="C2" s="151"/>
      <c r="D2" s="151"/>
      <c r="E2" s="151"/>
      <c r="F2" s="151"/>
      <c r="G2" s="151"/>
      <c r="H2" s="151"/>
      <c r="I2" s="152"/>
    </row>
    <row r="3" spans="2:9" x14ac:dyDescent="0.25">
      <c r="B3" s="1"/>
      <c r="C3" s="2"/>
      <c r="D3" s="2"/>
      <c r="E3" s="2"/>
      <c r="F3" s="2"/>
      <c r="G3" s="2"/>
      <c r="H3" s="2"/>
      <c r="I3" s="3"/>
    </row>
    <row r="4" spans="2:9" x14ac:dyDescent="0.25">
      <c r="B4" s="4" t="s">
        <v>1</v>
      </c>
      <c r="C4" s="153" t="s">
        <v>2</v>
      </c>
      <c r="D4" s="153"/>
      <c r="E4" s="153"/>
      <c r="F4" s="153"/>
      <c r="G4" s="153"/>
      <c r="H4" s="153"/>
      <c r="I4" s="154"/>
    </row>
    <row r="5" spans="2:9" x14ac:dyDescent="0.25">
      <c r="B5" s="1"/>
      <c r="C5" s="2"/>
      <c r="D5" s="2"/>
      <c r="E5" s="2"/>
      <c r="F5" s="2"/>
      <c r="G5" s="2"/>
      <c r="H5" s="2"/>
      <c r="I5" s="3"/>
    </row>
    <row r="6" spans="2:9" x14ac:dyDescent="0.25">
      <c r="B6" s="1" t="s">
        <v>3</v>
      </c>
      <c r="C6" s="155" t="s">
        <v>4</v>
      </c>
      <c r="D6" s="155"/>
      <c r="E6" s="155"/>
      <c r="F6" s="2" t="s">
        <v>5</v>
      </c>
      <c r="G6" s="156">
        <v>44317</v>
      </c>
      <c r="H6" s="155"/>
      <c r="I6" s="157"/>
    </row>
    <row r="7" spans="2:9" x14ac:dyDescent="0.25">
      <c r="B7" s="1" t="s">
        <v>6</v>
      </c>
      <c r="C7" s="155" t="s">
        <v>7</v>
      </c>
      <c r="D7" s="155"/>
      <c r="E7" s="155"/>
      <c r="F7" s="2" t="s">
        <v>8</v>
      </c>
      <c r="G7" s="155" t="s">
        <v>174</v>
      </c>
      <c r="H7" s="155"/>
      <c r="I7" s="157"/>
    </row>
    <row r="8" spans="2:9" x14ac:dyDescent="0.25">
      <c r="B8" s="1"/>
      <c r="C8" s="2"/>
      <c r="D8" s="2"/>
      <c r="E8" s="2"/>
      <c r="F8" s="2"/>
      <c r="G8" s="2"/>
      <c r="H8" s="2"/>
      <c r="I8" s="3"/>
    </row>
    <row r="9" spans="2:9" x14ac:dyDescent="0.25">
      <c r="B9" s="1"/>
      <c r="C9" s="2"/>
      <c r="D9" s="2"/>
      <c r="E9" s="2"/>
      <c r="F9" s="2"/>
      <c r="G9" s="2"/>
      <c r="H9" s="2"/>
      <c r="I9" s="3"/>
    </row>
    <row r="10" spans="2:9" ht="23.25" x14ac:dyDescent="0.35">
      <c r="B10" s="140" t="s">
        <v>9</v>
      </c>
      <c r="C10" s="141"/>
      <c r="D10" s="5"/>
      <c r="E10" s="5"/>
      <c r="F10" s="142">
        <f>Tabulka13[[#Totals],[Celkové výdaje
Cena bez DPH '[CZK']]]</f>
        <v>128064878.5</v>
      </c>
      <c r="G10" s="142"/>
      <c r="H10" s="142"/>
      <c r="I10" s="143"/>
    </row>
    <row r="11" spans="2:9" ht="18.75" x14ac:dyDescent="0.3">
      <c r="B11" s="6" t="s">
        <v>10</v>
      </c>
      <c r="C11" s="7">
        <v>0.21</v>
      </c>
      <c r="D11" s="2"/>
      <c r="E11" s="2"/>
      <c r="F11" s="144">
        <f>F10*C11</f>
        <v>26893624.484999999</v>
      </c>
      <c r="G11" s="144"/>
      <c r="H11" s="144"/>
      <c r="I11" s="145"/>
    </row>
    <row r="12" spans="2:9" x14ac:dyDescent="0.25">
      <c r="B12" s="1"/>
      <c r="C12" s="2"/>
      <c r="D12" s="2"/>
      <c r="E12" s="2"/>
      <c r="F12" s="2"/>
      <c r="G12" s="2"/>
      <c r="H12" s="2"/>
      <c r="I12" s="3"/>
    </row>
    <row r="13" spans="2:9" ht="31.5" x14ac:dyDescent="0.5">
      <c r="B13" s="146" t="s">
        <v>11</v>
      </c>
      <c r="C13" s="147"/>
      <c r="D13" s="8"/>
      <c r="E13" s="8"/>
      <c r="F13" s="8"/>
      <c r="G13" s="148">
        <f>F10+F11</f>
        <v>154958502.98500001</v>
      </c>
      <c r="H13" s="148"/>
      <c r="I13" s="149"/>
    </row>
    <row r="15" spans="2:9" ht="30" x14ac:dyDescent="0.25">
      <c r="B15" s="9" t="s">
        <v>12</v>
      </c>
      <c r="C15" s="9" t="s">
        <v>13</v>
      </c>
      <c r="D15" s="9" t="s">
        <v>14</v>
      </c>
      <c r="E15" s="9" t="s">
        <v>15</v>
      </c>
      <c r="F15" s="9" t="s">
        <v>16</v>
      </c>
      <c r="G15" s="9" t="s">
        <v>17</v>
      </c>
      <c r="H15" s="9" t="s">
        <v>18</v>
      </c>
      <c r="I15" s="9" t="s">
        <v>19</v>
      </c>
    </row>
    <row r="16" spans="2:9" x14ac:dyDescent="0.25">
      <c r="B16" s="10" t="s">
        <v>20</v>
      </c>
      <c r="C16" s="10" t="s">
        <v>21</v>
      </c>
      <c r="D16" s="11">
        <f>'Stavební objekt SO01'!F1</f>
        <v>104689822</v>
      </c>
      <c r="E16" s="11">
        <f>D16*C11+Tabulka13[[#This Row],[Způsobilé výdaje
Cena bez DPH '[CZK']]]</f>
        <v>126674684.62</v>
      </c>
      <c r="F16" s="11">
        <f>'Stavební objekt SO01'!I1</f>
        <v>0</v>
      </c>
      <c r="G16" s="11">
        <f>F16*C11+Tabulka13[[#This Row],[Nezpůsobilé výdaje
Cena bez DPH '[CZK']]]</f>
        <v>0</v>
      </c>
      <c r="H16" s="11">
        <f t="shared" ref="H16:I20" si="0">D16+F16</f>
        <v>104689822</v>
      </c>
      <c r="I16" s="11">
        <f t="shared" si="0"/>
        <v>126674684.62</v>
      </c>
    </row>
    <row r="17" spans="2:9" x14ac:dyDescent="0.25">
      <c r="B17" s="10" t="s">
        <v>22</v>
      </c>
      <c r="C17" s="10" t="s">
        <v>23</v>
      </c>
      <c r="D17" s="11">
        <f>'Stavební objekt SO02'!F1</f>
        <v>4512586</v>
      </c>
      <c r="E17" s="11">
        <f>D17*C11+Tabulka13[[#This Row],[Způsobilé výdaje
Cena bez DPH '[CZK']]]</f>
        <v>5460229.0599999996</v>
      </c>
      <c r="F17" s="11">
        <f>'Stavební objekt SO02'!I1</f>
        <v>0</v>
      </c>
      <c r="G17" s="11">
        <f>F17*C11+Tabulka13[[#This Row],[Nezpůsobilé výdaje
Cena bez DPH '[CZK']]]</f>
        <v>0</v>
      </c>
      <c r="H17" s="11">
        <f t="shared" si="0"/>
        <v>4512586</v>
      </c>
      <c r="I17" s="11">
        <f t="shared" si="0"/>
        <v>5460229.0599999996</v>
      </c>
    </row>
    <row r="18" spans="2:9" x14ac:dyDescent="0.25">
      <c r="B18" s="10" t="s">
        <v>24</v>
      </c>
      <c r="C18" s="10" t="s">
        <v>25</v>
      </c>
      <c r="D18" s="11">
        <f>'Stavební objekt SO03'!F1</f>
        <v>5764330</v>
      </c>
      <c r="E18" s="11">
        <f>D18*C11+Tabulka13[[#This Row],[Způsobilé výdaje
Cena bez DPH '[CZK']]]</f>
        <v>6974839.2999999998</v>
      </c>
      <c r="F18" s="11">
        <f>'Stavební objekt SO03'!I1</f>
        <v>0</v>
      </c>
      <c r="G18" s="11">
        <f>F18*C11+Tabulka13[[#This Row],[Nezpůsobilé výdaje
Cena bez DPH '[CZK']]]</f>
        <v>0</v>
      </c>
      <c r="H18" s="11">
        <f t="shared" si="0"/>
        <v>5764330</v>
      </c>
      <c r="I18" s="11">
        <f t="shared" si="0"/>
        <v>6974839.2999999998</v>
      </c>
    </row>
    <row r="19" spans="2:9" x14ac:dyDescent="0.25">
      <c r="B19" s="10" t="s">
        <v>103</v>
      </c>
      <c r="C19" s="10" t="s">
        <v>102</v>
      </c>
      <c r="D19" s="11">
        <f>'Přeložky IS'!F1</f>
        <v>5325000</v>
      </c>
      <c r="E19" s="11">
        <f>D19*C11+Tabulka13[[#This Row],[Způsobilé výdaje
Cena bez DPH '[CZK']]]</f>
        <v>6443250</v>
      </c>
      <c r="F19" s="11">
        <f>'Přeložky IS'!I1</f>
        <v>3223140.5</v>
      </c>
      <c r="G19" s="11">
        <f>F19*C11+Tabulka13[[#This Row],[Nezpůsobilé výdaje
Cena bez DPH '[CZK']]]</f>
        <v>3900000.0049999999</v>
      </c>
      <c r="H19" s="11">
        <f>Tabulka13[[#This Row],[Způsobilé výdaje
Cena bez DPH '[CZK']]]+Tabulka13[[#This Row],[Nezpůsobilé výdaje
Cena bez DPH '[CZK']]]</f>
        <v>8548140.5</v>
      </c>
      <c r="I19" s="11">
        <f t="shared" si="0"/>
        <v>10343250.004999999</v>
      </c>
    </row>
    <row r="20" spans="2:9" x14ac:dyDescent="0.25">
      <c r="B20" s="10" t="s">
        <v>100</v>
      </c>
      <c r="C20" s="10" t="s">
        <v>101</v>
      </c>
      <c r="D20" s="11">
        <f>'Vedlejší a ostatní náklady'!F1</f>
        <v>4550000</v>
      </c>
      <c r="E20" s="11">
        <f>D20*C11+Tabulka13[[#This Row],[Způsobilé výdaje
Cena bez DPH '[CZK']]]</f>
        <v>5505500</v>
      </c>
      <c r="F20" s="11">
        <f>'Vedlejší a ostatní náklady'!I1</f>
        <v>0</v>
      </c>
      <c r="G20" s="11">
        <f>F20*C11+Tabulka13[[#This Row],[Nezpůsobilé výdaje
Cena bez DPH '[CZK']]]</f>
        <v>0</v>
      </c>
      <c r="H20" s="11">
        <f>Tabulka13[[#This Row],[Způsobilé výdaje
Cena bez DPH '[CZK']]]+Tabulka13[[#This Row],[Nezpůsobilé výdaje
Cena bez DPH '[CZK']]]</f>
        <v>4550000</v>
      </c>
      <c r="I20" s="11">
        <f t="shared" si="0"/>
        <v>5505500</v>
      </c>
    </row>
    <row r="21" spans="2:9" x14ac:dyDescent="0.25">
      <c r="B21" s="10"/>
      <c r="C21" s="10"/>
      <c r="D21" s="11"/>
      <c r="E21" s="11"/>
      <c r="F21" s="11"/>
      <c r="G21" s="11"/>
      <c r="H21" s="11"/>
      <c r="I21" s="11"/>
    </row>
    <row r="22" spans="2:9" x14ac:dyDescent="0.25">
      <c r="B22" s="12" t="s">
        <v>26</v>
      </c>
      <c r="C22" s="12"/>
      <c r="D22" s="13">
        <f>SUBTOTAL(109,Tabulka13[Způsobilé výdaje
Cena bez DPH '[CZK']])</f>
        <v>124841738</v>
      </c>
      <c r="E22" s="13">
        <f>SUBTOTAL(109,Tabulka13[Způsobilé výdaje
Cena s DPH '[CZK']])</f>
        <v>151058502.98000002</v>
      </c>
      <c r="F22" s="13">
        <f>SUBTOTAL(109,Tabulka13[Nezpůsobilé výdaje
Cena bez DPH '[CZK']])</f>
        <v>3223140.5</v>
      </c>
      <c r="G22" s="13">
        <f>SUBTOTAL(109,Tabulka13[Nezpůsobilé výdaje
Cena s DPH '[CZK']])</f>
        <v>3900000.0049999999</v>
      </c>
      <c r="H22" s="13">
        <f>SUBTOTAL(109,Tabulka13[Celkové výdaje
Cena bez DPH '[CZK']])</f>
        <v>128064878.5</v>
      </c>
      <c r="I22" s="13">
        <f>SUBTOTAL(109,Tabulka13[Celkové výdaje
Cena s DPH '[CZK']])</f>
        <v>154958502.98500001</v>
      </c>
    </row>
    <row r="23" spans="2:9" x14ac:dyDescent="0.25">
      <c r="B23" s="96"/>
      <c r="D23" s="95"/>
    </row>
    <row r="24" spans="2:9" x14ac:dyDescent="0.25">
      <c r="D24" s="36"/>
    </row>
    <row r="25" spans="2:9" x14ac:dyDescent="0.25">
      <c r="C25" s="36"/>
    </row>
    <row r="26" spans="2:9" x14ac:dyDescent="0.25">
      <c r="D26" s="36"/>
    </row>
    <row r="27" spans="2:9" x14ac:dyDescent="0.25">
      <c r="D27" s="36"/>
    </row>
    <row r="28" spans="2:9" x14ac:dyDescent="0.25">
      <c r="D28" s="36"/>
    </row>
    <row r="29" spans="2:9" x14ac:dyDescent="0.25">
      <c r="D29" s="36"/>
    </row>
  </sheetData>
  <mergeCells count="11">
    <mergeCell ref="B2:I2"/>
    <mergeCell ref="C4:I4"/>
    <mergeCell ref="C6:E6"/>
    <mergeCell ref="G6:I6"/>
    <mergeCell ref="C7:E7"/>
    <mergeCell ref="G7:I7"/>
    <mergeCell ref="B10:C10"/>
    <mergeCell ref="F10:I10"/>
    <mergeCell ref="F11:I11"/>
    <mergeCell ref="B13:C13"/>
    <mergeCell ref="G13:I13"/>
  </mergeCells>
  <pageMargins left="0.7" right="0.7" top="0.78740157499999996" bottom="0.78740157499999996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287"/>
  <sheetViews>
    <sheetView workbookViewId="0">
      <selection activeCell="A99" sqref="A99:XFD99"/>
    </sheetView>
  </sheetViews>
  <sheetFormatPr defaultRowHeight="15" x14ac:dyDescent="0.25"/>
  <cols>
    <col min="1" max="1" width="18.5703125" customWidth="1"/>
    <col min="2" max="2" width="59.7109375" customWidth="1"/>
    <col min="4" max="4" width="11.5703125" customWidth="1"/>
    <col min="5" max="5" width="18.28515625" customWidth="1"/>
    <col min="6" max="6" width="23.28515625" bestFit="1" customWidth="1"/>
    <col min="7" max="7" width="11.28515625" customWidth="1"/>
    <col min="8" max="8" width="20.28515625" customWidth="1"/>
    <col min="9" max="9" width="20.28515625" bestFit="1" customWidth="1"/>
    <col min="11" max="11" width="16" bestFit="1" customWidth="1"/>
    <col min="13" max="13" width="14" bestFit="1" customWidth="1"/>
    <col min="15" max="15" width="14" bestFit="1" customWidth="1"/>
  </cols>
  <sheetData>
    <row r="1" spans="1:15" ht="18.75" x14ac:dyDescent="0.3">
      <c r="A1" s="14" t="s">
        <v>20</v>
      </c>
      <c r="B1" s="15"/>
      <c r="C1" s="16"/>
      <c r="D1" s="158" t="s">
        <v>27</v>
      </c>
      <c r="E1" s="158"/>
      <c r="F1" s="17">
        <f>F3+F5+F9+F15+F18+F21+F24+F27+F29+F31+F33+F35+F38+F40+F42+F48+F53+F55+F58+F64+F70+F74+F77+F79+F82+F85+F88+F91+F94+F97</f>
        <v>104689822</v>
      </c>
      <c r="G1" s="158" t="s">
        <v>28</v>
      </c>
      <c r="H1" s="158"/>
      <c r="I1" s="17">
        <f>I3+I5+I9+I15+I18+I21+I24+I27+I29+I31+I33+I35+I38+I40+I42+I48+I53+I55+I58+I64+I70+I74+I77+I79+I82+I85+I88+I91+I94</f>
        <v>0</v>
      </c>
    </row>
    <row r="2" spans="1:15" ht="30" x14ac:dyDescent="0.25">
      <c r="A2" s="15" t="s">
        <v>29</v>
      </c>
      <c r="B2" s="18" t="s">
        <v>30</v>
      </c>
      <c r="C2" s="19" t="s">
        <v>31</v>
      </c>
      <c r="D2" s="19" t="s">
        <v>32</v>
      </c>
      <c r="E2" s="20" t="s">
        <v>33</v>
      </c>
      <c r="F2" s="19" t="s">
        <v>34</v>
      </c>
      <c r="G2" s="19" t="s">
        <v>32</v>
      </c>
      <c r="H2" s="20" t="s">
        <v>33</v>
      </c>
      <c r="I2" s="19" t="s">
        <v>34</v>
      </c>
      <c r="K2" s="36"/>
    </row>
    <row r="3" spans="1:15" ht="15" customHeight="1" x14ac:dyDescent="0.25">
      <c r="A3" s="21" t="s">
        <v>35</v>
      </c>
      <c r="B3" s="22" t="s">
        <v>36</v>
      </c>
      <c r="C3" s="23"/>
      <c r="D3" s="24"/>
      <c r="E3" s="25"/>
      <c r="F3" s="26">
        <f>SUM(F4:F4)</f>
        <v>5304000</v>
      </c>
      <c r="G3" s="24"/>
      <c r="H3" s="27"/>
      <c r="I3" s="28">
        <f>SUM(I4:I4)</f>
        <v>0</v>
      </c>
      <c r="K3" s="109"/>
      <c r="M3" s="36"/>
      <c r="O3" s="36"/>
    </row>
    <row r="4" spans="1:15" ht="15" customHeight="1" x14ac:dyDescent="0.25">
      <c r="A4" s="29"/>
      <c r="B4" s="30" t="s">
        <v>170</v>
      </c>
      <c r="C4" s="31" t="s">
        <v>37</v>
      </c>
      <c r="D4" s="127">
        <v>5100</v>
      </c>
      <c r="E4" s="131">
        <v>1040</v>
      </c>
      <c r="F4" s="34">
        <f>Tabulka4[[#This Row],[množství]]*Tabulka4[[#This Row],[jednotková cena '[Kč']]]</f>
        <v>5304000</v>
      </c>
      <c r="G4" s="32"/>
      <c r="H4" s="35"/>
      <c r="I4" s="36">
        <f>Tabulka5[[#This Row],[množství]]*Tabulka5[[#This Row],[jednotková cena '[Kč']]]</f>
        <v>0</v>
      </c>
      <c r="K4" s="98"/>
    </row>
    <row r="5" spans="1:15" ht="15" customHeight="1" x14ac:dyDescent="0.25">
      <c r="A5" s="21" t="s">
        <v>38</v>
      </c>
      <c r="B5" s="22" t="s">
        <v>39</v>
      </c>
      <c r="C5" s="23"/>
      <c r="D5" s="24"/>
      <c r="E5" s="25"/>
      <c r="F5" s="26">
        <f>SUM(F6:F8)</f>
        <v>6422312</v>
      </c>
      <c r="G5" s="24"/>
      <c r="H5" s="27"/>
      <c r="I5" s="28">
        <f>SUM(I6:I8)</f>
        <v>0</v>
      </c>
      <c r="K5" s="57"/>
      <c r="M5" s="36"/>
      <c r="O5" s="36"/>
    </row>
    <row r="6" spans="1:15" ht="15" customHeight="1" x14ac:dyDescent="0.25">
      <c r="A6" s="37"/>
      <c r="B6" s="41" t="s">
        <v>40</v>
      </c>
      <c r="C6" s="42" t="s">
        <v>37</v>
      </c>
      <c r="D6" s="38">
        <v>479</v>
      </c>
      <c r="E6" s="131">
        <v>8658</v>
      </c>
      <c r="F6" s="34">
        <f>Tabulka4[[#This Row],[množství]]*Tabulka4[[#This Row],[jednotková cena '[Kč']]]</f>
        <v>4147182</v>
      </c>
      <c r="G6" s="38"/>
      <c r="H6" s="39"/>
      <c r="I6" s="36">
        <f>Tabulka5[[#This Row],[množství]]*Tabulka5[[#This Row],[jednotková cena '[Kč']]]</f>
        <v>0</v>
      </c>
      <c r="K6" s="57"/>
    </row>
    <row r="7" spans="1:15" ht="15" customHeight="1" x14ac:dyDescent="0.25">
      <c r="A7" s="29"/>
      <c r="B7" s="30" t="s">
        <v>41</v>
      </c>
      <c r="C7" s="31" t="s">
        <v>37</v>
      </c>
      <c r="D7" s="38">
        <v>180</v>
      </c>
      <c r="E7" s="33">
        <v>9126</v>
      </c>
      <c r="F7" s="34">
        <f>Tabulka4[[#This Row],[množství]]*Tabulka4[[#This Row],[jednotková cena '[Kč']]]</f>
        <v>1642680</v>
      </c>
      <c r="G7" s="38"/>
      <c r="H7" s="35"/>
      <c r="I7" s="36">
        <f>Tabulka5[[#This Row],[množství]]*Tabulka5[[#This Row],[jednotková cena '[Kč']]]</f>
        <v>0</v>
      </c>
      <c r="K7" s="57"/>
    </row>
    <row r="8" spans="1:15" ht="15" customHeight="1" x14ac:dyDescent="0.25">
      <c r="A8" s="29"/>
      <c r="B8" s="125" t="s">
        <v>185</v>
      </c>
      <c r="C8" s="31" t="s">
        <v>37</v>
      </c>
      <c r="D8" s="132">
        <v>278</v>
      </c>
      <c r="E8" s="131">
        <v>2275</v>
      </c>
      <c r="F8" s="34">
        <f>Tabulka4[[#This Row],[množství]]*Tabulka4[[#This Row],[jednotková cena '[Kč']]]</f>
        <v>632450</v>
      </c>
      <c r="G8" s="38"/>
      <c r="H8" s="35"/>
      <c r="I8" s="36">
        <f>Tabulka5[[#This Row],[množství]]*Tabulka5[[#This Row],[jednotková cena '[Kč']]]</f>
        <v>0</v>
      </c>
      <c r="K8" s="97"/>
    </row>
    <row r="9" spans="1:15" ht="15" customHeight="1" x14ac:dyDescent="0.25">
      <c r="A9" s="21" t="s">
        <v>42</v>
      </c>
      <c r="B9" s="22" t="s">
        <v>43</v>
      </c>
      <c r="C9" s="23"/>
      <c r="D9" s="24"/>
      <c r="E9" s="25"/>
      <c r="F9" s="26">
        <f t="shared" ref="F9" si="0">SUM(F10:F14)</f>
        <v>4071470</v>
      </c>
      <c r="G9" s="24"/>
      <c r="H9" s="27"/>
      <c r="I9" s="28">
        <f t="shared" ref="I9" si="1">SUM(I10:I14)</f>
        <v>0</v>
      </c>
      <c r="K9" s="57"/>
      <c r="M9" s="36"/>
      <c r="O9" s="36"/>
    </row>
    <row r="10" spans="1:15" ht="15" customHeight="1" x14ac:dyDescent="0.25">
      <c r="A10" s="29"/>
      <c r="B10" s="30" t="s">
        <v>44</v>
      </c>
      <c r="C10" s="31" t="s">
        <v>45</v>
      </c>
      <c r="D10" s="38">
        <v>1</v>
      </c>
      <c r="E10" s="33">
        <v>639990</v>
      </c>
      <c r="F10" s="34">
        <f>Tabulka4[[#This Row],[množství]]*Tabulka4[[#This Row],[jednotková cena '[Kč']]]</f>
        <v>639990</v>
      </c>
      <c r="G10" s="38"/>
      <c r="H10" s="35"/>
      <c r="I10" s="36">
        <f>Tabulka5[[#This Row],[množství]]*Tabulka5[[#This Row],[jednotková cena '[Kč']]]</f>
        <v>0</v>
      </c>
      <c r="K10" s="57"/>
    </row>
    <row r="11" spans="1:15" ht="15" customHeight="1" x14ac:dyDescent="0.25">
      <c r="A11" s="29"/>
      <c r="B11" s="30" t="s">
        <v>46</v>
      </c>
      <c r="C11" s="31" t="s">
        <v>45</v>
      </c>
      <c r="D11" s="38">
        <v>1</v>
      </c>
      <c r="E11" s="33">
        <v>1584960</v>
      </c>
      <c r="F11" s="34">
        <f>Tabulka4[[#This Row],[množství]]*Tabulka4[[#This Row],[jednotková cena '[Kč']]]</f>
        <v>1584960</v>
      </c>
      <c r="G11" s="38"/>
      <c r="H11" s="35"/>
      <c r="I11" s="36">
        <f>Tabulka5[[#This Row],[množství]]*Tabulka5[[#This Row],[jednotková cena '[Kč']]]</f>
        <v>0</v>
      </c>
      <c r="K11" s="57"/>
    </row>
    <row r="12" spans="1:15" ht="15" customHeight="1" x14ac:dyDescent="0.25">
      <c r="A12" s="29"/>
      <c r="B12" s="30" t="s">
        <v>47</v>
      </c>
      <c r="C12" s="31" t="s">
        <v>45</v>
      </c>
      <c r="D12" s="38">
        <v>1</v>
      </c>
      <c r="E12" s="33">
        <v>1354470</v>
      </c>
      <c r="F12" s="34">
        <f>Tabulka4[[#This Row],[množství]]*Tabulka4[[#This Row],[jednotková cena '[Kč']]]</f>
        <v>1354470</v>
      </c>
      <c r="G12" s="38"/>
      <c r="H12" s="35"/>
      <c r="I12" s="36">
        <f>Tabulka5[[#This Row],[množství]]*Tabulka5[[#This Row],[jednotková cena '[Kč']]]</f>
        <v>0</v>
      </c>
      <c r="K12" s="57"/>
    </row>
    <row r="13" spans="1:15" ht="15" customHeight="1" x14ac:dyDescent="0.25">
      <c r="A13" s="29"/>
      <c r="B13" s="30" t="s">
        <v>46</v>
      </c>
      <c r="C13" s="31" t="s">
        <v>45</v>
      </c>
      <c r="D13" s="38">
        <v>1</v>
      </c>
      <c r="E13" s="33">
        <v>427050</v>
      </c>
      <c r="F13" s="34">
        <f>Tabulka4[[#This Row],[množství]]*Tabulka4[[#This Row],[jednotková cena '[Kč']]]</f>
        <v>427050</v>
      </c>
      <c r="G13" s="38"/>
      <c r="H13" s="35"/>
      <c r="I13" s="36">
        <f>Tabulka5[[#This Row],[množství]]*Tabulka5[[#This Row],[jednotková cena '[Kč']]]</f>
        <v>0</v>
      </c>
      <c r="K13" s="57"/>
    </row>
    <row r="14" spans="1:15" ht="15" customHeight="1" x14ac:dyDescent="0.25">
      <c r="A14" s="29"/>
      <c r="B14" s="30" t="s">
        <v>48</v>
      </c>
      <c r="C14" s="31" t="s">
        <v>45</v>
      </c>
      <c r="D14" s="38">
        <v>1</v>
      </c>
      <c r="E14" s="33">
        <v>65000</v>
      </c>
      <c r="F14" s="34">
        <f>Tabulka4[[#This Row],[množství]]*Tabulka4[[#This Row],[jednotková cena '[Kč']]]</f>
        <v>65000</v>
      </c>
      <c r="G14" s="38"/>
      <c r="H14" s="35"/>
      <c r="I14" s="36">
        <f>Tabulka5[[#This Row],[množství]]*Tabulka5[[#This Row],[jednotková cena '[Kč']]]</f>
        <v>0</v>
      </c>
      <c r="K14" s="57"/>
    </row>
    <row r="15" spans="1:15" ht="15" customHeight="1" x14ac:dyDescent="0.25">
      <c r="A15" s="21" t="s">
        <v>49</v>
      </c>
      <c r="B15" s="22" t="s">
        <v>50</v>
      </c>
      <c r="C15" s="23"/>
      <c r="D15" s="24"/>
      <c r="E15" s="25"/>
      <c r="F15" s="26">
        <f>SUM(F16:F17)</f>
        <v>6271980</v>
      </c>
      <c r="G15" s="24"/>
      <c r="H15" s="27"/>
      <c r="I15" s="28">
        <f>SUM(I16:I17)</f>
        <v>0</v>
      </c>
      <c r="K15" s="57"/>
      <c r="M15" s="36"/>
      <c r="O15" s="36"/>
    </row>
    <row r="16" spans="1:15" ht="15" customHeight="1" x14ac:dyDescent="0.25">
      <c r="A16" s="37"/>
      <c r="B16" s="125" t="s">
        <v>186</v>
      </c>
      <c r="C16" s="42" t="s">
        <v>51</v>
      </c>
      <c r="D16" s="38">
        <v>818</v>
      </c>
      <c r="E16" s="43">
        <v>4290</v>
      </c>
      <c r="F16" s="34">
        <f>Tabulka4[[#This Row],[množství]]*Tabulka4[[#This Row],[jednotková cena '[Kč']]]</f>
        <v>3509220</v>
      </c>
      <c r="G16" s="38"/>
      <c r="H16" s="39"/>
      <c r="I16" s="36">
        <f>Tabulka5[[#This Row],[množství]]*Tabulka5[[#This Row],[jednotková cena '[Kč']]]</f>
        <v>0</v>
      </c>
      <c r="K16" s="97"/>
    </row>
    <row r="17" spans="1:15" ht="15" customHeight="1" x14ac:dyDescent="0.25">
      <c r="A17" s="29"/>
      <c r="B17" s="30" t="s">
        <v>52</v>
      </c>
      <c r="C17" s="31" t="s">
        <v>51</v>
      </c>
      <c r="D17" s="38">
        <v>644</v>
      </c>
      <c r="E17" s="33">
        <v>4290</v>
      </c>
      <c r="F17" s="34">
        <f>Tabulka4[[#This Row],[množství]]*Tabulka4[[#This Row],[jednotková cena '[Kč']]]</f>
        <v>2762760</v>
      </c>
      <c r="G17" s="38"/>
      <c r="H17" s="35"/>
      <c r="I17" s="36">
        <f>Tabulka5[[#This Row],[množství]]*Tabulka5[[#This Row],[jednotková cena '[Kč']]]</f>
        <v>0</v>
      </c>
      <c r="K17" s="57"/>
    </row>
    <row r="18" spans="1:15" ht="15" customHeight="1" x14ac:dyDescent="0.25">
      <c r="A18" s="21" t="s">
        <v>53</v>
      </c>
      <c r="B18" s="22" t="s">
        <v>54</v>
      </c>
      <c r="C18" s="23"/>
      <c r="D18" s="24"/>
      <c r="E18" s="25"/>
      <c r="F18" s="26">
        <f>SUM(F19:F20)</f>
        <v>1946100</v>
      </c>
      <c r="G18" s="24"/>
      <c r="H18" s="27"/>
      <c r="I18" s="28">
        <f>SUM(I19:I20)</f>
        <v>0</v>
      </c>
      <c r="K18" s="57"/>
      <c r="M18" s="36"/>
      <c r="O18" s="36"/>
    </row>
    <row r="19" spans="1:15" ht="15" customHeight="1" x14ac:dyDescent="0.25">
      <c r="A19" s="29"/>
      <c r="B19" s="125" t="s">
        <v>187</v>
      </c>
      <c r="C19" s="31" t="s">
        <v>45</v>
      </c>
      <c r="D19" s="38">
        <v>1</v>
      </c>
      <c r="E19" s="33">
        <v>976300</v>
      </c>
      <c r="F19" s="34">
        <f>Tabulka4[[#This Row],[množství]]*Tabulka4[[#This Row],[jednotková cena '[Kč']]]</f>
        <v>976300</v>
      </c>
      <c r="G19" s="38"/>
      <c r="H19" s="35"/>
      <c r="I19" s="36">
        <f>Tabulka5[[#This Row],[množství]]*Tabulka5[[#This Row],[jednotková cena '[Kč']]]</f>
        <v>0</v>
      </c>
      <c r="K19" s="57"/>
    </row>
    <row r="20" spans="1:15" ht="15" customHeight="1" x14ac:dyDescent="0.25">
      <c r="A20" s="29"/>
      <c r="B20" s="125" t="s">
        <v>188</v>
      </c>
      <c r="C20" s="31" t="s">
        <v>45</v>
      </c>
      <c r="D20" s="38">
        <v>1</v>
      </c>
      <c r="E20" s="33">
        <v>969800</v>
      </c>
      <c r="F20" s="34">
        <f>Tabulka4[[#This Row],[množství]]*Tabulka4[[#This Row],[jednotková cena '[Kč']]]</f>
        <v>969800</v>
      </c>
      <c r="G20" s="38"/>
      <c r="H20" s="35"/>
      <c r="I20" s="36">
        <f>Tabulka5[[#This Row],[množství]]*Tabulka5[[#This Row],[jednotková cena '[Kč']]]</f>
        <v>0</v>
      </c>
      <c r="K20" s="57"/>
    </row>
    <row r="21" spans="1:15" ht="15" customHeight="1" x14ac:dyDescent="0.25">
      <c r="A21" s="21" t="s">
        <v>55</v>
      </c>
      <c r="B21" s="22" t="s">
        <v>56</v>
      </c>
      <c r="C21" s="23"/>
      <c r="D21" s="24"/>
      <c r="E21" s="25"/>
      <c r="F21" s="26">
        <f>SUM(F22:F23)</f>
        <v>1845220</v>
      </c>
      <c r="G21" s="24"/>
      <c r="H21" s="27"/>
      <c r="I21" s="28">
        <f>SUM(I22:I23)</f>
        <v>0</v>
      </c>
      <c r="K21" s="57"/>
      <c r="M21" s="36"/>
      <c r="O21" s="36"/>
    </row>
    <row r="22" spans="1:15" ht="15" customHeight="1" x14ac:dyDescent="0.25">
      <c r="A22" s="29"/>
      <c r="B22" s="125" t="s">
        <v>189</v>
      </c>
      <c r="C22" s="31" t="s">
        <v>51</v>
      </c>
      <c r="D22" s="38">
        <v>480</v>
      </c>
      <c r="E22" s="33">
        <v>1300</v>
      </c>
      <c r="F22" s="34">
        <f>Tabulka4[[#This Row],[množství]]*Tabulka4[[#This Row],[jednotková cena '[Kč']]]</f>
        <v>624000</v>
      </c>
      <c r="G22" s="38"/>
      <c r="H22" s="35"/>
      <c r="I22" s="36">
        <f>Tabulka5[[#This Row],[množství]]*Tabulka5[[#This Row],[jednotková cena '[Kč']]]</f>
        <v>0</v>
      </c>
      <c r="K22" s="97"/>
    </row>
    <row r="23" spans="1:15" ht="15" customHeight="1" x14ac:dyDescent="0.25">
      <c r="A23" s="29"/>
      <c r="B23" s="125" t="s">
        <v>190</v>
      </c>
      <c r="C23" s="31" t="s">
        <v>51</v>
      </c>
      <c r="D23" s="38">
        <v>427</v>
      </c>
      <c r="E23" s="33">
        <v>2860</v>
      </c>
      <c r="F23" s="34">
        <f>Tabulka4[[#This Row],[množství]]*Tabulka4[[#This Row],[jednotková cena '[Kč']]]</f>
        <v>1221220</v>
      </c>
      <c r="G23" s="38"/>
      <c r="H23" s="35"/>
      <c r="I23" s="36">
        <f>Tabulka5[[#This Row],[množství]]*Tabulka5[[#This Row],[jednotková cena '[Kč']]]</f>
        <v>0</v>
      </c>
      <c r="K23" s="57"/>
    </row>
    <row r="24" spans="1:15" ht="15" customHeight="1" x14ac:dyDescent="0.25">
      <c r="A24" s="21" t="s">
        <v>57</v>
      </c>
      <c r="B24" s="22" t="s">
        <v>58</v>
      </c>
      <c r="C24" s="23"/>
      <c r="D24" s="24"/>
      <c r="E24" s="25"/>
      <c r="F24" s="26">
        <f>SUM(F25:F26)</f>
        <v>1027000</v>
      </c>
      <c r="G24" s="24"/>
      <c r="H24" s="27"/>
      <c r="I24" s="28">
        <f>SUM(I25:I26)</f>
        <v>0</v>
      </c>
      <c r="K24" s="57"/>
      <c r="M24" s="36"/>
      <c r="O24" s="36"/>
    </row>
    <row r="25" spans="1:15" ht="15" customHeight="1" x14ac:dyDescent="0.25">
      <c r="A25" s="37"/>
      <c r="B25" s="41" t="s">
        <v>59</v>
      </c>
      <c r="C25" s="42" t="s">
        <v>45</v>
      </c>
      <c r="D25" s="38">
        <v>1</v>
      </c>
      <c r="E25" s="43">
        <v>616200</v>
      </c>
      <c r="F25" s="34">
        <f>Tabulka4[[#This Row],[množství]]*Tabulka4[[#This Row],[jednotková cena '[Kč']]]</f>
        <v>616200</v>
      </c>
      <c r="G25" s="38"/>
      <c r="H25" s="39"/>
      <c r="I25" s="36">
        <f>Tabulka5[[#This Row],[množství]]*Tabulka5[[#This Row],[jednotková cena '[Kč']]]</f>
        <v>0</v>
      </c>
      <c r="K25" s="57"/>
    </row>
    <row r="26" spans="1:15" ht="15" customHeight="1" x14ac:dyDescent="0.25">
      <c r="A26" s="37"/>
      <c r="B26" s="41" t="s">
        <v>60</v>
      </c>
      <c r="C26" s="42" t="s">
        <v>45</v>
      </c>
      <c r="D26" s="38">
        <v>1</v>
      </c>
      <c r="E26" s="43">
        <v>410800</v>
      </c>
      <c r="F26" s="34">
        <f>Tabulka4[[#This Row],[množství]]*Tabulka4[[#This Row],[jednotková cena '[Kč']]]</f>
        <v>410800</v>
      </c>
      <c r="G26" s="38"/>
      <c r="H26" s="39"/>
      <c r="I26" s="36">
        <f>Tabulka5[[#This Row],[množství]]*Tabulka5[[#This Row],[jednotková cena '[Kč']]]</f>
        <v>0</v>
      </c>
      <c r="K26" s="57"/>
    </row>
    <row r="27" spans="1:15" ht="15" customHeight="1" x14ac:dyDescent="0.25">
      <c r="A27" s="21" t="s">
        <v>61</v>
      </c>
      <c r="B27" s="22" t="s">
        <v>62</v>
      </c>
      <c r="C27" s="23"/>
      <c r="D27" s="24"/>
      <c r="E27" s="25"/>
      <c r="F27" s="26">
        <f>SUM(F28:F28)</f>
        <v>845000</v>
      </c>
      <c r="G27" s="24"/>
      <c r="H27" s="27"/>
      <c r="I27" s="28">
        <f>SUM(I28:I28)</f>
        <v>0</v>
      </c>
      <c r="K27" s="57"/>
      <c r="M27" s="36"/>
      <c r="O27" s="36"/>
    </row>
    <row r="28" spans="1:15" ht="15" customHeight="1" x14ac:dyDescent="0.25">
      <c r="A28" s="37"/>
      <c r="B28" s="41" t="s">
        <v>62</v>
      </c>
      <c r="C28" s="42" t="s">
        <v>45</v>
      </c>
      <c r="D28" s="38">
        <v>1</v>
      </c>
      <c r="E28" s="43">
        <v>845000</v>
      </c>
      <c r="F28" s="34">
        <f>Tabulka4[[#This Row],[množství]]*Tabulka4[[#This Row],[jednotková cena '[Kč']]]</f>
        <v>845000</v>
      </c>
      <c r="G28" s="38"/>
      <c r="H28" s="39"/>
      <c r="I28" s="36">
        <f>Tabulka5[[#This Row],[množství]]*Tabulka5[[#This Row],[jednotková cena '[Kč']]]</f>
        <v>0</v>
      </c>
      <c r="K28" s="98"/>
    </row>
    <row r="29" spans="1:15" ht="15" customHeight="1" x14ac:dyDescent="0.25">
      <c r="A29" s="21" t="s">
        <v>63</v>
      </c>
      <c r="B29" s="22" t="s">
        <v>64</v>
      </c>
      <c r="C29" s="23"/>
      <c r="D29" s="24"/>
      <c r="E29" s="25"/>
      <c r="F29" s="26">
        <f>SUM(F30:F30)</f>
        <v>195000</v>
      </c>
      <c r="G29" s="24"/>
      <c r="H29" s="27"/>
      <c r="I29" s="28">
        <f>SUM(I30:I30)</f>
        <v>0</v>
      </c>
      <c r="K29" s="57"/>
      <c r="M29" s="36"/>
      <c r="O29" s="36"/>
    </row>
    <row r="30" spans="1:15" ht="15" customHeight="1" x14ac:dyDescent="0.25">
      <c r="A30" s="29"/>
      <c r="B30" s="30" t="s">
        <v>171</v>
      </c>
      <c r="C30" s="31" t="s">
        <v>45</v>
      </c>
      <c r="D30" s="38">
        <v>1</v>
      </c>
      <c r="E30" s="33">
        <v>195000</v>
      </c>
      <c r="F30" s="34">
        <f>Tabulka4[[#This Row],[množství]]*Tabulka4[[#This Row],[jednotková cena '[Kč']]]</f>
        <v>195000</v>
      </c>
      <c r="G30" s="38"/>
      <c r="H30" s="35"/>
      <c r="I30" s="36">
        <f>Tabulka5[[#This Row],[množství]]*Tabulka5[[#This Row],[jednotková cena '[Kč']]]</f>
        <v>0</v>
      </c>
      <c r="K30" s="98"/>
    </row>
    <row r="31" spans="1:15" ht="15" customHeight="1" x14ac:dyDescent="0.25">
      <c r="A31" s="21" t="s">
        <v>67</v>
      </c>
      <c r="B31" s="22" t="s">
        <v>68</v>
      </c>
      <c r="C31" s="23"/>
      <c r="D31" s="24"/>
      <c r="E31" s="25"/>
      <c r="F31" s="26">
        <f>SUM(F32:F32)</f>
        <v>2528100</v>
      </c>
      <c r="G31" s="24"/>
      <c r="H31" s="27"/>
      <c r="I31" s="28">
        <f>SUM(I32:I32)</f>
        <v>0</v>
      </c>
      <c r="O31" s="36"/>
    </row>
    <row r="32" spans="1:15" ht="15" customHeight="1" x14ac:dyDescent="0.25">
      <c r="A32" s="37"/>
      <c r="B32" s="41" t="s">
        <v>69</v>
      </c>
      <c r="C32" s="42" t="s">
        <v>45</v>
      </c>
      <c r="D32" s="38">
        <v>1</v>
      </c>
      <c r="E32" s="43">
        <v>2528100</v>
      </c>
      <c r="F32" s="34">
        <f>Tabulka4[[#This Row],[množství]]*Tabulka4[[#This Row],[jednotková cena '[Kč']]]</f>
        <v>2528100</v>
      </c>
      <c r="G32" s="38"/>
      <c r="H32" s="39"/>
      <c r="I32" s="36">
        <f>Tabulka5[[#This Row],[množství]]*Tabulka5[[#This Row],[jednotková cena '[Kč']]]</f>
        <v>0</v>
      </c>
      <c r="K32" s="98"/>
    </row>
    <row r="33" spans="1:15" ht="15" customHeight="1" x14ac:dyDescent="0.25">
      <c r="A33" s="21">
        <v>711</v>
      </c>
      <c r="B33" s="22" t="s">
        <v>70</v>
      </c>
      <c r="C33" s="23"/>
      <c r="D33" s="24"/>
      <c r="E33" s="25"/>
      <c r="F33" s="26">
        <f>SUM(F34:F34)</f>
        <v>440700</v>
      </c>
      <c r="G33" s="24"/>
      <c r="H33" s="27"/>
      <c r="I33" s="28">
        <f>SUM(I34:I34)</f>
        <v>0</v>
      </c>
      <c r="O33" s="57"/>
    </row>
    <row r="34" spans="1:15" ht="15" customHeight="1" x14ac:dyDescent="0.25">
      <c r="A34" s="29"/>
      <c r="B34" s="30" t="s">
        <v>169</v>
      </c>
      <c r="C34" s="31" t="s">
        <v>45</v>
      </c>
      <c r="D34" s="38">
        <v>1</v>
      </c>
      <c r="E34" s="33">
        <v>440700</v>
      </c>
      <c r="F34" s="34">
        <f>Tabulka4[[#This Row],[množství]]*Tabulka4[[#This Row],[jednotková cena '[Kč']]]</f>
        <v>440700</v>
      </c>
      <c r="G34" s="38"/>
      <c r="H34" s="35"/>
      <c r="I34" s="36">
        <f>Tabulka5[[#This Row],[množství]]*Tabulka5[[#This Row],[jednotková cena '[Kč']]]</f>
        <v>0</v>
      </c>
      <c r="K34" s="98"/>
    </row>
    <row r="35" spans="1:15" ht="15" customHeight="1" x14ac:dyDescent="0.25">
      <c r="A35" s="21">
        <v>712</v>
      </c>
      <c r="B35" s="22" t="s">
        <v>104</v>
      </c>
      <c r="C35" s="23"/>
      <c r="D35" s="24"/>
      <c r="E35" s="25"/>
      <c r="F35" s="26">
        <f>SUM(F36:F37)</f>
        <v>2928900</v>
      </c>
      <c r="G35" s="24"/>
      <c r="H35" s="27"/>
      <c r="I35" s="28">
        <f>SUM(I36:I37)</f>
        <v>0</v>
      </c>
    </row>
    <row r="36" spans="1:15" ht="15" customHeight="1" x14ac:dyDescent="0.25">
      <c r="A36" s="29"/>
      <c r="B36" s="125" t="s">
        <v>191</v>
      </c>
      <c r="C36" s="31" t="s">
        <v>45</v>
      </c>
      <c r="D36" s="38">
        <v>1</v>
      </c>
      <c r="E36" s="33">
        <v>692900</v>
      </c>
      <c r="F36" s="34">
        <f>Tabulka4[[#This Row],[množství]]*Tabulka4[[#This Row],[jednotková cena '[Kč']]]</f>
        <v>692900</v>
      </c>
      <c r="G36" s="38"/>
      <c r="H36" s="35"/>
      <c r="I36" s="36">
        <f>Tabulka5[[#This Row],[množství]]*Tabulka5[[#This Row],[jednotková cena '[Kč']]]</f>
        <v>0</v>
      </c>
      <c r="K36" s="98"/>
    </row>
    <row r="37" spans="1:15" ht="15" customHeight="1" x14ac:dyDescent="0.25">
      <c r="A37" s="29"/>
      <c r="B37" s="125" t="s">
        <v>192</v>
      </c>
      <c r="C37" s="31" t="s">
        <v>45</v>
      </c>
      <c r="D37" s="38">
        <v>1</v>
      </c>
      <c r="E37" s="33">
        <v>2236000</v>
      </c>
      <c r="F37" s="34">
        <f>Tabulka4[[#This Row],[množství]]*Tabulka4[[#This Row],[jednotková cena '[Kč']]]</f>
        <v>2236000</v>
      </c>
      <c r="G37" s="38"/>
      <c r="H37" s="35"/>
      <c r="I37" s="36">
        <f>Tabulka5[[#This Row],[množství]]*Tabulka5[[#This Row],[jednotková cena '[Kč']]]</f>
        <v>0</v>
      </c>
    </row>
    <row r="38" spans="1:15" ht="15" customHeight="1" x14ac:dyDescent="0.25">
      <c r="A38" s="21">
        <v>713</v>
      </c>
      <c r="B38" s="22" t="s">
        <v>71</v>
      </c>
      <c r="C38" s="23"/>
      <c r="D38" s="24"/>
      <c r="E38" s="25"/>
      <c r="F38" s="26">
        <f>SUM(F39:F39)</f>
        <v>338000</v>
      </c>
      <c r="G38" s="24"/>
      <c r="H38" s="27"/>
      <c r="I38" s="28">
        <f>SUM(I39:I39)</f>
        <v>0</v>
      </c>
    </row>
    <row r="39" spans="1:15" ht="15" customHeight="1" x14ac:dyDescent="0.25">
      <c r="A39" s="37"/>
      <c r="B39" s="41" t="s">
        <v>72</v>
      </c>
      <c r="C39" s="42" t="s">
        <v>45</v>
      </c>
      <c r="D39" s="38">
        <v>1</v>
      </c>
      <c r="E39" s="43">
        <v>338000</v>
      </c>
      <c r="F39" s="34">
        <f>Tabulka4[[#This Row],[množství]]*Tabulka4[[#This Row],[jednotková cena '[Kč']]]</f>
        <v>338000</v>
      </c>
      <c r="G39" s="38"/>
      <c r="H39" s="39"/>
      <c r="I39" s="36">
        <f>Tabulka5[[#This Row],[množství]]*Tabulka5[[#This Row],[jednotková cena '[Kč']]]</f>
        <v>0</v>
      </c>
      <c r="K39" s="98"/>
    </row>
    <row r="40" spans="1:15" ht="15" customHeight="1" x14ac:dyDescent="0.25">
      <c r="A40" s="21">
        <v>714</v>
      </c>
      <c r="B40" s="22" t="s">
        <v>73</v>
      </c>
      <c r="C40" s="23"/>
      <c r="D40" s="24"/>
      <c r="E40" s="25"/>
      <c r="F40" s="26">
        <f>SUM(F41:F41)</f>
        <v>91000</v>
      </c>
      <c r="G40" s="24"/>
      <c r="H40" s="27"/>
      <c r="I40" s="28">
        <f>SUM(I41:I41)</f>
        <v>0</v>
      </c>
    </row>
    <row r="41" spans="1:15" ht="15" customHeight="1" x14ac:dyDescent="0.25">
      <c r="A41" s="37"/>
      <c r="B41" s="41" t="s">
        <v>74</v>
      </c>
      <c r="C41" s="42" t="s">
        <v>45</v>
      </c>
      <c r="D41" s="38">
        <v>1</v>
      </c>
      <c r="E41" s="43">
        <v>91000</v>
      </c>
      <c r="F41" s="34">
        <f>Tabulka4[[#This Row],[množství]]*Tabulka4[[#This Row],[jednotková cena '[Kč']]]</f>
        <v>91000</v>
      </c>
      <c r="G41" s="38"/>
      <c r="H41" s="39"/>
      <c r="I41" s="36">
        <f>Tabulka5[[#This Row],[množství]]*Tabulka5[[#This Row],[jednotková cena '[Kč']]]</f>
        <v>0</v>
      </c>
      <c r="K41" s="98"/>
    </row>
    <row r="42" spans="1:15" ht="30" customHeight="1" x14ac:dyDescent="0.25">
      <c r="A42" s="21">
        <v>721</v>
      </c>
      <c r="B42" s="22" t="s">
        <v>75</v>
      </c>
      <c r="C42" s="23"/>
      <c r="D42" s="24"/>
      <c r="E42" s="25"/>
      <c r="F42" s="26">
        <f>SUM(F43:F47)</f>
        <v>4258800</v>
      </c>
      <c r="G42" s="24"/>
      <c r="H42" s="27"/>
      <c r="I42" s="28">
        <f>SUM(I43:I47)</f>
        <v>0</v>
      </c>
      <c r="K42" s="98"/>
    </row>
    <row r="43" spans="1:15" ht="15" customHeight="1" x14ac:dyDescent="0.25">
      <c r="A43" s="37"/>
      <c r="B43" s="125" t="s">
        <v>200</v>
      </c>
      <c r="C43" s="42" t="s">
        <v>45</v>
      </c>
      <c r="D43" s="38">
        <v>1</v>
      </c>
      <c r="E43" s="43">
        <v>2015000</v>
      </c>
      <c r="F43" s="34">
        <f>Tabulka4[[#This Row],[množství]]*Tabulka4[[#This Row],[jednotková cena '[Kč']]]</f>
        <v>2015000</v>
      </c>
      <c r="G43" s="38"/>
      <c r="H43" s="39"/>
      <c r="I43" s="36">
        <f>Tabulka5[[#This Row],[množství]]*Tabulka5[[#This Row],[jednotková cena '[Kč']]]</f>
        <v>0</v>
      </c>
      <c r="K43" s="98"/>
    </row>
    <row r="44" spans="1:15" ht="15" customHeight="1" x14ac:dyDescent="0.25">
      <c r="A44" s="58"/>
      <c r="B44" s="126" t="s">
        <v>199</v>
      </c>
      <c r="C44" s="60" t="s">
        <v>45</v>
      </c>
      <c r="D44" s="61">
        <v>1</v>
      </c>
      <c r="E44" s="62">
        <v>105300</v>
      </c>
      <c r="F44" s="63">
        <f>Tabulka4[[#This Row],[množství]]*Tabulka4[[#This Row],[jednotková cena '[Kč']]]</f>
        <v>105300</v>
      </c>
      <c r="G44" s="64"/>
      <c r="H44" s="65"/>
      <c r="I44" s="36">
        <f>Tabulka5[[#This Row],[množství]]*Tabulka5[[#This Row],[jednotková cena '[Kč']]]</f>
        <v>0</v>
      </c>
      <c r="K44" s="98"/>
    </row>
    <row r="45" spans="1:15" ht="15" customHeight="1" x14ac:dyDescent="0.25">
      <c r="A45" s="58"/>
      <c r="B45" s="126" t="s">
        <v>198</v>
      </c>
      <c r="C45" s="60" t="s">
        <v>45</v>
      </c>
      <c r="D45" s="61">
        <v>1</v>
      </c>
      <c r="E45" s="62">
        <v>916500</v>
      </c>
      <c r="F45" s="63">
        <f>Tabulka4[[#This Row],[množství]]*Tabulka4[[#This Row],[jednotková cena '[Kč']]]</f>
        <v>916500</v>
      </c>
      <c r="G45" s="64"/>
      <c r="H45" s="65"/>
      <c r="I45" s="36">
        <f>Tabulka5[[#This Row],[množství]]*Tabulka5[[#This Row],[jednotková cena '[Kč']]]</f>
        <v>0</v>
      </c>
    </row>
    <row r="46" spans="1:15" ht="15" customHeight="1" x14ac:dyDescent="0.25">
      <c r="A46" s="58"/>
      <c r="B46" s="126" t="s">
        <v>197</v>
      </c>
      <c r="C46" s="60" t="s">
        <v>45</v>
      </c>
      <c r="D46" s="61">
        <v>1</v>
      </c>
      <c r="E46" s="62">
        <v>351000</v>
      </c>
      <c r="F46" s="63">
        <f>Tabulka4[[#This Row],[množství]]*Tabulka4[[#This Row],[jednotková cena '[Kč']]]</f>
        <v>351000</v>
      </c>
      <c r="G46" s="64"/>
      <c r="H46" s="65"/>
      <c r="I46" s="36">
        <f>Tabulka5[[#This Row],[množství]]*Tabulka5[[#This Row],[jednotková cena '[Kč']]]</f>
        <v>0</v>
      </c>
    </row>
    <row r="47" spans="1:15" ht="15" customHeight="1" x14ac:dyDescent="0.25">
      <c r="A47" s="29"/>
      <c r="B47" s="30" t="s">
        <v>76</v>
      </c>
      <c r="C47" s="31" t="s">
        <v>45</v>
      </c>
      <c r="D47" s="38">
        <v>1</v>
      </c>
      <c r="E47" s="33">
        <v>871000</v>
      </c>
      <c r="F47" s="34">
        <f>Tabulka4[[#This Row],[množství]]*Tabulka4[[#This Row],[jednotková cena '[Kč']]]</f>
        <v>871000</v>
      </c>
      <c r="G47" s="38"/>
      <c r="H47" s="35"/>
      <c r="I47" s="36">
        <f>Tabulka5[[#This Row],[množství]]*Tabulka5[[#This Row],[jednotková cena '[Kč']]]</f>
        <v>0</v>
      </c>
      <c r="K47" s="98"/>
    </row>
    <row r="48" spans="1:15" ht="15" customHeight="1" x14ac:dyDescent="0.25">
      <c r="A48" s="21">
        <v>731</v>
      </c>
      <c r="B48" s="22" t="s">
        <v>77</v>
      </c>
      <c r="C48" s="23"/>
      <c r="D48" s="24"/>
      <c r="E48" s="25"/>
      <c r="F48" s="26">
        <f>SUM(F49:F52)</f>
        <v>3805750</v>
      </c>
      <c r="G48" s="24"/>
      <c r="H48" s="27"/>
      <c r="I48" s="28">
        <f>SUM(I49:I52)</f>
        <v>0</v>
      </c>
      <c r="K48" s="98"/>
    </row>
    <row r="49" spans="1:11" ht="15" customHeight="1" x14ac:dyDescent="0.25">
      <c r="A49" s="29"/>
      <c r="B49" s="125" t="s">
        <v>194</v>
      </c>
      <c r="C49" s="44" t="s">
        <v>45</v>
      </c>
      <c r="D49" s="45">
        <v>1</v>
      </c>
      <c r="E49" s="46">
        <v>386100</v>
      </c>
      <c r="F49" s="47">
        <f>Tabulka4[[#This Row],[množství]]*Tabulka4[[#This Row],[jednotková cena '[Kč']]]</f>
        <v>386100</v>
      </c>
      <c r="G49" s="45"/>
      <c r="H49" s="48"/>
      <c r="I49" s="49">
        <f>Tabulka5[[#This Row],[množství]]*Tabulka5[[#This Row],[jednotková cena '[Kč']]]</f>
        <v>0</v>
      </c>
      <c r="K49" s="110"/>
    </row>
    <row r="50" spans="1:11" ht="15" customHeight="1" x14ac:dyDescent="0.25">
      <c r="A50" s="29"/>
      <c r="B50" s="30" t="s">
        <v>105</v>
      </c>
      <c r="C50" s="31" t="s">
        <v>45</v>
      </c>
      <c r="D50" s="38">
        <v>1</v>
      </c>
      <c r="E50" s="33">
        <v>2881450</v>
      </c>
      <c r="F50" s="34">
        <f>Tabulka4[[#This Row],[množství]]*Tabulka4[[#This Row],[jednotková cena '[Kč']]]</f>
        <v>2881450</v>
      </c>
      <c r="G50" s="38"/>
      <c r="H50" s="40"/>
      <c r="I50" s="36">
        <f>Tabulka5[[#This Row],[množství]]*Tabulka5[[#This Row],[jednotková cena '[Kč']]]</f>
        <v>0</v>
      </c>
      <c r="K50" s="110"/>
    </row>
    <row r="51" spans="1:11" ht="15" customHeight="1" x14ac:dyDescent="0.25">
      <c r="A51" s="29"/>
      <c r="B51" s="30" t="s">
        <v>106</v>
      </c>
      <c r="C51" s="31" t="s">
        <v>45</v>
      </c>
      <c r="D51" s="38">
        <v>1</v>
      </c>
      <c r="E51" s="33">
        <v>128700</v>
      </c>
      <c r="F51" s="34">
        <f>Tabulka4[[#This Row],[množství]]*Tabulka4[[#This Row],[jednotková cena '[Kč']]]</f>
        <v>128700</v>
      </c>
      <c r="G51" s="38"/>
      <c r="H51" s="40"/>
      <c r="I51" s="36">
        <f>Tabulka5[[#This Row],[množství]]*Tabulka5[[#This Row],[jednotková cena '[Kč']]]</f>
        <v>0</v>
      </c>
      <c r="K51" s="110"/>
    </row>
    <row r="52" spans="1:11" ht="15" customHeight="1" x14ac:dyDescent="0.25">
      <c r="A52" s="29"/>
      <c r="B52" s="125" t="s">
        <v>193</v>
      </c>
      <c r="C52" s="31" t="s">
        <v>45</v>
      </c>
      <c r="D52" s="38">
        <v>1</v>
      </c>
      <c r="E52" s="33">
        <v>346500</v>
      </c>
      <c r="F52" s="34">
        <v>409500</v>
      </c>
      <c r="G52" s="38"/>
      <c r="H52" s="40"/>
      <c r="I52" s="36">
        <f>Tabulka5[[#This Row],[množství]]*Tabulka5[[#This Row],[jednotková cena '[Kč']]]</f>
        <v>0</v>
      </c>
      <c r="K52" s="110"/>
    </row>
    <row r="53" spans="1:11" ht="15" customHeight="1" x14ac:dyDescent="0.25">
      <c r="A53" s="21">
        <v>741</v>
      </c>
      <c r="B53" s="22" t="s">
        <v>78</v>
      </c>
      <c r="C53" s="23"/>
      <c r="D53" s="24"/>
      <c r="E53" s="25"/>
      <c r="F53" s="26">
        <f>SUM(F54:F54)</f>
        <v>16250000</v>
      </c>
      <c r="G53" s="24"/>
      <c r="H53" s="27"/>
      <c r="I53" s="28">
        <f>SUM(I54:I54)</f>
        <v>0</v>
      </c>
    </row>
    <row r="54" spans="1:11" ht="15" customHeight="1" x14ac:dyDescent="0.25">
      <c r="A54" s="37"/>
      <c r="B54" s="41" t="s">
        <v>79</v>
      </c>
      <c r="C54" s="42" t="s">
        <v>45</v>
      </c>
      <c r="D54" s="38">
        <v>1</v>
      </c>
      <c r="E54" s="43">
        <v>16250000</v>
      </c>
      <c r="F54" s="34">
        <f>Tabulka4[[#This Row],[množství]]*Tabulka4[[#This Row],[jednotková cena '[Kč']]]</f>
        <v>16250000</v>
      </c>
      <c r="G54" s="38"/>
      <c r="H54" s="39"/>
      <c r="I54" s="36">
        <f>Tabulka5[[#This Row],[množství]]*Tabulka5[[#This Row],[jednotková cena '[Kč']]]</f>
        <v>0</v>
      </c>
      <c r="K54" s="98"/>
    </row>
    <row r="55" spans="1:11" ht="15" customHeight="1" x14ac:dyDescent="0.25">
      <c r="A55" s="21">
        <v>742</v>
      </c>
      <c r="B55" s="22" t="s">
        <v>80</v>
      </c>
      <c r="C55" s="23"/>
      <c r="D55" s="24"/>
      <c r="E55" s="25"/>
      <c r="F55" s="26">
        <f>SUM(F56:F57)</f>
        <v>4829500</v>
      </c>
      <c r="G55" s="24"/>
      <c r="H55" s="27"/>
      <c r="I55" s="28">
        <f>SUM(I56:I57)</f>
        <v>0</v>
      </c>
    </row>
    <row r="56" spans="1:11" ht="15" customHeight="1" x14ac:dyDescent="0.25">
      <c r="A56" s="37"/>
      <c r="B56" s="125" t="s">
        <v>195</v>
      </c>
      <c r="C56" s="42" t="s">
        <v>45</v>
      </c>
      <c r="D56" s="38">
        <v>1</v>
      </c>
      <c r="E56" s="43">
        <v>2665000</v>
      </c>
      <c r="F56" s="34">
        <f>Tabulka4[[#This Row],[množství]]*Tabulka4[[#This Row],[jednotková cena '[Kč']]]</f>
        <v>2665000</v>
      </c>
      <c r="G56" s="38"/>
      <c r="H56" s="39"/>
      <c r="I56" s="36">
        <f>Tabulka5[[#This Row],[množství]]*Tabulka5[[#This Row],[jednotková cena '[Kč']]]</f>
        <v>0</v>
      </c>
    </row>
    <row r="57" spans="1:11" ht="15" customHeight="1" x14ac:dyDescent="0.25">
      <c r="A57" s="37"/>
      <c r="B57" s="125" t="s">
        <v>196</v>
      </c>
      <c r="C57" s="31" t="s">
        <v>45</v>
      </c>
      <c r="D57" s="38">
        <v>1</v>
      </c>
      <c r="E57" s="33">
        <v>2164500</v>
      </c>
      <c r="F57" s="34">
        <f>Tabulka4[[#This Row],[množství]]*Tabulka4[[#This Row],[jednotková cena '[Kč']]]</f>
        <v>2164500</v>
      </c>
      <c r="G57" s="38"/>
      <c r="H57" s="35"/>
      <c r="I57" s="36">
        <f>Tabulka5[[#This Row],[množství]]*Tabulka5[[#This Row],[jednotková cena '[Kč']]]</f>
        <v>0</v>
      </c>
    </row>
    <row r="58" spans="1:11" ht="15" customHeight="1" x14ac:dyDescent="0.25">
      <c r="A58" s="21">
        <v>751</v>
      </c>
      <c r="B58" s="22" t="s">
        <v>82</v>
      </c>
      <c r="C58" s="23"/>
      <c r="D58" s="24"/>
      <c r="E58" s="25"/>
      <c r="F58" s="26">
        <f t="shared" ref="F58:F64" si="2">SUM(F59:F63)</f>
        <v>15915900</v>
      </c>
      <c r="G58" s="24"/>
      <c r="H58" s="27"/>
      <c r="I58" s="28">
        <f t="shared" ref="I58:I64" si="3">SUM(I59:I63)</f>
        <v>0</v>
      </c>
    </row>
    <row r="59" spans="1:11" ht="15" customHeight="1" x14ac:dyDescent="0.25">
      <c r="A59" s="29"/>
      <c r="B59" s="30" t="s">
        <v>112</v>
      </c>
      <c r="C59" s="31" t="s">
        <v>45</v>
      </c>
      <c r="D59" s="38">
        <v>1</v>
      </c>
      <c r="E59" s="33">
        <v>3932500</v>
      </c>
      <c r="F59" s="34">
        <f>Tabulka4[[#This Row],[množství]]*Tabulka4[[#This Row],[jednotková cena '[Kč']]]</f>
        <v>3932500</v>
      </c>
      <c r="G59" s="38"/>
      <c r="H59" s="35"/>
      <c r="I59" s="36">
        <f>Tabulka5[[#This Row],[množství]]*Tabulka5[[#This Row],[jednotková cena '[Kč']]]</f>
        <v>0</v>
      </c>
      <c r="K59" s="110"/>
    </row>
    <row r="60" spans="1:11" ht="15" customHeight="1" x14ac:dyDescent="0.25">
      <c r="A60" s="29"/>
      <c r="B60" s="30" t="s">
        <v>113</v>
      </c>
      <c r="C60" s="31" t="s">
        <v>45</v>
      </c>
      <c r="D60" s="38">
        <v>1</v>
      </c>
      <c r="E60" s="33">
        <v>1186900</v>
      </c>
      <c r="F60" s="34">
        <f>Tabulka4[[#This Row],[množství]]*Tabulka4[[#This Row],[jednotková cena '[Kč']]]</f>
        <v>1186900</v>
      </c>
      <c r="G60" s="38"/>
      <c r="H60" s="35"/>
      <c r="I60" s="36">
        <f>Tabulka5[[#This Row],[množství]]*Tabulka5[[#This Row],[jednotková cena '[Kč']]]</f>
        <v>0</v>
      </c>
      <c r="K60" s="110"/>
    </row>
    <row r="61" spans="1:11" ht="15" customHeight="1" x14ac:dyDescent="0.25">
      <c r="A61" s="29"/>
      <c r="B61" s="30" t="s">
        <v>114</v>
      </c>
      <c r="C61" s="31" t="s">
        <v>45</v>
      </c>
      <c r="D61" s="38">
        <v>1</v>
      </c>
      <c r="E61" s="33">
        <v>1501500</v>
      </c>
      <c r="F61" s="34">
        <f>Tabulka4[[#This Row],[množství]]*Tabulka4[[#This Row],[jednotková cena '[Kč']]]</f>
        <v>1501500</v>
      </c>
      <c r="G61" s="38"/>
      <c r="H61" s="35"/>
      <c r="I61" s="36">
        <f>Tabulka5[[#This Row],[množství]]*Tabulka5[[#This Row],[jednotková cena '[Kč']]]</f>
        <v>0</v>
      </c>
      <c r="K61" s="110"/>
    </row>
    <row r="62" spans="1:11" ht="15" customHeight="1" x14ac:dyDescent="0.25">
      <c r="A62" s="29"/>
      <c r="B62" s="125" t="s">
        <v>201</v>
      </c>
      <c r="C62" s="31" t="s">
        <v>45</v>
      </c>
      <c r="D62" s="38">
        <v>1</v>
      </c>
      <c r="E62" s="33">
        <v>7865000</v>
      </c>
      <c r="F62" s="34">
        <f>Tabulka4[[#This Row],[množství]]*Tabulka4[[#This Row],[jednotková cena '[Kč']]]</f>
        <v>7865000</v>
      </c>
      <c r="G62" s="38"/>
      <c r="H62" s="35"/>
      <c r="I62" s="36">
        <f>Tabulka5[[#This Row],[množství]]*Tabulka5[[#This Row],[jednotková cena '[Kč']]]</f>
        <v>0</v>
      </c>
      <c r="K62" s="110"/>
    </row>
    <row r="63" spans="1:11" ht="15" customHeight="1" x14ac:dyDescent="0.25">
      <c r="A63" s="29"/>
      <c r="B63" s="30" t="s">
        <v>115</v>
      </c>
      <c r="C63" s="31" t="s">
        <v>45</v>
      </c>
      <c r="D63" s="38">
        <v>1</v>
      </c>
      <c r="E63" s="33">
        <v>1430000</v>
      </c>
      <c r="F63" s="34">
        <f>Tabulka4[[#This Row],[množství]]*Tabulka4[[#This Row],[jednotková cena '[Kč']]]</f>
        <v>1430000</v>
      </c>
      <c r="G63" s="38"/>
      <c r="H63" s="35"/>
      <c r="I63" s="36">
        <f>Tabulka5[[#This Row],[množství]]*Tabulka5[[#This Row],[jednotková cena '[Kč']]]</f>
        <v>0</v>
      </c>
      <c r="K63" s="110"/>
    </row>
    <row r="64" spans="1:11" ht="15" customHeight="1" x14ac:dyDescent="0.25">
      <c r="A64" s="21">
        <v>761</v>
      </c>
      <c r="B64" s="22" t="s">
        <v>81</v>
      </c>
      <c r="C64" s="23"/>
      <c r="D64" s="24"/>
      <c r="E64" s="25"/>
      <c r="F64" s="26">
        <f t="shared" si="2"/>
        <v>4375800</v>
      </c>
      <c r="G64" s="24"/>
      <c r="H64" s="27"/>
      <c r="I64" s="28">
        <f t="shared" si="3"/>
        <v>0</v>
      </c>
    </row>
    <row r="65" spans="1:11" ht="15" customHeight="1" x14ac:dyDescent="0.25">
      <c r="A65" s="29"/>
      <c r="B65" s="30" t="s">
        <v>107</v>
      </c>
      <c r="C65" s="31" t="s">
        <v>45</v>
      </c>
      <c r="D65" s="38">
        <v>1</v>
      </c>
      <c r="E65" s="33">
        <v>656500</v>
      </c>
      <c r="F65" s="34">
        <f>Tabulka4[[#This Row],[množství]]*Tabulka4[[#This Row],[jednotková cena '[Kč']]]</f>
        <v>656500</v>
      </c>
      <c r="G65" s="38"/>
      <c r="H65" s="35"/>
      <c r="I65" s="36">
        <f>Tabulka5[[#This Row],[množství]]*Tabulka5[[#This Row],[jednotková cena '[Kč']]]</f>
        <v>0</v>
      </c>
      <c r="K65" s="98"/>
    </row>
    <row r="66" spans="1:11" ht="15" customHeight="1" x14ac:dyDescent="0.25">
      <c r="A66" s="29"/>
      <c r="B66" s="30" t="s">
        <v>108</v>
      </c>
      <c r="C66" s="31" t="s">
        <v>45</v>
      </c>
      <c r="D66" s="38">
        <v>1</v>
      </c>
      <c r="E66" s="33">
        <v>1180400</v>
      </c>
      <c r="F66" s="34">
        <f>Tabulka4[[#This Row],[množství]]*Tabulka4[[#This Row],[jednotková cena '[Kč']]]</f>
        <v>1180400</v>
      </c>
      <c r="G66" s="38"/>
      <c r="H66" s="35"/>
      <c r="I66" s="36">
        <f>Tabulka5[[#This Row],[množství]]*Tabulka5[[#This Row],[jednotková cena '[Kč']]]</f>
        <v>0</v>
      </c>
    </row>
    <row r="67" spans="1:11" ht="15" customHeight="1" x14ac:dyDescent="0.25">
      <c r="A67" s="29"/>
      <c r="B67" s="30" t="s">
        <v>109</v>
      </c>
      <c r="C67" s="31" t="s">
        <v>45</v>
      </c>
      <c r="D67" s="38">
        <v>1</v>
      </c>
      <c r="E67" s="33">
        <v>572000</v>
      </c>
      <c r="F67" s="34">
        <f>Tabulka4[[#This Row],[množství]]*Tabulka4[[#This Row],[jednotková cena '[Kč']]]</f>
        <v>572000</v>
      </c>
      <c r="G67" s="38"/>
      <c r="H67" s="35"/>
      <c r="I67" s="36">
        <f>Tabulka5[[#This Row],[množství]]*Tabulka5[[#This Row],[jednotková cena '[Kč']]]</f>
        <v>0</v>
      </c>
    </row>
    <row r="68" spans="1:11" ht="15" customHeight="1" x14ac:dyDescent="0.25">
      <c r="A68" s="29"/>
      <c r="B68" s="30" t="s">
        <v>110</v>
      </c>
      <c r="C68" s="31" t="s">
        <v>45</v>
      </c>
      <c r="D68" s="38">
        <v>1</v>
      </c>
      <c r="E68" s="33">
        <v>916500</v>
      </c>
      <c r="F68" s="34">
        <f>Tabulka4[[#This Row],[množství]]*Tabulka4[[#This Row],[jednotková cena '[Kč']]]</f>
        <v>916500</v>
      </c>
      <c r="G68" s="38"/>
      <c r="H68" s="35"/>
      <c r="I68" s="36">
        <f>Tabulka5[[#This Row],[množství]]*Tabulka5[[#This Row],[jednotková cena '[Kč']]]</f>
        <v>0</v>
      </c>
      <c r="K68" s="107"/>
    </row>
    <row r="69" spans="1:11" ht="15" customHeight="1" x14ac:dyDescent="0.25">
      <c r="A69" s="29"/>
      <c r="B69" s="30" t="s">
        <v>111</v>
      </c>
      <c r="C69" s="31" t="s">
        <v>45</v>
      </c>
      <c r="D69" s="38">
        <v>1</v>
      </c>
      <c r="E69" s="33">
        <v>1050400</v>
      </c>
      <c r="F69" s="34">
        <f>Tabulka4[[#This Row],[množství]]*Tabulka4[[#This Row],[jednotková cena '[Kč']]]</f>
        <v>1050400</v>
      </c>
      <c r="G69" s="38"/>
      <c r="H69" s="35"/>
      <c r="I69" s="36">
        <f>Tabulka5[[#This Row],[množství]]*Tabulka5[[#This Row],[jednotková cena '[Kč']]]</f>
        <v>0</v>
      </c>
      <c r="K69" s="106"/>
    </row>
    <row r="70" spans="1:11" ht="15" customHeight="1" x14ac:dyDescent="0.25">
      <c r="A70" s="21">
        <v>762</v>
      </c>
      <c r="B70" s="22" t="s">
        <v>83</v>
      </c>
      <c r="C70" s="23"/>
      <c r="D70" s="24"/>
      <c r="E70" s="25"/>
      <c r="F70" s="26">
        <f>SUM(F71:F73)</f>
        <v>7118280</v>
      </c>
      <c r="G70" s="24"/>
      <c r="H70" s="27"/>
      <c r="I70" s="28">
        <f>SUM(I71:I73)</f>
        <v>0</v>
      </c>
      <c r="K70" s="106"/>
    </row>
    <row r="71" spans="1:11" ht="15" customHeight="1" x14ac:dyDescent="0.25">
      <c r="A71" s="37"/>
      <c r="B71" s="41" t="s">
        <v>116</v>
      </c>
      <c r="C71" s="42" t="s">
        <v>45</v>
      </c>
      <c r="D71" s="38">
        <v>1</v>
      </c>
      <c r="E71" s="43">
        <v>2269800</v>
      </c>
      <c r="F71" s="34">
        <f>Tabulka4[[#This Row],[množství]]*Tabulka4[[#This Row],[jednotková cena '[Kč']]]</f>
        <v>2269800</v>
      </c>
      <c r="G71" s="38"/>
      <c r="H71" s="39"/>
      <c r="I71" s="36">
        <f>Tabulka5[[#This Row],[množství]]*Tabulka5[[#This Row],[jednotková cena '[Kč']]]</f>
        <v>0</v>
      </c>
      <c r="K71" s="110"/>
    </row>
    <row r="72" spans="1:11" ht="15" customHeight="1" x14ac:dyDescent="0.25">
      <c r="A72" s="37"/>
      <c r="B72" s="125" t="s">
        <v>202</v>
      </c>
      <c r="C72" s="42" t="s">
        <v>45</v>
      </c>
      <c r="D72" s="38">
        <v>1</v>
      </c>
      <c r="E72" s="43">
        <v>1146600</v>
      </c>
      <c r="F72" s="34">
        <f>Tabulka4[[#This Row],[množství]]*Tabulka4[[#This Row],[jednotková cena '[Kč']]]</f>
        <v>1146600</v>
      </c>
      <c r="G72" s="38"/>
      <c r="H72" s="39"/>
      <c r="I72" s="36">
        <f>Tabulka5[[#This Row],[množství]]*Tabulka5[[#This Row],[jednotková cena '[Kč']]]</f>
        <v>0</v>
      </c>
      <c r="K72" s="110"/>
    </row>
    <row r="73" spans="1:11" ht="15" customHeight="1" x14ac:dyDescent="0.25">
      <c r="A73" s="29"/>
      <c r="B73" s="125" t="s">
        <v>203</v>
      </c>
      <c r="C73" s="31" t="s">
        <v>45</v>
      </c>
      <c r="D73" s="38">
        <v>1</v>
      </c>
      <c r="E73" s="33">
        <v>3701880</v>
      </c>
      <c r="F73" s="34">
        <f>Tabulka4[[#This Row],[množství]]*Tabulka4[[#This Row],[jednotková cena '[Kč']]]</f>
        <v>3701880</v>
      </c>
      <c r="G73" s="38"/>
      <c r="H73" s="35"/>
      <c r="I73" s="36">
        <f>Tabulka5[[#This Row],[množství]]*Tabulka5[[#This Row],[jednotková cena '[Kč']]]</f>
        <v>0</v>
      </c>
      <c r="K73" s="110"/>
    </row>
    <row r="74" spans="1:11" ht="15" customHeight="1" x14ac:dyDescent="0.25">
      <c r="A74" s="21">
        <v>763</v>
      </c>
      <c r="B74" s="22" t="s">
        <v>84</v>
      </c>
      <c r="C74" s="23"/>
      <c r="D74" s="24"/>
      <c r="E74" s="25"/>
      <c r="F74" s="26">
        <f>SUM(F75:F76)</f>
        <v>900900</v>
      </c>
      <c r="G74" s="24"/>
      <c r="H74" s="27"/>
      <c r="I74" s="28">
        <f>SUM(I75:I76)</f>
        <v>0</v>
      </c>
      <c r="K74" s="107"/>
    </row>
    <row r="75" spans="1:11" ht="15" customHeight="1" x14ac:dyDescent="0.25">
      <c r="A75" s="37"/>
      <c r="B75" s="125" t="s">
        <v>172</v>
      </c>
      <c r="C75" s="42" t="s">
        <v>45</v>
      </c>
      <c r="D75" s="38">
        <v>1</v>
      </c>
      <c r="E75" s="43">
        <v>500500</v>
      </c>
      <c r="F75" s="34">
        <f>Tabulka4[[#This Row],[množství]]*Tabulka4[[#This Row],[jednotková cena '[Kč']]]</f>
        <v>500500</v>
      </c>
      <c r="G75" s="38"/>
      <c r="H75" s="39"/>
      <c r="I75" s="36">
        <f>Tabulka5[[#This Row],[množství]]*Tabulka5[[#This Row],[jednotková cena '[Kč']]]</f>
        <v>0</v>
      </c>
      <c r="K75" s="107"/>
    </row>
    <row r="76" spans="1:11" ht="15" customHeight="1" x14ac:dyDescent="0.25">
      <c r="A76" s="29"/>
      <c r="B76" s="125" t="s">
        <v>173</v>
      </c>
      <c r="C76" s="31" t="s">
        <v>45</v>
      </c>
      <c r="D76" s="38">
        <v>1</v>
      </c>
      <c r="E76" s="33">
        <v>400400</v>
      </c>
      <c r="F76" s="34">
        <f>Tabulka4[[#This Row],[množství]]*Tabulka4[[#This Row],[jednotková cena '[Kč']]]</f>
        <v>400400</v>
      </c>
      <c r="G76" s="38"/>
      <c r="H76" s="35"/>
      <c r="I76" s="36">
        <f>Tabulka5[[#This Row],[množství]]*Tabulka5[[#This Row],[jednotková cena '[Kč']]]</f>
        <v>0</v>
      </c>
      <c r="K76" s="110"/>
    </row>
    <row r="77" spans="1:11" ht="15" customHeight="1" x14ac:dyDescent="0.25">
      <c r="A77" s="21">
        <v>764</v>
      </c>
      <c r="B77" s="22" t="s">
        <v>85</v>
      </c>
      <c r="C77" s="23"/>
      <c r="D77" s="24"/>
      <c r="E77" s="25"/>
      <c r="F77" s="26">
        <f>SUM(F78:F78)</f>
        <v>78650</v>
      </c>
      <c r="G77" s="24"/>
      <c r="H77" s="27"/>
      <c r="I77" s="28">
        <f>SUM(I78:I78)</f>
        <v>0</v>
      </c>
      <c r="K77" s="98"/>
    </row>
    <row r="78" spans="1:11" ht="15" customHeight="1" x14ac:dyDescent="0.25">
      <c r="A78" s="29"/>
      <c r="B78" s="30" t="s">
        <v>86</v>
      </c>
      <c r="C78" s="31" t="s">
        <v>45</v>
      </c>
      <c r="D78" s="38">
        <v>1</v>
      </c>
      <c r="E78" s="33">
        <v>78650</v>
      </c>
      <c r="F78" s="34">
        <f>Tabulka4[[#This Row],[množství]]*Tabulka4[[#This Row],[jednotková cena '[Kč']]]</f>
        <v>78650</v>
      </c>
      <c r="G78" s="38"/>
      <c r="H78" s="35"/>
      <c r="I78" s="36">
        <f>Tabulka5[[#This Row],[množství]]*Tabulka5[[#This Row],[jednotková cena '[Kč']]]</f>
        <v>0</v>
      </c>
      <c r="K78" s="110"/>
    </row>
    <row r="79" spans="1:11" ht="15" customHeight="1" x14ac:dyDescent="0.25">
      <c r="A79" s="21">
        <v>766</v>
      </c>
      <c r="B79" s="22" t="s">
        <v>87</v>
      </c>
      <c r="C79" s="23"/>
      <c r="D79" s="24"/>
      <c r="E79" s="25"/>
      <c r="F79" s="26">
        <f>SUM(F80:F81)</f>
        <v>1637350</v>
      </c>
      <c r="G79" s="24"/>
      <c r="H79" s="27"/>
      <c r="I79" s="28">
        <f>SUM(I80:I81)</f>
        <v>0</v>
      </c>
      <c r="K79" s="98"/>
    </row>
    <row r="80" spans="1:11" ht="15" customHeight="1" x14ac:dyDescent="0.25">
      <c r="A80" s="29"/>
      <c r="B80" s="30" t="s">
        <v>88</v>
      </c>
      <c r="C80" s="31" t="s">
        <v>45</v>
      </c>
      <c r="D80" s="38">
        <v>1</v>
      </c>
      <c r="E80" s="33">
        <v>779350</v>
      </c>
      <c r="F80" s="34">
        <f>Tabulka4[[#This Row],[množství]]*Tabulka4[[#This Row],[jednotková cena '[Kč']]]</f>
        <v>779350</v>
      </c>
      <c r="G80" s="38"/>
      <c r="H80" s="35"/>
      <c r="I80" s="36">
        <f>Tabulka5[[#This Row],[množství]]*Tabulka5[[#This Row],[jednotková cena '[Kč']]]</f>
        <v>0</v>
      </c>
      <c r="K80" s="110"/>
    </row>
    <row r="81" spans="1:11" ht="15" customHeight="1" x14ac:dyDescent="0.25">
      <c r="A81" s="29"/>
      <c r="B81" s="30" t="s">
        <v>89</v>
      </c>
      <c r="C81" s="31" t="s">
        <v>45</v>
      </c>
      <c r="D81" s="38">
        <v>1</v>
      </c>
      <c r="E81" s="33">
        <v>858000</v>
      </c>
      <c r="F81" s="34">
        <f>Tabulka4[[#This Row],[množství]]*Tabulka4[[#This Row],[jednotková cena '[Kč']]]</f>
        <v>858000</v>
      </c>
      <c r="G81" s="38"/>
      <c r="H81" s="35"/>
      <c r="I81" s="36">
        <f>Tabulka5[[#This Row],[množství]]*Tabulka5[[#This Row],[jednotková cena '[Kč']]]</f>
        <v>0</v>
      </c>
      <c r="K81" s="110"/>
    </row>
    <row r="82" spans="1:11" ht="15" customHeight="1" x14ac:dyDescent="0.25">
      <c r="A82" s="21">
        <v>767</v>
      </c>
      <c r="B82" s="22" t="s">
        <v>90</v>
      </c>
      <c r="C82" s="23"/>
      <c r="D82" s="24"/>
      <c r="E82" s="25"/>
      <c r="F82" s="26">
        <f>SUM(F83:F84)</f>
        <v>5875870</v>
      </c>
      <c r="G82" s="24"/>
      <c r="H82" s="27"/>
      <c r="I82" s="28">
        <f>SUM(I83:I84)</f>
        <v>0</v>
      </c>
    </row>
    <row r="83" spans="1:11" ht="15" customHeight="1" x14ac:dyDescent="0.25">
      <c r="A83" s="29"/>
      <c r="B83" s="30" t="s">
        <v>91</v>
      </c>
      <c r="C83" s="31" t="s">
        <v>45</v>
      </c>
      <c r="D83" s="38">
        <v>1</v>
      </c>
      <c r="E83" s="33">
        <v>3296150</v>
      </c>
      <c r="F83" s="34">
        <f>Tabulka4[[#This Row],[množství]]*Tabulka4[[#This Row],[jednotková cena '[Kč']]]</f>
        <v>3296150</v>
      </c>
      <c r="G83" s="38"/>
      <c r="H83" s="35"/>
      <c r="I83" s="36">
        <f>Tabulka5[[#This Row],[množství]]*Tabulka5[[#This Row],[jednotková cena '[Kč']]]</f>
        <v>0</v>
      </c>
      <c r="K83" s="110"/>
    </row>
    <row r="84" spans="1:11" ht="15" customHeight="1" x14ac:dyDescent="0.25">
      <c r="A84" s="29"/>
      <c r="B84" s="30" t="s">
        <v>92</v>
      </c>
      <c r="C84" s="31" t="s">
        <v>45</v>
      </c>
      <c r="D84" s="38">
        <v>1</v>
      </c>
      <c r="E84" s="33">
        <v>2579720</v>
      </c>
      <c r="F84" s="34">
        <f>Tabulka4[[#This Row],[množství]]*Tabulka4[[#This Row],[jednotková cena '[Kč']]]</f>
        <v>2579720</v>
      </c>
      <c r="G84" s="38"/>
      <c r="H84" s="35"/>
      <c r="I84" s="36">
        <f>Tabulka5[[#This Row],[množství]]*Tabulka5[[#This Row],[jednotková cena '[Kč']]]</f>
        <v>0</v>
      </c>
      <c r="K84" s="110"/>
    </row>
    <row r="85" spans="1:11" ht="15" customHeight="1" x14ac:dyDescent="0.25">
      <c r="A85" s="21">
        <v>771</v>
      </c>
      <c r="B85" s="22" t="s">
        <v>93</v>
      </c>
      <c r="C85" s="23"/>
      <c r="D85" s="24"/>
      <c r="E85" s="25"/>
      <c r="F85" s="26">
        <f>SUM(F86:F87)</f>
        <v>187330</v>
      </c>
      <c r="G85" s="24"/>
      <c r="H85" s="27"/>
      <c r="I85" s="28">
        <f>SUM(I86:I87)</f>
        <v>0</v>
      </c>
    </row>
    <row r="86" spans="1:11" ht="15" customHeight="1" x14ac:dyDescent="0.25">
      <c r="A86" s="37"/>
      <c r="B86" s="41" t="s">
        <v>59</v>
      </c>
      <c r="C86" s="42" t="s">
        <v>45</v>
      </c>
      <c r="D86" s="38">
        <v>1</v>
      </c>
      <c r="E86" s="43">
        <v>97240</v>
      </c>
      <c r="F86" s="34">
        <f>Tabulka4[[#This Row],[množství]]*Tabulka4[[#This Row],[jednotková cena '[Kč']]]</f>
        <v>97240</v>
      </c>
      <c r="G86" s="38"/>
      <c r="H86" s="39"/>
      <c r="I86" s="36">
        <f>Tabulka5[[#This Row],[množství]]*Tabulka5[[#This Row],[jednotková cena '[Kč']]]</f>
        <v>0</v>
      </c>
      <c r="K86" s="110"/>
    </row>
    <row r="87" spans="1:11" ht="15" customHeight="1" x14ac:dyDescent="0.25">
      <c r="A87" s="29"/>
      <c r="B87" s="30" t="s">
        <v>60</v>
      </c>
      <c r="C87" s="31" t="s">
        <v>45</v>
      </c>
      <c r="D87" s="38">
        <v>1</v>
      </c>
      <c r="E87" s="33">
        <v>90090</v>
      </c>
      <c r="F87" s="34">
        <f>Tabulka4[[#This Row],[množství]]*Tabulka4[[#This Row],[jednotková cena '[Kč']]]</f>
        <v>90090</v>
      </c>
      <c r="G87" s="38"/>
      <c r="H87" s="35"/>
      <c r="I87" s="36">
        <f>Tabulka5[[#This Row],[množství]]*Tabulka5[[#This Row],[jednotková cena '[Kč']]]</f>
        <v>0</v>
      </c>
      <c r="K87" s="110"/>
    </row>
    <row r="88" spans="1:11" ht="15" customHeight="1" x14ac:dyDescent="0.25">
      <c r="A88" s="21">
        <v>776</v>
      </c>
      <c r="B88" s="22" t="s">
        <v>94</v>
      </c>
      <c r="C88" s="23"/>
      <c r="D88" s="24"/>
      <c r="E88" s="25"/>
      <c r="F88" s="26">
        <f>SUM(F89:F90)</f>
        <v>1661660</v>
      </c>
      <c r="G88" s="24"/>
      <c r="H88" s="27"/>
      <c r="I88" s="28">
        <f>SUM(I89:I90)</f>
        <v>0</v>
      </c>
    </row>
    <row r="89" spans="1:11" ht="15" customHeight="1" x14ac:dyDescent="0.25">
      <c r="A89" s="37"/>
      <c r="B89" s="41" t="s">
        <v>59</v>
      </c>
      <c r="C89" s="42" t="s">
        <v>45</v>
      </c>
      <c r="D89" s="38">
        <v>1</v>
      </c>
      <c r="E89" s="43">
        <v>958100</v>
      </c>
      <c r="F89" s="34">
        <f>Tabulka4[[#This Row],[množství]]*Tabulka4[[#This Row],[jednotková cena '[Kč']]]</f>
        <v>958100</v>
      </c>
      <c r="G89" s="38"/>
      <c r="H89" s="39"/>
      <c r="I89" s="36">
        <f>Tabulka5[[#This Row],[množství]]*Tabulka5[[#This Row],[jednotková cena '[Kč']]]</f>
        <v>0</v>
      </c>
      <c r="K89" s="110"/>
    </row>
    <row r="90" spans="1:11" ht="15" customHeight="1" x14ac:dyDescent="0.25">
      <c r="A90" s="29"/>
      <c r="B90" s="30" t="s">
        <v>60</v>
      </c>
      <c r="C90" s="31" t="s">
        <v>45</v>
      </c>
      <c r="D90" s="38">
        <v>1</v>
      </c>
      <c r="E90" s="33">
        <v>703560</v>
      </c>
      <c r="F90" s="34">
        <f>Tabulka4[[#This Row],[množství]]*Tabulka4[[#This Row],[jednotková cena '[Kč']]]</f>
        <v>703560</v>
      </c>
      <c r="G90" s="38"/>
      <c r="H90" s="35"/>
      <c r="I90" s="36">
        <f>Tabulka5[[#This Row],[množství]]*Tabulka5[[#This Row],[jednotková cena '[Kč']]]</f>
        <v>0</v>
      </c>
      <c r="K90" s="110"/>
    </row>
    <row r="91" spans="1:11" ht="15" customHeight="1" x14ac:dyDescent="0.25">
      <c r="A91" s="21">
        <v>781</v>
      </c>
      <c r="B91" s="22" t="s">
        <v>95</v>
      </c>
      <c r="C91" s="23"/>
      <c r="D91" s="24"/>
      <c r="E91" s="25"/>
      <c r="F91" s="26">
        <f>SUM(F92:F93)</f>
        <v>950950</v>
      </c>
      <c r="G91" s="24"/>
      <c r="H91" s="27"/>
      <c r="I91" s="28">
        <f>SUM(I92:I93)</f>
        <v>0</v>
      </c>
    </row>
    <row r="92" spans="1:11" ht="15" customHeight="1" x14ac:dyDescent="0.25">
      <c r="A92" s="29"/>
      <c r="B92" s="30" t="s">
        <v>96</v>
      </c>
      <c r="C92" s="31" t="s">
        <v>45</v>
      </c>
      <c r="D92" s="38">
        <v>1</v>
      </c>
      <c r="E92" s="33">
        <v>378950</v>
      </c>
      <c r="F92" s="34">
        <f>Tabulka4[[#This Row],[množství]]*Tabulka4[[#This Row],[jednotková cena '[Kč']]]</f>
        <v>378950</v>
      </c>
      <c r="G92" s="38"/>
      <c r="H92" s="35"/>
      <c r="I92" s="36">
        <f>Tabulka5[[#This Row],[množství]]*Tabulka5[[#This Row],[jednotková cena '[Kč']]]</f>
        <v>0</v>
      </c>
      <c r="K92" s="110"/>
    </row>
    <row r="93" spans="1:11" ht="15" customHeight="1" x14ac:dyDescent="0.25">
      <c r="A93" s="29"/>
      <c r="B93" s="30" t="s">
        <v>97</v>
      </c>
      <c r="C93" s="31" t="s">
        <v>45</v>
      </c>
      <c r="D93" s="38">
        <v>1</v>
      </c>
      <c r="E93" s="33">
        <v>572000</v>
      </c>
      <c r="F93" s="34">
        <f>Tabulka4[[#This Row],[množství]]*Tabulka4[[#This Row],[jednotková cena '[Kč']]]</f>
        <v>572000</v>
      </c>
      <c r="G93" s="38"/>
      <c r="H93" s="35"/>
      <c r="I93" s="36">
        <f>Tabulka5[[#This Row],[množství]]*Tabulka5[[#This Row],[jednotková cena '[Kč']]]</f>
        <v>0</v>
      </c>
      <c r="K93" s="110"/>
    </row>
    <row r="94" spans="1:11" ht="15" customHeight="1" x14ac:dyDescent="0.25">
      <c r="A94" s="21">
        <v>784</v>
      </c>
      <c r="B94" s="22" t="s">
        <v>98</v>
      </c>
      <c r="C94" s="23"/>
      <c r="D94" s="24"/>
      <c r="E94" s="25"/>
      <c r="F94" s="26">
        <f>SUM(F95:F96)</f>
        <v>514800</v>
      </c>
      <c r="G94" s="24"/>
      <c r="H94" s="27"/>
      <c r="I94" s="28">
        <f>SUM(I95:I96)</f>
        <v>0</v>
      </c>
    </row>
    <row r="95" spans="1:11" ht="15" customHeight="1" x14ac:dyDescent="0.25">
      <c r="A95" s="29"/>
      <c r="B95" s="30" t="s">
        <v>99</v>
      </c>
      <c r="C95" s="31" t="s">
        <v>45</v>
      </c>
      <c r="D95" s="38">
        <v>1</v>
      </c>
      <c r="E95" s="33">
        <v>271700</v>
      </c>
      <c r="F95" s="34">
        <f>Tabulka4[[#This Row],[množství]]*Tabulka4[[#This Row],[jednotková cena '[Kč']]]</f>
        <v>271700</v>
      </c>
      <c r="G95" s="38"/>
      <c r="H95" s="35"/>
      <c r="I95" s="36">
        <f>Tabulka5[[#This Row],[množství]]*Tabulka5[[#This Row],[jednotková cena '[Kč']]]</f>
        <v>0</v>
      </c>
      <c r="K95" s="110"/>
    </row>
    <row r="96" spans="1:11" ht="15" customHeight="1" x14ac:dyDescent="0.25">
      <c r="A96" s="29"/>
      <c r="B96" s="30" t="s">
        <v>99</v>
      </c>
      <c r="C96" s="31" t="s">
        <v>45</v>
      </c>
      <c r="D96" s="38">
        <v>1</v>
      </c>
      <c r="E96" s="33">
        <v>243100</v>
      </c>
      <c r="F96" s="34">
        <f>Tabulka4[[#This Row],[množství]]*Tabulka4[[#This Row],[jednotková cena '[Kč']]]</f>
        <v>243100</v>
      </c>
      <c r="G96" s="38"/>
      <c r="H96" s="35"/>
      <c r="I96" s="36">
        <f>Tabulka5[[#This Row],[množství]]*Tabulka5[[#This Row],[jednotková cena '[Kč']]]</f>
        <v>0</v>
      </c>
      <c r="K96" s="110"/>
    </row>
    <row r="97" spans="1:11" ht="15" customHeight="1" x14ac:dyDescent="0.25">
      <c r="A97" s="21" t="s">
        <v>206</v>
      </c>
      <c r="B97" s="123" t="s">
        <v>184</v>
      </c>
      <c r="C97" s="124"/>
      <c r="D97" s="117"/>
      <c r="E97" s="119"/>
      <c r="F97" s="121">
        <f>SUM(F98:F99)</f>
        <v>2073500</v>
      </c>
      <c r="G97" s="111"/>
      <c r="H97" s="113"/>
      <c r="I97" s="115">
        <f>SUM(I98:I99)</f>
        <v>0</v>
      </c>
    </row>
    <row r="98" spans="1:11" ht="15" customHeight="1" x14ac:dyDescent="0.25">
      <c r="A98" s="29"/>
      <c r="B98" s="81" t="s">
        <v>184</v>
      </c>
      <c r="C98" s="82" t="s">
        <v>45</v>
      </c>
      <c r="D98" s="118">
        <v>1</v>
      </c>
      <c r="E98" s="120">
        <v>2073500</v>
      </c>
      <c r="F98" s="122">
        <f>Tabulka4[[#This Row],[množství]]*Tabulka4[[#This Row],[jednotková cena '[Kč']]]</f>
        <v>2073500</v>
      </c>
      <c r="G98" s="112"/>
      <c r="H98" s="114"/>
      <c r="I98" s="116">
        <f>Tabulka5[[#This Row],[množství]]*Tabulka5[[#This Row],[jednotková cena '[Kč']]]</f>
        <v>0</v>
      </c>
      <c r="K98" s="110"/>
    </row>
    <row r="99" spans="1:11" ht="15" customHeight="1" x14ac:dyDescent="0.25">
      <c r="A99" s="29"/>
      <c r="B99" s="81"/>
      <c r="C99" s="82"/>
      <c r="D99" s="118"/>
      <c r="E99" s="120"/>
      <c r="F99" s="122">
        <f>Tabulka4[[#This Row],[množství]]*Tabulka4[[#This Row],[jednotková cena '[Kč']]]</f>
        <v>0</v>
      </c>
      <c r="G99" s="112"/>
      <c r="H99" s="114"/>
      <c r="I99" s="116">
        <f>Tabulka5[[#This Row],[množství]]*Tabulka5[[#This Row],[jednotková cena '[Kč']]]</f>
        <v>0</v>
      </c>
      <c r="K99" s="110"/>
    </row>
    <row r="100" spans="1:11" ht="15" customHeight="1" x14ac:dyDescent="0.25"/>
    <row r="101" spans="1:11" ht="15" customHeight="1" x14ac:dyDescent="0.25">
      <c r="E101" s="36"/>
    </row>
    <row r="102" spans="1:11" ht="15" customHeight="1" x14ac:dyDescent="0.25">
      <c r="K102" s="108"/>
    </row>
    <row r="103" spans="1:11" ht="15" customHeight="1" x14ac:dyDescent="0.25">
      <c r="K103" s="98"/>
    </row>
    <row r="104" spans="1:11" ht="15" customHeight="1" x14ac:dyDescent="0.25">
      <c r="K104" s="110"/>
    </row>
    <row r="105" spans="1:11" ht="15" customHeight="1" x14ac:dyDescent="0.25">
      <c r="K105" s="98"/>
    </row>
    <row r="106" spans="1:11" ht="15" customHeight="1" x14ac:dyDescent="0.25"/>
    <row r="107" spans="1:11" ht="15" customHeight="1" x14ac:dyDescent="0.25"/>
    <row r="108" spans="1:11" ht="15" customHeight="1" x14ac:dyDescent="0.25"/>
    <row r="109" spans="1:11" ht="15" customHeight="1" x14ac:dyDescent="0.25"/>
    <row r="110" spans="1:11" ht="15" customHeight="1" x14ac:dyDescent="0.25"/>
    <row r="111" spans="1:11" ht="15" customHeight="1" x14ac:dyDescent="0.25"/>
    <row r="112" spans="1:11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</sheetData>
  <mergeCells count="2">
    <mergeCell ref="D1:E1"/>
    <mergeCell ref="G1:H1"/>
  </mergeCells>
  <pageMargins left="0.7" right="0.7" top="0.78740157499999996" bottom="0.78740157499999996" header="0.3" footer="0.3"/>
  <pageSetup orientation="portrait" r:id="rId1"/>
  <ignoredErrors>
    <ignoredError sqref="J33 A18:F18 G18:I18 P33:XFD33" numberStoredAsText="1"/>
  </ignoredErrors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90"/>
  <sheetViews>
    <sheetView workbookViewId="0">
      <selection activeCell="E11" sqref="E11"/>
    </sheetView>
  </sheetViews>
  <sheetFormatPr defaultRowHeight="15" x14ac:dyDescent="0.25"/>
  <cols>
    <col min="1" max="1" width="18.5703125" customWidth="1"/>
    <col min="2" max="2" width="59.7109375" customWidth="1"/>
    <col min="4" max="4" width="11.5703125" customWidth="1"/>
    <col min="5" max="5" width="18.28515625" customWidth="1"/>
    <col min="6" max="6" width="23.28515625" bestFit="1" customWidth="1"/>
    <col min="7" max="7" width="11.28515625" customWidth="1"/>
    <col min="8" max="8" width="20.28515625" customWidth="1"/>
    <col min="9" max="9" width="12.85546875" bestFit="1" customWidth="1"/>
  </cols>
  <sheetData>
    <row r="1" spans="1:11" ht="18.75" x14ac:dyDescent="0.3">
      <c r="A1" s="14" t="s">
        <v>20</v>
      </c>
      <c r="B1" s="15"/>
      <c r="C1" s="16"/>
      <c r="D1" s="158" t="s">
        <v>27</v>
      </c>
      <c r="E1" s="158"/>
      <c r="F1" s="17">
        <f>F3+F5+F8+F10+F12+F14</f>
        <v>4512586</v>
      </c>
      <c r="G1" s="158" t="s">
        <v>28</v>
      </c>
      <c r="H1" s="158"/>
      <c r="I1" s="17">
        <f>I3+I5+I8+I10+I12</f>
        <v>0</v>
      </c>
    </row>
    <row r="2" spans="1:11" ht="30" x14ac:dyDescent="0.25">
      <c r="A2" s="15" t="s">
        <v>29</v>
      </c>
      <c r="B2" s="18" t="s">
        <v>30</v>
      </c>
      <c r="C2" s="19" t="s">
        <v>31</v>
      </c>
      <c r="D2" s="19" t="s">
        <v>32</v>
      </c>
      <c r="E2" s="20" t="s">
        <v>33</v>
      </c>
      <c r="F2" s="19" t="s">
        <v>34</v>
      </c>
      <c r="G2" s="19" t="s">
        <v>32</v>
      </c>
      <c r="H2" s="20" t="s">
        <v>33</v>
      </c>
      <c r="I2" s="19" t="s">
        <v>34</v>
      </c>
    </row>
    <row r="3" spans="1:11" ht="15" customHeight="1" x14ac:dyDescent="0.25">
      <c r="A3" s="21" t="s">
        <v>35</v>
      </c>
      <c r="B3" s="22" t="s">
        <v>36</v>
      </c>
      <c r="C3" s="23"/>
      <c r="D3" s="24"/>
      <c r="E3" s="25"/>
      <c r="F3" s="26">
        <f>SUM(F4:F4)</f>
        <v>1248000</v>
      </c>
      <c r="G3" s="24"/>
      <c r="H3" s="27"/>
      <c r="I3" s="28">
        <f>SUM(I4:I4)</f>
        <v>0</v>
      </c>
      <c r="K3" s="98"/>
    </row>
    <row r="4" spans="1:11" ht="15" customHeight="1" x14ac:dyDescent="0.25">
      <c r="A4" s="29"/>
      <c r="B4" s="30" t="s">
        <v>36</v>
      </c>
      <c r="C4" s="31" t="s">
        <v>37</v>
      </c>
      <c r="D4" s="127">
        <v>1200</v>
      </c>
      <c r="E4" s="33">
        <v>1040</v>
      </c>
      <c r="F4" s="34">
        <f>Tabulka47[[#This Row],[množství]]*Tabulka47[[#This Row],[jednotková cena '[Kč']]]</f>
        <v>1248000</v>
      </c>
      <c r="G4" s="32"/>
      <c r="H4" s="35"/>
      <c r="I4" s="36">
        <f>Tabulka58[[#This Row],[množství]]*Tabulka58[[#This Row],[jednotková cena '[Kč']]]</f>
        <v>0</v>
      </c>
      <c r="K4" s="98"/>
    </row>
    <row r="5" spans="1:11" ht="15" customHeight="1" x14ac:dyDescent="0.25">
      <c r="A5" s="21" t="s">
        <v>42</v>
      </c>
      <c r="B5" s="22" t="s">
        <v>43</v>
      </c>
      <c r="C5" s="23"/>
      <c r="D5" s="24"/>
      <c r="E5" s="25"/>
      <c r="F5" s="26">
        <f>SUM(F6:F7)</f>
        <v>2229656</v>
      </c>
      <c r="G5" s="24"/>
      <c r="H5" s="27"/>
      <c r="I5" s="28">
        <f>SUM(I6:I7)</f>
        <v>0</v>
      </c>
      <c r="K5" s="104"/>
    </row>
    <row r="6" spans="1:11" ht="15" customHeight="1" x14ac:dyDescent="0.25">
      <c r="A6" s="29"/>
      <c r="B6" s="30" t="s">
        <v>117</v>
      </c>
      <c r="C6" s="31" t="s">
        <v>37</v>
      </c>
      <c r="D6" s="38">
        <v>215.4</v>
      </c>
      <c r="E6" s="33">
        <v>10140</v>
      </c>
      <c r="F6" s="34">
        <f>Tabulka47[[#This Row],[množství]]*Tabulka47[[#This Row],[jednotková cena '[Kč']]]</f>
        <v>2184156</v>
      </c>
      <c r="G6" s="38"/>
      <c r="H6" s="35"/>
      <c r="I6" s="36">
        <f>Tabulka58[[#This Row],[množství]]*Tabulka58[[#This Row],[jednotková cena '[Kč']]]</f>
        <v>0</v>
      </c>
      <c r="K6" s="104"/>
    </row>
    <row r="7" spans="1:11" ht="15" customHeight="1" x14ac:dyDescent="0.25">
      <c r="A7" s="29"/>
      <c r="B7" s="30" t="s">
        <v>118</v>
      </c>
      <c r="C7" s="31" t="s">
        <v>37</v>
      </c>
      <c r="D7" s="38">
        <v>20</v>
      </c>
      <c r="E7" s="33">
        <v>2275</v>
      </c>
      <c r="F7" s="34">
        <f>Tabulka47[[#This Row],[množství]]*Tabulka47[[#This Row],[jednotková cena '[Kč']]]</f>
        <v>45500</v>
      </c>
      <c r="G7" s="38"/>
      <c r="H7" s="35"/>
      <c r="I7" s="36">
        <f>Tabulka58[[#This Row],[množství]]*Tabulka58[[#This Row],[jednotková cena '[Kč']]]</f>
        <v>0</v>
      </c>
      <c r="K7" s="103"/>
    </row>
    <row r="8" spans="1:11" ht="15" customHeight="1" x14ac:dyDescent="0.25">
      <c r="A8" s="21" t="s">
        <v>65</v>
      </c>
      <c r="B8" s="22" t="s">
        <v>66</v>
      </c>
      <c r="C8" s="23"/>
      <c r="D8" s="24"/>
      <c r="E8" s="25"/>
      <c r="F8" s="26">
        <f>SUM(F9:F9)</f>
        <v>573300</v>
      </c>
      <c r="G8" s="24"/>
      <c r="H8" s="27"/>
      <c r="I8" s="28">
        <f>SUM(I9:I9)</f>
        <v>0</v>
      </c>
      <c r="K8" s="104"/>
    </row>
    <row r="9" spans="1:11" ht="15" customHeight="1" x14ac:dyDescent="0.25">
      <c r="A9" s="37"/>
      <c r="B9" s="41" t="s">
        <v>119</v>
      </c>
      <c r="C9" s="42" t="s">
        <v>37</v>
      </c>
      <c r="D9" s="38">
        <v>210</v>
      </c>
      <c r="E9" s="43">
        <v>2730</v>
      </c>
      <c r="F9" s="34">
        <f>Tabulka47[[#This Row],[množství]]*Tabulka47[[#This Row],[jednotková cena '[Kč']]]</f>
        <v>573300</v>
      </c>
      <c r="G9" s="38"/>
      <c r="H9" s="39"/>
      <c r="I9" s="36">
        <f>Tabulka58[[#This Row],[množství]]*Tabulka58[[#This Row],[jednotková cena '[Kč']]]</f>
        <v>0</v>
      </c>
    </row>
    <row r="10" spans="1:11" ht="15" customHeight="1" x14ac:dyDescent="0.25">
      <c r="A10" s="21" t="s">
        <v>67</v>
      </c>
      <c r="B10" s="22" t="s">
        <v>120</v>
      </c>
      <c r="C10" s="23"/>
      <c r="D10" s="24"/>
      <c r="E10" s="25"/>
      <c r="F10" s="26">
        <f>SUM(F11:F11)</f>
        <v>201630</v>
      </c>
      <c r="G10" s="24"/>
      <c r="H10" s="27"/>
      <c r="I10" s="28">
        <f>SUM(I11:I11)</f>
        <v>0</v>
      </c>
    </row>
    <row r="11" spans="1:11" ht="15" customHeight="1" x14ac:dyDescent="0.25">
      <c r="A11" s="29"/>
      <c r="B11" s="30" t="s">
        <v>121</v>
      </c>
      <c r="C11" s="31" t="s">
        <v>122</v>
      </c>
      <c r="D11" s="38">
        <v>517</v>
      </c>
      <c r="E11" s="33">
        <v>390</v>
      </c>
      <c r="F11" s="34">
        <f>Tabulka47[[#This Row],[množství]]*Tabulka47[[#This Row],[jednotková cena '[Kč']]]</f>
        <v>201630</v>
      </c>
      <c r="G11" s="38"/>
      <c r="H11" s="35"/>
      <c r="I11" s="36">
        <f>Tabulka58[[#This Row],[množství]]*Tabulka58[[#This Row],[jednotková cena '[Kč']]]</f>
        <v>0</v>
      </c>
    </row>
    <row r="12" spans="1:11" ht="30" customHeight="1" x14ac:dyDescent="0.25">
      <c r="A12" s="54" t="s">
        <v>158</v>
      </c>
      <c r="B12" s="51" t="s">
        <v>75</v>
      </c>
      <c r="C12" s="55"/>
      <c r="D12" s="24"/>
      <c r="E12" s="25"/>
      <c r="F12" s="26">
        <f>SUM(F13:F13)</f>
        <v>65000</v>
      </c>
      <c r="G12" s="24"/>
      <c r="H12" s="27"/>
      <c r="I12" s="28">
        <f>SUM(I13:I13)</f>
        <v>0</v>
      </c>
    </row>
    <row r="13" spans="1:11" ht="15" customHeight="1" x14ac:dyDescent="0.25">
      <c r="A13" s="37"/>
      <c r="B13" s="41" t="s">
        <v>159</v>
      </c>
      <c r="C13" s="42" t="s">
        <v>45</v>
      </c>
      <c r="D13" s="38">
        <v>1</v>
      </c>
      <c r="E13" s="43">
        <v>65000</v>
      </c>
      <c r="F13" s="34">
        <f>Tabulka47[[#This Row],[množství]]*Tabulka47[[#This Row],[jednotková cena '[Kč']]]</f>
        <v>65000</v>
      </c>
      <c r="G13" s="38"/>
      <c r="H13" s="39"/>
      <c r="I13" s="36">
        <f>Tabulka58[[#This Row],[množství]]*Tabulka58[[#This Row],[jednotková cena '[Kč']]]</f>
        <v>0</v>
      </c>
    </row>
    <row r="14" spans="1:11" ht="15" customHeight="1" x14ac:dyDescent="0.25">
      <c r="A14" s="50" t="s">
        <v>123</v>
      </c>
      <c r="B14" s="51" t="s">
        <v>90</v>
      </c>
      <c r="C14" s="68"/>
      <c r="D14" s="70"/>
      <c r="E14" s="71"/>
      <c r="F14" s="78">
        <f>SUM(F15:F15)</f>
        <v>195000</v>
      </c>
      <c r="G14" s="77"/>
      <c r="H14" s="52"/>
      <c r="I14" s="52">
        <f>SUM(I15:I15)</f>
        <v>0</v>
      </c>
    </row>
    <row r="15" spans="1:11" ht="30" customHeight="1" x14ac:dyDescent="0.25">
      <c r="A15" s="66"/>
      <c r="B15" s="67" t="s">
        <v>131</v>
      </c>
      <c r="C15" s="69" t="s">
        <v>45</v>
      </c>
      <c r="D15" s="72">
        <v>1</v>
      </c>
      <c r="E15" s="73">
        <v>195000</v>
      </c>
      <c r="F15" s="79">
        <f>D15*E15</f>
        <v>195000</v>
      </c>
      <c r="G15" s="74"/>
      <c r="H15" s="75"/>
      <c r="I15" s="53">
        <f>G15*H15</f>
        <v>0</v>
      </c>
    </row>
    <row r="16" spans="1:11" ht="15" customHeight="1" x14ac:dyDescent="0.25">
      <c r="F16" s="36"/>
    </row>
    <row r="17" spans="5:11" ht="15" customHeight="1" x14ac:dyDescent="0.25">
      <c r="E17" s="36"/>
      <c r="K17" s="105"/>
    </row>
    <row r="18" spans="5:11" ht="15" customHeight="1" x14ac:dyDescent="0.25">
      <c r="F18" s="76"/>
      <c r="G18" s="76"/>
    </row>
    <row r="19" spans="5:11" ht="15" customHeight="1" x14ac:dyDescent="0.25">
      <c r="F19" s="36"/>
      <c r="G19" s="76"/>
      <c r="K19" s="98"/>
    </row>
    <row r="20" spans="5:11" ht="15" customHeight="1" x14ac:dyDescent="0.25"/>
    <row r="21" spans="5:11" ht="15" customHeight="1" x14ac:dyDescent="0.25"/>
    <row r="22" spans="5:11" ht="15" customHeight="1" x14ac:dyDescent="0.25"/>
    <row r="23" spans="5:11" ht="15" customHeight="1" x14ac:dyDescent="0.25">
      <c r="F23" s="36"/>
    </row>
    <row r="24" spans="5:11" ht="15" customHeight="1" x14ac:dyDescent="0.25"/>
    <row r="25" spans="5:11" ht="15" customHeight="1" x14ac:dyDescent="0.25"/>
    <row r="26" spans="5:11" ht="15" customHeight="1" x14ac:dyDescent="0.25"/>
    <row r="27" spans="5:11" ht="15" customHeight="1" x14ac:dyDescent="0.25"/>
    <row r="28" spans="5:11" ht="15" customHeight="1" x14ac:dyDescent="0.25"/>
    <row r="29" spans="5:11" ht="15" customHeight="1" x14ac:dyDescent="0.25"/>
    <row r="30" spans="5:11" ht="15" customHeight="1" x14ac:dyDescent="0.25"/>
    <row r="31" spans="5:11" ht="15" customHeight="1" x14ac:dyDescent="0.25"/>
    <row r="32" spans="5:11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</sheetData>
  <mergeCells count="2">
    <mergeCell ref="D1:E1"/>
    <mergeCell ref="G1:H1"/>
  </mergeCells>
  <pageMargins left="0.7" right="0.7" top="0.78740157499999996" bottom="0.78740157499999996" header="0.3" footer="0.3"/>
  <pageSetup orientation="portrait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90"/>
  <sheetViews>
    <sheetView workbookViewId="0">
      <selection activeCell="L27" sqref="L27"/>
    </sheetView>
  </sheetViews>
  <sheetFormatPr defaultRowHeight="15" x14ac:dyDescent="0.25"/>
  <cols>
    <col min="1" max="1" width="18.5703125" customWidth="1"/>
    <col min="2" max="2" width="59.7109375" customWidth="1"/>
    <col min="4" max="4" width="11.5703125" customWidth="1"/>
    <col min="5" max="5" width="18.28515625" customWidth="1"/>
    <col min="6" max="6" width="23.28515625" bestFit="1" customWidth="1"/>
    <col min="7" max="7" width="11.28515625" customWidth="1"/>
    <col min="8" max="8" width="20.28515625" customWidth="1"/>
    <col min="9" max="9" width="12.85546875" bestFit="1" customWidth="1"/>
  </cols>
  <sheetData>
    <row r="1" spans="1:11" ht="18.75" x14ac:dyDescent="0.3">
      <c r="A1" s="14" t="s">
        <v>20</v>
      </c>
      <c r="B1" s="15"/>
      <c r="C1" s="16"/>
      <c r="D1" s="158" t="s">
        <v>27</v>
      </c>
      <c r="E1" s="158"/>
      <c r="F1" s="17">
        <f>F3+F5+F7+F9+F11+F13+F15+F17+F19+F21+F23+F25+F27+F29+F31+F33+F35+F37</f>
        <v>5764330</v>
      </c>
      <c r="G1" s="158" t="s">
        <v>28</v>
      </c>
      <c r="H1" s="158"/>
      <c r="I1" s="17">
        <f>+I3+I5+I7+I9+I11+I13+I15+I17+I19+I21+I23+I25+I27</f>
        <v>0</v>
      </c>
    </row>
    <row r="2" spans="1:11" ht="30" x14ac:dyDescent="0.25">
      <c r="A2" s="15" t="s">
        <v>29</v>
      </c>
      <c r="B2" s="18" t="s">
        <v>30</v>
      </c>
      <c r="C2" s="19" t="s">
        <v>31</v>
      </c>
      <c r="D2" s="19" t="s">
        <v>32</v>
      </c>
      <c r="E2" s="20" t="s">
        <v>33</v>
      </c>
      <c r="F2" s="19" t="s">
        <v>34</v>
      </c>
      <c r="G2" s="19" t="s">
        <v>32</v>
      </c>
      <c r="H2" s="20" t="s">
        <v>33</v>
      </c>
      <c r="I2" s="19" t="s">
        <v>34</v>
      </c>
    </row>
    <row r="3" spans="1:11" ht="15" customHeight="1" x14ac:dyDescent="0.25">
      <c r="A3" s="21" t="s">
        <v>42</v>
      </c>
      <c r="B3" s="22" t="s">
        <v>43</v>
      </c>
      <c r="C3" s="23"/>
      <c r="D3" s="24"/>
      <c r="E3" s="25"/>
      <c r="F3" s="26">
        <f>SUM(F4:F4)</f>
        <v>135850</v>
      </c>
      <c r="G3" s="24"/>
      <c r="H3" s="27"/>
      <c r="I3" s="28">
        <f>SUM(I4:I4)</f>
        <v>0</v>
      </c>
    </row>
    <row r="4" spans="1:11" ht="15" customHeight="1" x14ac:dyDescent="0.25">
      <c r="A4" s="29"/>
      <c r="B4" s="30" t="s">
        <v>124</v>
      </c>
      <c r="C4" s="31" t="s">
        <v>45</v>
      </c>
      <c r="D4" s="38">
        <v>1</v>
      </c>
      <c r="E4" s="33">
        <v>135850</v>
      </c>
      <c r="F4" s="34">
        <f>Tabulka4710[[#This Row],[množství]]*Tabulka4710[[#This Row],[jednotková cena '[Kč']]]</f>
        <v>135850</v>
      </c>
      <c r="G4" s="38"/>
      <c r="H4" s="35"/>
      <c r="I4" s="36">
        <f>Tabulka5811[[#This Row],[množství]]*Tabulka5811[[#This Row],[jednotková cena '[Kč']]]</f>
        <v>0</v>
      </c>
      <c r="K4" s="98"/>
    </row>
    <row r="5" spans="1:11" ht="15" customHeight="1" x14ac:dyDescent="0.25">
      <c r="A5" s="21" t="s">
        <v>53</v>
      </c>
      <c r="B5" s="22" t="s">
        <v>54</v>
      </c>
      <c r="C5" s="23"/>
      <c r="D5" s="24"/>
      <c r="E5" s="25"/>
      <c r="F5" s="26">
        <f>SUM(F6:F6)</f>
        <v>132990</v>
      </c>
      <c r="G5" s="24"/>
      <c r="H5" s="27"/>
      <c r="I5" s="28">
        <f>SUM(I6:I6)</f>
        <v>0</v>
      </c>
    </row>
    <row r="6" spans="1:11" ht="15" customHeight="1" x14ac:dyDescent="0.25">
      <c r="A6" s="37"/>
      <c r="B6" s="41" t="s">
        <v>125</v>
      </c>
      <c r="C6" s="42" t="s">
        <v>45</v>
      </c>
      <c r="D6" s="38">
        <v>1</v>
      </c>
      <c r="E6" s="43">
        <v>132990</v>
      </c>
      <c r="F6" s="34">
        <f>Tabulka4710[[#This Row],[množství]]*Tabulka4710[[#This Row],[jednotková cena '[Kč']]]</f>
        <v>132990</v>
      </c>
      <c r="G6" s="38"/>
      <c r="H6" s="39"/>
      <c r="I6" s="36">
        <f>Tabulka5811[[#This Row],[množství]]*Tabulka5811[[#This Row],[jednotková cena '[Kč']]]</f>
        <v>0</v>
      </c>
      <c r="K6" s="98"/>
    </row>
    <row r="7" spans="1:11" ht="15" customHeight="1" x14ac:dyDescent="0.25">
      <c r="A7" s="21" t="s">
        <v>57</v>
      </c>
      <c r="B7" s="22" t="s">
        <v>58</v>
      </c>
      <c r="C7" s="23"/>
      <c r="D7" s="24"/>
      <c r="E7" s="25"/>
      <c r="F7" s="26">
        <f>SUM(F8:F8)</f>
        <v>171600</v>
      </c>
      <c r="G7" s="24"/>
      <c r="H7" s="27"/>
      <c r="I7" s="28">
        <f>SUM(I8:I8)</f>
        <v>0</v>
      </c>
    </row>
    <row r="8" spans="1:11" ht="15" customHeight="1" x14ac:dyDescent="0.25">
      <c r="A8" s="37"/>
      <c r="B8" s="41" t="s">
        <v>126</v>
      </c>
      <c r="C8" s="42" t="s">
        <v>45</v>
      </c>
      <c r="D8" s="38">
        <v>1</v>
      </c>
      <c r="E8" s="43">
        <v>171600</v>
      </c>
      <c r="F8" s="34">
        <f>Tabulka4710[[#This Row],[množství]]*Tabulka4710[[#This Row],[jednotková cena '[Kč']]]</f>
        <v>171600</v>
      </c>
      <c r="G8" s="38"/>
      <c r="H8" s="39"/>
      <c r="I8" s="36">
        <f>Tabulka5811[[#This Row],[množství]]*Tabulka5811[[#This Row],[jednotková cena '[Kč']]]</f>
        <v>0</v>
      </c>
      <c r="K8" s="98"/>
    </row>
    <row r="9" spans="1:11" ht="15" customHeight="1" x14ac:dyDescent="0.25">
      <c r="A9" s="21" t="s">
        <v>61</v>
      </c>
      <c r="B9" s="22" t="s">
        <v>62</v>
      </c>
      <c r="C9" s="23"/>
      <c r="D9" s="24"/>
      <c r="E9" s="25"/>
      <c r="F9" s="26">
        <f>SUM(F10:F10)</f>
        <v>221650</v>
      </c>
      <c r="G9" s="24"/>
      <c r="H9" s="27"/>
      <c r="I9" s="28">
        <f>SUM(I10:I10)</f>
        <v>0</v>
      </c>
    </row>
    <row r="10" spans="1:11" ht="15" customHeight="1" x14ac:dyDescent="0.25">
      <c r="A10" s="29"/>
      <c r="B10" s="30" t="s">
        <v>62</v>
      </c>
      <c r="C10" s="31" t="s">
        <v>45</v>
      </c>
      <c r="D10" s="38">
        <v>1</v>
      </c>
      <c r="E10" s="33">
        <v>221650</v>
      </c>
      <c r="F10" s="34">
        <f>Tabulka4710[[#This Row],[množství]]*Tabulka4710[[#This Row],[jednotková cena '[Kč']]]</f>
        <v>221650</v>
      </c>
      <c r="G10" s="38"/>
      <c r="H10" s="35"/>
      <c r="I10" s="36">
        <f>Tabulka5811[[#This Row],[množství]]*Tabulka5811[[#This Row],[jednotková cena '[Kč']]]</f>
        <v>0</v>
      </c>
      <c r="K10" s="98"/>
    </row>
    <row r="11" spans="1:11" ht="15" customHeight="1" x14ac:dyDescent="0.25">
      <c r="A11" s="21" t="s">
        <v>63</v>
      </c>
      <c r="B11" s="22" t="s">
        <v>64</v>
      </c>
      <c r="C11" s="23"/>
      <c r="D11" s="24"/>
      <c r="E11" s="25"/>
      <c r="F11" s="26">
        <f>SUM(F12:F12)</f>
        <v>414700</v>
      </c>
      <c r="G11" s="24"/>
      <c r="H11" s="27"/>
      <c r="I11" s="28">
        <f>SUM(I12:I12)</f>
        <v>0</v>
      </c>
    </row>
    <row r="12" spans="1:11" ht="15" customHeight="1" x14ac:dyDescent="0.25">
      <c r="A12" s="29"/>
      <c r="B12" s="30" t="s">
        <v>204</v>
      </c>
      <c r="C12" s="31" t="s">
        <v>45</v>
      </c>
      <c r="D12" s="38">
        <v>1</v>
      </c>
      <c r="E12" s="33">
        <v>414700</v>
      </c>
      <c r="F12" s="34">
        <f>Tabulka4710[[#This Row],[množství]]*Tabulka4710[[#This Row],[jednotková cena '[Kč']]]</f>
        <v>414700</v>
      </c>
      <c r="G12" s="38"/>
      <c r="H12" s="35"/>
      <c r="I12" s="36">
        <f>Tabulka5811[[#This Row],[množství]]*Tabulka5811[[#This Row],[jednotková cena '[Kč']]]</f>
        <v>0</v>
      </c>
      <c r="K12" s="98"/>
    </row>
    <row r="13" spans="1:11" ht="15" customHeight="1" x14ac:dyDescent="0.25">
      <c r="A13" s="21" t="s">
        <v>65</v>
      </c>
      <c r="B13" s="22" t="s">
        <v>66</v>
      </c>
      <c r="C13" s="23"/>
      <c r="D13" s="24"/>
      <c r="E13" s="25"/>
      <c r="F13" s="26">
        <f>SUM(F14:F14)</f>
        <v>684970</v>
      </c>
      <c r="G13" s="24"/>
      <c r="H13" s="27"/>
      <c r="I13" s="28">
        <f>SUM(I14:I14)</f>
        <v>0</v>
      </c>
    </row>
    <row r="14" spans="1:11" ht="15" customHeight="1" x14ac:dyDescent="0.25">
      <c r="A14" s="37"/>
      <c r="B14" s="41" t="s">
        <v>127</v>
      </c>
      <c r="C14" s="42" t="s">
        <v>45</v>
      </c>
      <c r="D14" s="38">
        <v>1</v>
      </c>
      <c r="E14" s="43">
        <v>684970</v>
      </c>
      <c r="F14" s="34">
        <f>Tabulka4710[[#This Row],[množství]]*Tabulka4710[[#This Row],[jednotková cena '[Kč']]]</f>
        <v>684970</v>
      </c>
      <c r="G14" s="38"/>
      <c r="H14" s="39"/>
      <c r="I14" s="36">
        <f>Tabulka5811[[#This Row],[množství]]*Tabulka5811[[#This Row],[jednotková cena '[Kč']]]</f>
        <v>0</v>
      </c>
      <c r="K14" s="98"/>
    </row>
    <row r="15" spans="1:11" ht="15" customHeight="1" x14ac:dyDescent="0.25">
      <c r="A15" s="21" t="s">
        <v>67</v>
      </c>
      <c r="B15" s="22" t="s">
        <v>68</v>
      </c>
      <c r="C15" s="23"/>
      <c r="D15" s="24"/>
      <c r="E15" s="25"/>
      <c r="F15" s="26">
        <f>SUM(F16:F16)</f>
        <v>286000</v>
      </c>
      <c r="G15" s="24"/>
      <c r="H15" s="27"/>
      <c r="I15" s="28">
        <f>SUM(I16:I16)</f>
        <v>0</v>
      </c>
    </row>
    <row r="16" spans="1:11" ht="15" customHeight="1" x14ac:dyDescent="0.25">
      <c r="A16" s="37"/>
      <c r="B16" s="41" t="s">
        <v>69</v>
      </c>
      <c r="C16" s="42" t="s">
        <v>45</v>
      </c>
      <c r="D16" s="38">
        <v>1</v>
      </c>
      <c r="E16" s="43">
        <v>286000</v>
      </c>
      <c r="F16" s="34">
        <f>Tabulka4710[[#This Row],[množství]]*Tabulka4710[[#This Row],[jednotková cena '[Kč']]]</f>
        <v>286000</v>
      </c>
      <c r="G16" s="38"/>
      <c r="H16" s="39"/>
      <c r="I16" s="36">
        <f>Tabulka5811[[#This Row],[množství]]*Tabulka5811[[#This Row],[jednotková cena '[Kč']]]</f>
        <v>0</v>
      </c>
      <c r="K16" s="98"/>
    </row>
    <row r="17" spans="1:11" ht="31.5" customHeight="1" x14ac:dyDescent="0.25">
      <c r="A17" s="21" t="s">
        <v>158</v>
      </c>
      <c r="B17" s="22" t="s">
        <v>75</v>
      </c>
      <c r="C17" s="23"/>
      <c r="D17" s="24"/>
      <c r="E17" s="25"/>
      <c r="F17" s="26">
        <f>SUM(F18:F18)</f>
        <v>257400</v>
      </c>
      <c r="G17" s="24"/>
      <c r="H17" s="27"/>
      <c r="I17" s="28">
        <f>SUM(I18:I18)</f>
        <v>0</v>
      </c>
    </row>
    <row r="18" spans="1:11" ht="15" customHeight="1" x14ac:dyDescent="0.25">
      <c r="A18" s="29"/>
      <c r="B18" s="30" t="s">
        <v>183</v>
      </c>
      <c r="C18" s="31" t="s">
        <v>45</v>
      </c>
      <c r="D18" s="38">
        <v>1</v>
      </c>
      <c r="E18" s="33">
        <v>257400</v>
      </c>
      <c r="F18" s="34">
        <f>Tabulka4710[[#This Row],[množství]]*Tabulka4710[[#This Row],[jednotková cena '[Kč']]]</f>
        <v>257400</v>
      </c>
      <c r="G18" s="38"/>
      <c r="H18" s="35"/>
      <c r="I18" s="36">
        <f>Tabulka5811[[#This Row],[množství]]*Tabulka5811[[#This Row],[jednotková cena '[Kč']]]</f>
        <v>0</v>
      </c>
      <c r="K18" s="98"/>
    </row>
    <row r="19" spans="1:11" ht="14.25" customHeight="1" x14ac:dyDescent="0.25">
      <c r="A19" s="21" t="s">
        <v>175</v>
      </c>
      <c r="B19" s="22" t="s">
        <v>77</v>
      </c>
      <c r="C19" s="23"/>
      <c r="D19" s="24"/>
      <c r="E19" s="25"/>
      <c r="F19" s="26">
        <f>SUM(F20:F20)</f>
        <v>400400</v>
      </c>
      <c r="G19" s="24"/>
      <c r="H19" s="27"/>
      <c r="I19" s="28">
        <f>SUM(I20:I20)</f>
        <v>0</v>
      </c>
    </row>
    <row r="20" spans="1:11" ht="15" customHeight="1" x14ac:dyDescent="0.25">
      <c r="A20" s="29"/>
      <c r="B20" s="30" t="s">
        <v>182</v>
      </c>
      <c r="C20" s="31" t="s">
        <v>45</v>
      </c>
      <c r="D20" s="38">
        <v>1</v>
      </c>
      <c r="E20" s="43">
        <v>400400</v>
      </c>
      <c r="F20" s="34">
        <f>Tabulka4710[[#This Row],[množství]]*Tabulka4710[[#This Row],[jednotková cena '[Kč']]]</f>
        <v>400400</v>
      </c>
      <c r="G20" s="38"/>
      <c r="H20" s="39"/>
      <c r="I20" s="36">
        <f>Tabulka5811[[#This Row],[množství]]*Tabulka5811[[#This Row],[jednotková cena '[Kč']]]</f>
        <v>0</v>
      </c>
      <c r="K20" s="98"/>
    </row>
    <row r="21" spans="1:11" ht="13.5" customHeight="1" x14ac:dyDescent="0.25">
      <c r="A21" s="21" t="s">
        <v>176</v>
      </c>
      <c r="B21" s="22" t="s">
        <v>78</v>
      </c>
      <c r="C21" s="23"/>
      <c r="D21" s="24"/>
      <c r="E21" s="25"/>
      <c r="F21" s="26">
        <f>SUM(F22:F22)</f>
        <v>429000</v>
      </c>
      <c r="G21" s="24"/>
      <c r="H21" s="27"/>
      <c r="I21" s="28">
        <f>SUM(I22:I22)</f>
        <v>0</v>
      </c>
    </row>
    <row r="22" spans="1:11" ht="15" customHeight="1" x14ac:dyDescent="0.25">
      <c r="A22" s="29"/>
      <c r="B22" s="30" t="s">
        <v>181</v>
      </c>
      <c r="C22" s="31" t="s">
        <v>45</v>
      </c>
      <c r="D22" s="38">
        <v>1</v>
      </c>
      <c r="E22" s="33">
        <v>429000</v>
      </c>
      <c r="F22" s="34">
        <f>Tabulka4710[[#This Row],[množství]]*Tabulka4710[[#This Row],[jednotková cena '[Kč']]]</f>
        <v>429000</v>
      </c>
      <c r="G22" s="38"/>
      <c r="H22" s="35"/>
      <c r="I22" s="36">
        <f>Tabulka5811[[#This Row],[množství]]*Tabulka5811[[#This Row],[jednotková cena '[Kč']]]</f>
        <v>0</v>
      </c>
      <c r="K22" s="98"/>
    </row>
    <row r="23" spans="1:11" ht="15" customHeight="1" x14ac:dyDescent="0.25">
      <c r="A23" s="21" t="s">
        <v>177</v>
      </c>
      <c r="B23" s="22" t="s">
        <v>80</v>
      </c>
      <c r="C23" s="23"/>
      <c r="D23" s="24"/>
      <c r="E23" s="25"/>
      <c r="F23" s="26">
        <f>SUM(F24:F24)</f>
        <v>286000</v>
      </c>
      <c r="G23" s="24"/>
      <c r="H23" s="27"/>
      <c r="I23" s="28">
        <f>SUM(I24:I24)</f>
        <v>0</v>
      </c>
    </row>
    <row r="24" spans="1:11" ht="15" customHeight="1" x14ac:dyDescent="0.25">
      <c r="A24" s="29"/>
      <c r="B24" s="30" t="s">
        <v>179</v>
      </c>
      <c r="C24" s="31" t="s">
        <v>45</v>
      </c>
      <c r="D24" s="38">
        <v>1</v>
      </c>
      <c r="E24" s="43">
        <v>286000</v>
      </c>
      <c r="F24" s="34">
        <f>Tabulka4710[[#This Row],[množství]]*Tabulka4710[[#This Row],[jednotková cena '[Kč']]]</f>
        <v>286000</v>
      </c>
      <c r="G24" s="38"/>
      <c r="H24" s="39"/>
      <c r="I24" s="36">
        <f>Tabulka5811[[#This Row],[množství]]*Tabulka5811[[#This Row],[jednotková cena '[Kč']]]</f>
        <v>0</v>
      </c>
      <c r="K24" s="98"/>
    </row>
    <row r="25" spans="1:11" ht="15" customHeight="1" x14ac:dyDescent="0.25">
      <c r="A25" s="21" t="s">
        <v>128</v>
      </c>
      <c r="B25" s="22" t="s">
        <v>82</v>
      </c>
      <c r="C25" s="23"/>
      <c r="D25" s="24"/>
      <c r="E25" s="25"/>
      <c r="F25" s="26">
        <f>SUM(F26:F26)</f>
        <v>643500</v>
      </c>
      <c r="G25" s="24"/>
      <c r="H25" s="27"/>
      <c r="I25" s="28">
        <f>SUM(I26:I26)</f>
        <v>0</v>
      </c>
    </row>
    <row r="26" spans="1:11" ht="15" customHeight="1" x14ac:dyDescent="0.25">
      <c r="A26" s="29"/>
      <c r="B26" s="30" t="s">
        <v>180</v>
      </c>
      <c r="C26" s="31" t="s">
        <v>45</v>
      </c>
      <c r="D26" s="38">
        <v>1</v>
      </c>
      <c r="E26" s="43">
        <v>643500</v>
      </c>
      <c r="F26" s="34">
        <f>Tabulka4710[[#This Row],[množství]]*Tabulka4710[[#This Row],[jednotková cena '[Kč']]]</f>
        <v>643500</v>
      </c>
      <c r="G26" s="38"/>
      <c r="H26" s="39"/>
      <c r="I26" s="36">
        <f>Tabulka5811[[#This Row],[množství]]*Tabulka5811[[#This Row],[jednotková cena '[Kč']]]</f>
        <v>0</v>
      </c>
      <c r="K26" s="98"/>
    </row>
    <row r="27" spans="1:11" ht="15" customHeight="1" x14ac:dyDescent="0.25">
      <c r="A27" s="21" t="s">
        <v>178</v>
      </c>
      <c r="B27" s="22" t="s">
        <v>84</v>
      </c>
      <c r="C27" s="23"/>
      <c r="D27" s="24"/>
      <c r="E27" s="25"/>
      <c r="F27" s="26">
        <f>SUM(F28:F28)</f>
        <v>357500</v>
      </c>
      <c r="G27" s="24"/>
      <c r="H27" s="27"/>
      <c r="I27" s="28">
        <f>SUM(I28:I28)</f>
        <v>0</v>
      </c>
    </row>
    <row r="28" spans="1:11" ht="15" customHeight="1" x14ac:dyDescent="0.25">
      <c r="A28" s="29"/>
      <c r="B28" s="30" t="s">
        <v>205</v>
      </c>
      <c r="C28" s="31" t="s">
        <v>45</v>
      </c>
      <c r="D28" s="38">
        <v>1</v>
      </c>
      <c r="E28" s="43">
        <v>357500</v>
      </c>
      <c r="F28" s="34">
        <f>Tabulka4710[[#This Row],[množství]]*Tabulka4710[[#This Row],[jednotková cena '[Kč']]]</f>
        <v>357500</v>
      </c>
      <c r="G28" s="38"/>
      <c r="H28" s="35"/>
      <c r="I28" s="36">
        <f>Tabulka5811[[#This Row],[množství]]*Tabulka5811[[#This Row],[jednotková cena '[Kč']]]</f>
        <v>0</v>
      </c>
      <c r="K28" s="98"/>
    </row>
    <row r="29" spans="1:11" ht="15" customHeight="1" x14ac:dyDescent="0.25">
      <c r="A29" s="21" t="s">
        <v>129</v>
      </c>
      <c r="B29" s="22" t="s">
        <v>87</v>
      </c>
      <c r="C29" s="23"/>
      <c r="D29" s="136"/>
      <c r="E29" s="138"/>
      <c r="F29" s="139">
        <f>SUM(F30:F30)</f>
        <v>286000</v>
      </c>
      <c r="G29" s="133"/>
      <c r="H29" s="134"/>
      <c r="I29" s="135">
        <f>SUM(I30:I30)</f>
        <v>0</v>
      </c>
      <c r="K29" s="98"/>
    </row>
    <row r="30" spans="1:11" ht="15" customHeight="1" x14ac:dyDescent="0.25">
      <c r="A30" s="37"/>
      <c r="B30" s="41" t="s">
        <v>130</v>
      </c>
      <c r="C30" s="42" t="s">
        <v>45</v>
      </c>
      <c r="D30" s="137">
        <v>1</v>
      </c>
      <c r="E30" s="83">
        <v>286000</v>
      </c>
      <c r="F30" s="84">
        <f>Tabulka4710[[#This Row],[množství]]*Tabulka4710[[#This Row],[jednotková cena '[Kč']]]</f>
        <v>286000</v>
      </c>
      <c r="G30" s="85"/>
      <c r="H30" s="86"/>
      <c r="I30" s="87">
        <f>Tabulka5811[[#This Row],[množství]]*Tabulka5811[[#This Row],[jednotková cena '[Kč']]]</f>
        <v>0</v>
      </c>
      <c r="J30" s="99"/>
      <c r="K30" s="98"/>
    </row>
    <row r="31" spans="1:11" ht="15" customHeight="1" x14ac:dyDescent="0.25">
      <c r="A31" s="21" t="s">
        <v>123</v>
      </c>
      <c r="B31" s="22" t="s">
        <v>90</v>
      </c>
      <c r="C31" s="23"/>
      <c r="D31" s="136"/>
      <c r="E31" s="138"/>
      <c r="F31" s="139">
        <f>SUM(F32:F32)</f>
        <v>576290</v>
      </c>
      <c r="G31" s="133"/>
      <c r="H31" s="134"/>
      <c r="I31" s="135">
        <f>SUM(I32:I32)</f>
        <v>0</v>
      </c>
      <c r="K31" s="98"/>
    </row>
    <row r="32" spans="1:11" ht="15" customHeight="1" x14ac:dyDescent="0.25">
      <c r="A32" s="29"/>
      <c r="B32" s="30" t="s">
        <v>131</v>
      </c>
      <c r="C32" s="31" t="s">
        <v>45</v>
      </c>
      <c r="D32" s="137">
        <v>1</v>
      </c>
      <c r="E32" s="83">
        <v>576290</v>
      </c>
      <c r="F32" s="84">
        <f>Tabulka4710[[#This Row],[množství]]*Tabulka4710[[#This Row],[jednotková cena '[Kč']]]</f>
        <v>576290</v>
      </c>
      <c r="G32" s="85"/>
      <c r="H32" s="86"/>
      <c r="I32" s="87">
        <f>Tabulka5811[[#This Row],[množství]]*Tabulka5811[[#This Row],[jednotková cena '[Kč']]]</f>
        <v>0</v>
      </c>
    </row>
    <row r="33" spans="1:9" ht="15" customHeight="1" x14ac:dyDescent="0.25">
      <c r="A33" s="21" t="s">
        <v>132</v>
      </c>
      <c r="B33" s="22" t="s">
        <v>94</v>
      </c>
      <c r="C33" s="23"/>
      <c r="D33" s="136"/>
      <c r="E33" s="138"/>
      <c r="F33" s="139">
        <f>SUM(F34:F34)</f>
        <v>283140</v>
      </c>
      <c r="G33" s="133"/>
      <c r="H33" s="134"/>
      <c r="I33" s="135">
        <f>SUM(I34:I34)</f>
        <v>0</v>
      </c>
    </row>
    <row r="34" spans="1:9" ht="15" customHeight="1" x14ac:dyDescent="0.25">
      <c r="A34" s="37"/>
      <c r="B34" s="41" t="s">
        <v>126</v>
      </c>
      <c r="C34" s="42" t="s">
        <v>45</v>
      </c>
      <c r="D34" s="137">
        <v>1</v>
      </c>
      <c r="E34" s="83">
        <v>283140</v>
      </c>
      <c r="F34" s="84">
        <f>Tabulka4710[[#This Row],[množství]]*Tabulka4710[[#This Row],[jednotková cena '[Kč']]]</f>
        <v>283140</v>
      </c>
      <c r="G34" s="85"/>
      <c r="H34" s="86"/>
      <c r="I34" s="87">
        <f>Tabulka5811[[#This Row],[množství]]*Tabulka5811[[#This Row],[jednotková cena '[Kč']]]</f>
        <v>0</v>
      </c>
    </row>
    <row r="35" spans="1:9" ht="15" customHeight="1" x14ac:dyDescent="0.25">
      <c r="A35" s="21" t="s">
        <v>133</v>
      </c>
      <c r="B35" s="22" t="s">
        <v>95</v>
      </c>
      <c r="C35" s="23"/>
      <c r="D35" s="136"/>
      <c r="E35" s="138"/>
      <c r="F35" s="139">
        <f>SUM(F36:F36)</f>
        <v>154440</v>
      </c>
      <c r="G35" s="133"/>
      <c r="H35" s="134"/>
      <c r="I35" s="135">
        <f>SUM(I36:I36)</f>
        <v>0</v>
      </c>
    </row>
    <row r="36" spans="1:9" ht="15" customHeight="1" x14ac:dyDescent="0.25">
      <c r="A36" s="37"/>
      <c r="B36" s="41" t="s">
        <v>134</v>
      </c>
      <c r="C36" s="42" t="s">
        <v>45</v>
      </c>
      <c r="D36" s="137">
        <v>1</v>
      </c>
      <c r="E36" s="83">
        <v>154440</v>
      </c>
      <c r="F36" s="84">
        <f>Tabulka4710[[#This Row],[množství]]*Tabulka4710[[#This Row],[jednotková cena '[Kč']]]</f>
        <v>154440</v>
      </c>
      <c r="G36" s="85"/>
      <c r="H36" s="86"/>
      <c r="I36" s="87">
        <f>Tabulka5811[[#This Row],[množství]]*Tabulka5811[[#This Row],[jednotková cena '[Kč']]]</f>
        <v>0</v>
      </c>
    </row>
    <row r="37" spans="1:9" ht="15" customHeight="1" x14ac:dyDescent="0.25">
      <c r="A37" s="21" t="s">
        <v>135</v>
      </c>
      <c r="B37" s="22" t="s">
        <v>98</v>
      </c>
      <c r="C37" s="23"/>
      <c r="D37" s="136"/>
      <c r="E37" s="138"/>
      <c r="F37" s="139">
        <f>SUM(F38:F38)</f>
        <v>42900</v>
      </c>
      <c r="G37" s="133"/>
      <c r="H37" s="134"/>
      <c r="I37" s="135">
        <f>SUM(I38:I38)</f>
        <v>0</v>
      </c>
    </row>
    <row r="38" spans="1:9" ht="15" customHeight="1" x14ac:dyDescent="0.25">
      <c r="A38" s="29"/>
      <c r="B38" s="30" t="s">
        <v>136</v>
      </c>
      <c r="C38" s="31" t="s">
        <v>45</v>
      </c>
      <c r="D38" s="137">
        <v>1</v>
      </c>
      <c r="E38" s="83">
        <v>42900</v>
      </c>
      <c r="F38" s="84">
        <f>Tabulka4710[[#This Row],[množství]]*Tabulka4710[[#This Row],[jednotková cena '[Kč']]]</f>
        <v>42900</v>
      </c>
      <c r="G38" s="85"/>
      <c r="H38" s="86"/>
      <c r="I38" s="87">
        <f>Tabulka5811[[#This Row],[množství]]*Tabulka5811[[#This Row],[jednotková cena '[Kč']]]</f>
        <v>0</v>
      </c>
    </row>
    <row r="39" spans="1:9" ht="15" customHeight="1" x14ac:dyDescent="0.25"/>
    <row r="40" spans="1:9" ht="15" customHeight="1" x14ac:dyDescent="0.25">
      <c r="E40" s="36"/>
    </row>
    <row r="41" spans="1:9" ht="15" customHeight="1" x14ac:dyDescent="0.25">
      <c r="E41" s="36"/>
    </row>
    <row r="42" spans="1:9" ht="15" customHeight="1" x14ac:dyDescent="0.25"/>
    <row r="43" spans="1:9" ht="15" customHeight="1" x14ac:dyDescent="0.25"/>
    <row r="44" spans="1:9" ht="15" customHeight="1" x14ac:dyDescent="0.25"/>
    <row r="45" spans="1:9" ht="15" customHeight="1" x14ac:dyDescent="0.25"/>
    <row r="46" spans="1:9" ht="15" customHeight="1" x14ac:dyDescent="0.25"/>
    <row r="47" spans="1:9" ht="15" customHeight="1" x14ac:dyDescent="0.25"/>
    <row r="48" spans="1:9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</sheetData>
  <mergeCells count="2">
    <mergeCell ref="D1:E1"/>
    <mergeCell ref="G1:H1"/>
  </mergeCells>
  <pageMargins left="0.7" right="0.7" top="0.78740157499999996" bottom="0.78740157499999996" header="0.3" footer="0.3"/>
  <pageSetup orientation="portrait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90"/>
  <sheetViews>
    <sheetView workbookViewId="0">
      <selection activeCell="O24" sqref="O24"/>
    </sheetView>
  </sheetViews>
  <sheetFormatPr defaultRowHeight="15" x14ac:dyDescent="0.25"/>
  <cols>
    <col min="1" max="1" width="18.5703125" customWidth="1"/>
    <col min="2" max="2" width="59.7109375" customWidth="1"/>
    <col min="4" max="4" width="11.5703125" customWidth="1"/>
    <col min="5" max="5" width="18.28515625" customWidth="1"/>
    <col min="6" max="6" width="23.28515625" bestFit="1" customWidth="1"/>
    <col min="7" max="7" width="11.28515625" customWidth="1"/>
    <col min="8" max="8" width="20.28515625" customWidth="1"/>
    <col min="9" max="9" width="20.28515625" bestFit="1" customWidth="1"/>
  </cols>
  <sheetData>
    <row r="1" spans="1:11" ht="18.75" x14ac:dyDescent="0.3">
      <c r="A1" s="14" t="s">
        <v>20</v>
      </c>
      <c r="B1" s="15"/>
      <c r="C1" s="16"/>
      <c r="D1" s="158" t="s">
        <v>27</v>
      </c>
      <c r="E1" s="158"/>
      <c r="F1" s="17">
        <f>F3+F5+F7+F13+F18+F20+F22+F24+F26+F28</f>
        <v>5325000</v>
      </c>
      <c r="G1" s="158" t="s">
        <v>28</v>
      </c>
      <c r="H1" s="158"/>
      <c r="I1" s="17">
        <f>I3+I5+I7+I13+I18+I20+I22+I24+I26+I28</f>
        <v>3223140.5</v>
      </c>
    </row>
    <row r="2" spans="1:11" ht="30" x14ac:dyDescent="0.25">
      <c r="A2" s="15" t="s">
        <v>29</v>
      </c>
      <c r="B2" s="18" t="s">
        <v>30</v>
      </c>
      <c r="C2" s="19" t="s">
        <v>31</v>
      </c>
      <c r="D2" s="19" t="s">
        <v>32</v>
      </c>
      <c r="E2" s="20" t="s">
        <v>33</v>
      </c>
      <c r="F2" s="19" t="s">
        <v>34</v>
      </c>
      <c r="G2" s="19" t="s">
        <v>32</v>
      </c>
      <c r="H2" s="20" t="s">
        <v>33</v>
      </c>
      <c r="I2" s="19" t="s">
        <v>34</v>
      </c>
    </row>
    <row r="3" spans="1:11" ht="15" customHeight="1" x14ac:dyDescent="0.25">
      <c r="A3" s="21" t="s">
        <v>137</v>
      </c>
      <c r="B3" s="22" t="s">
        <v>138</v>
      </c>
      <c r="C3" s="23"/>
      <c r="D3" s="24"/>
      <c r="E3" s="25"/>
      <c r="F3" s="128">
        <f>SUM(F4:F4)</f>
        <v>0</v>
      </c>
      <c r="G3" s="24"/>
      <c r="H3" s="27"/>
      <c r="I3" s="28">
        <f>SUM(I4:I4)</f>
        <v>624000</v>
      </c>
      <c r="K3" s="101"/>
    </row>
    <row r="4" spans="1:11" ht="15" customHeight="1" x14ac:dyDescent="0.25">
      <c r="A4" s="29"/>
      <c r="B4" s="30" t="s">
        <v>138</v>
      </c>
      <c r="C4" s="31" t="s">
        <v>45</v>
      </c>
      <c r="D4" s="32"/>
      <c r="E4" s="33">
        <v>0</v>
      </c>
      <c r="F4" s="34">
        <v>0</v>
      </c>
      <c r="G4" s="32">
        <v>1</v>
      </c>
      <c r="H4" s="35">
        <v>624000</v>
      </c>
      <c r="I4" s="36">
        <f>Tabulka581114[[#This Row],[množství]]*Tabulka581114[[#This Row],[jednotková cena '[Kč']]]</f>
        <v>624000</v>
      </c>
      <c r="K4" s="101"/>
    </row>
    <row r="5" spans="1:11" ht="15" customHeight="1" x14ac:dyDescent="0.25">
      <c r="A5" s="21" t="s">
        <v>139</v>
      </c>
      <c r="B5" s="22" t="s">
        <v>140</v>
      </c>
      <c r="C5" s="23"/>
      <c r="D5" s="24"/>
      <c r="E5" s="25"/>
      <c r="F5" s="26">
        <f>SUM(F6:F6)</f>
        <v>0</v>
      </c>
      <c r="G5" s="24"/>
      <c r="H5" s="27"/>
      <c r="I5" s="28">
        <f>SUM(I6:I6)</f>
        <v>2144140.5</v>
      </c>
      <c r="K5" s="101"/>
    </row>
    <row r="6" spans="1:11" ht="15" customHeight="1" x14ac:dyDescent="0.25">
      <c r="A6" s="37"/>
      <c r="B6" s="41" t="s">
        <v>140</v>
      </c>
      <c r="C6" s="42" t="s">
        <v>45</v>
      </c>
      <c r="D6" s="38"/>
      <c r="E6" s="43">
        <v>0</v>
      </c>
      <c r="F6" s="34">
        <f>Tabulka471013[[#This Row],[množství]]*Tabulka471013[[#This Row],[jednotková cena '[Kč']]]</f>
        <v>0</v>
      </c>
      <c r="G6" s="38">
        <v>1</v>
      </c>
      <c r="H6" s="56">
        <v>2144140.5</v>
      </c>
      <c r="I6" s="36">
        <f>Tabulka581114[[#This Row],[množství]]*Tabulka581114[[#This Row],[jednotková cena '[Kč']]]</f>
        <v>2144140.5</v>
      </c>
      <c r="K6" s="100"/>
    </row>
    <row r="7" spans="1:11" ht="15" customHeight="1" x14ac:dyDescent="0.25">
      <c r="A7" s="21" t="s">
        <v>141</v>
      </c>
      <c r="B7" s="22" t="s">
        <v>142</v>
      </c>
      <c r="C7" s="23"/>
      <c r="D7" s="24"/>
      <c r="E7" s="25"/>
      <c r="F7" s="26">
        <f>SUM(F8:F12)</f>
        <v>1417000</v>
      </c>
      <c r="G7" s="24"/>
      <c r="H7" s="27"/>
      <c r="I7" s="28">
        <f>SUM(I8:I8)</f>
        <v>0</v>
      </c>
      <c r="K7" s="100"/>
    </row>
    <row r="8" spans="1:11" ht="15" customHeight="1" x14ac:dyDescent="0.25">
      <c r="A8" s="29"/>
      <c r="B8" s="30" t="s">
        <v>160</v>
      </c>
      <c r="C8" s="31" t="s">
        <v>45</v>
      </c>
      <c r="D8" s="38">
        <v>1</v>
      </c>
      <c r="E8" s="33">
        <v>520000</v>
      </c>
      <c r="F8" s="129">
        <f>Tabulka471013[[#This Row],[jednotková cena '[Kč']]]*Tabulka471013[[#This Row],[množství]]</f>
        <v>520000</v>
      </c>
      <c r="G8" s="38"/>
      <c r="H8" s="35"/>
      <c r="I8" s="36">
        <f>Tabulka581114[[#This Row],[množství]]*Tabulka581114[[#This Row],[jednotková cena '[Kč']]]</f>
        <v>0</v>
      </c>
      <c r="K8" s="101"/>
    </row>
    <row r="9" spans="1:11" ht="15" customHeight="1" x14ac:dyDescent="0.25">
      <c r="A9" s="80"/>
      <c r="B9" s="81" t="s">
        <v>161</v>
      </c>
      <c r="C9" s="82" t="s">
        <v>45</v>
      </c>
      <c r="D9" s="85">
        <v>1</v>
      </c>
      <c r="E9" s="83">
        <v>455000</v>
      </c>
      <c r="F9" s="84">
        <f>Tabulka471013[[#This Row],[jednotková cena '[Kč']]]*Tabulka471013[[#This Row],[množství]]</f>
        <v>455000</v>
      </c>
      <c r="G9" s="85"/>
      <c r="H9" s="86"/>
      <c r="I9" s="87"/>
      <c r="K9" s="100"/>
    </row>
    <row r="10" spans="1:11" ht="15" customHeight="1" x14ac:dyDescent="0.25">
      <c r="A10" s="80"/>
      <c r="B10" s="81" t="s">
        <v>162</v>
      </c>
      <c r="C10" s="82" t="s">
        <v>45</v>
      </c>
      <c r="D10" s="85">
        <v>1</v>
      </c>
      <c r="E10" s="83">
        <v>130000</v>
      </c>
      <c r="F10" s="130">
        <f>Tabulka471013[[#This Row],[jednotková cena '[Kč']]]*Tabulka471013[[#This Row],[množství]]</f>
        <v>130000</v>
      </c>
      <c r="G10" s="85"/>
      <c r="H10" s="86"/>
      <c r="I10" s="87"/>
      <c r="K10" s="101"/>
    </row>
    <row r="11" spans="1:11" ht="30.75" customHeight="1" x14ac:dyDescent="0.25">
      <c r="A11" s="80"/>
      <c r="B11" s="81" t="s">
        <v>163</v>
      </c>
      <c r="C11" s="88" t="s">
        <v>45</v>
      </c>
      <c r="D11" s="89">
        <v>1</v>
      </c>
      <c r="E11" s="90">
        <v>156000</v>
      </c>
      <c r="F11" s="91">
        <f>Tabulka471013[[#This Row],[jednotková cena '[Kč']]]*Tabulka471013[[#This Row],[množství]]</f>
        <v>156000</v>
      </c>
      <c r="G11" s="89"/>
      <c r="H11" s="92"/>
      <c r="I11" s="93"/>
      <c r="K11" s="100"/>
    </row>
    <row r="12" spans="1:11" ht="15" customHeight="1" x14ac:dyDescent="0.25">
      <c r="A12" s="80"/>
      <c r="B12" s="81" t="s">
        <v>164</v>
      </c>
      <c r="C12" s="82" t="s">
        <v>45</v>
      </c>
      <c r="D12" s="85">
        <v>1</v>
      </c>
      <c r="E12" s="83">
        <v>156000</v>
      </c>
      <c r="F12" s="130">
        <f>Tabulka471013[[#This Row],[jednotková cena '[Kč']]]*Tabulka471013[[#This Row],[množství]]</f>
        <v>156000</v>
      </c>
      <c r="G12" s="85"/>
      <c r="H12" s="86"/>
      <c r="I12" s="87"/>
      <c r="K12" s="101"/>
    </row>
    <row r="13" spans="1:11" ht="15" customHeight="1" x14ac:dyDescent="0.25">
      <c r="A13" s="21" t="s">
        <v>143</v>
      </c>
      <c r="B13" s="22" t="s">
        <v>144</v>
      </c>
      <c r="C13" s="23"/>
      <c r="D13" s="24"/>
      <c r="E13" s="25"/>
      <c r="F13" s="26">
        <f>SUM(F14:F17)</f>
        <v>689000</v>
      </c>
      <c r="G13" s="24"/>
      <c r="H13" s="27"/>
      <c r="I13" s="28">
        <f>SUM(I14:I14)</f>
        <v>0</v>
      </c>
      <c r="K13" s="100"/>
    </row>
    <row r="14" spans="1:11" ht="15" customHeight="1" x14ac:dyDescent="0.25">
      <c r="A14" s="37"/>
      <c r="B14" s="41" t="s">
        <v>165</v>
      </c>
      <c r="C14" s="42" t="s">
        <v>45</v>
      </c>
      <c r="D14" s="38">
        <v>1</v>
      </c>
      <c r="E14" s="43">
        <v>299000</v>
      </c>
      <c r="F14" s="129">
        <f>Tabulka471013[[#This Row],[jednotková cena '[Kč']]]*Tabulka471013[[#This Row],[množství]]</f>
        <v>299000</v>
      </c>
      <c r="G14" s="38"/>
      <c r="H14" s="39"/>
      <c r="I14" s="36">
        <f>Tabulka581114[[#This Row],[množství]]*Tabulka581114[[#This Row],[jednotková cena '[Kč']]]</f>
        <v>0</v>
      </c>
      <c r="K14" s="101"/>
    </row>
    <row r="15" spans="1:11" ht="15" customHeight="1" x14ac:dyDescent="0.25">
      <c r="A15" s="58"/>
      <c r="B15" s="59" t="s">
        <v>166</v>
      </c>
      <c r="C15" s="60" t="s">
        <v>45</v>
      </c>
      <c r="D15" s="85">
        <v>1</v>
      </c>
      <c r="E15" s="83">
        <v>130000</v>
      </c>
      <c r="F15" s="84">
        <f>Tabulka471013[[#This Row],[jednotková cena '[Kč']]]*Tabulka471013[[#This Row],[množství]]</f>
        <v>130000</v>
      </c>
      <c r="G15" s="85"/>
      <c r="H15" s="94"/>
      <c r="I15" s="87"/>
      <c r="K15" s="100"/>
    </row>
    <row r="16" spans="1:11" ht="15" customHeight="1" x14ac:dyDescent="0.25">
      <c r="A16" s="58"/>
      <c r="B16" s="59" t="s">
        <v>167</v>
      </c>
      <c r="C16" s="60" t="s">
        <v>45</v>
      </c>
      <c r="D16" s="85">
        <v>1</v>
      </c>
      <c r="E16" s="83">
        <v>104000</v>
      </c>
      <c r="F16" s="130">
        <f>Tabulka471013[[#This Row],[jednotková cena '[Kč']]]*Tabulka471013[[#This Row],[množství]]</f>
        <v>104000</v>
      </c>
      <c r="G16" s="85"/>
      <c r="H16" s="94"/>
      <c r="I16" s="87"/>
      <c r="K16" s="101"/>
    </row>
    <row r="17" spans="1:11" ht="15" customHeight="1" x14ac:dyDescent="0.25">
      <c r="A17" s="58"/>
      <c r="B17" s="59" t="s">
        <v>168</v>
      </c>
      <c r="C17" s="60" t="s">
        <v>45</v>
      </c>
      <c r="D17" s="85">
        <v>1</v>
      </c>
      <c r="E17" s="83">
        <v>156000</v>
      </c>
      <c r="F17" s="130">
        <f>Tabulka471013[[#This Row],[jednotková cena '[Kč']]]*Tabulka471013[[#This Row],[množství]]</f>
        <v>156000</v>
      </c>
      <c r="G17" s="85"/>
      <c r="H17" s="94"/>
      <c r="I17" s="87"/>
      <c r="K17" s="101"/>
    </row>
    <row r="18" spans="1:11" ht="15" customHeight="1" x14ac:dyDescent="0.25">
      <c r="A18" s="21" t="s">
        <v>145</v>
      </c>
      <c r="B18" s="22" t="s">
        <v>146</v>
      </c>
      <c r="C18" s="23"/>
      <c r="D18" s="24"/>
      <c r="E18" s="25"/>
      <c r="F18" s="26">
        <f>SUM(F19:F19)</f>
        <v>195000</v>
      </c>
      <c r="G18" s="24"/>
      <c r="H18" s="27"/>
      <c r="I18" s="28">
        <f>SUM(I19:I19)</f>
        <v>0</v>
      </c>
      <c r="K18" s="100"/>
    </row>
    <row r="19" spans="1:11" ht="15" customHeight="1" x14ac:dyDescent="0.25">
      <c r="A19" s="37"/>
      <c r="B19" s="41" t="s">
        <v>146</v>
      </c>
      <c r="C19" s="42" t="s">
        <v>45</v>
      </c>
      <c r="D19" s="38">
        <v>1</v>
      </c>
      <c r="E19" s="43">
        <v>195000</v>
      </c>
      <c r="F19" s="34">
        <f>Tabulka471013[[#This Row],[množství]]*Tabulka471013[[#This Row],[jednotková cena '[Kč']]]</f>
        <v>195000</v>
      </c>
      <c r="G19" s="38"/>
      <c r="H19" s="39"/>
      <c r="I19" s="36">
        <f>Tabulka581114[[#This Row],[množství]]*Tabulka581114[[#This Row],[jednotková cena '[Kč']]]</f>
        <v>0</v>
      </c>
      <c r="K19" s="100"/>
    </row>
    <row r="20" spans="1:11" ht="15" customHeight="1" x14ac:dyDescent="0.25">
      <c r="A20" s="21" t="s">
        <v>147</v>
      </c>
      <c r="B20" s="22" t="s">
        <v>148</v>
      </c>
      <c r="C20" s="23"/>
      <c r="D20" s="24"/>
      <c r="E20" s="25"/>
      <c r="F20" s="26">
        <f>SUM(F21:F21)</f>
        <v>450000</v>
      </c>
      <c r="G20" s="24"/>
      <c r="H20" s="27"/>
      <c r="I20" s="28">
        <f>SUM(I21:I21)</f>
        <v>0</v>
      </c>
      <c r="K20" s="100"/>
    </row>
    <row r="21" spans="1:11" ht="15" customHeight="1" x14ac:dyDescent="0.25">
      <c r="A21" s="29"/>
      <c r="B21" s="30" t="s">
        <v>148</v>
      </c>
      <c r="C21" s="31" t="s">
        <v>45</v>
      </c>
      <c r="D21" s="38">
        <v>1</v>
      </c>
      <c r="E21" s="33">
        <v>559000</v>
      </c>
      <c r="F21" s="34">
        <v>450000</v>
      </c>
      <c r="G21" s="38"/>
      <c r="H21" s="35"/>
      <c r="I21" s="36">
        <f>Tabulka581114[[#This Row],[množství]]*Tabulka581114[[#This Row],[jednotková cena '[Kč']]]</f>
        <v>0</v>
      </c>
      <c r="K21" s="101"/>
    </row>
    <row r="22" spans="1:11" ht="15" customHeight="1" x14ac:dyDescent="0.25">
      <c r="A22" s="21" t="s">
        <v>149</v>
      </c>
      <c r="B22" s="22" t="s">
        <v>150</v>
      </c>
      <c r="C22" s="23"/>
      <c r="D22" s="24"/>
      <c r="E22" s="25"/>
      <c r="F22" s="26">
        <f>SUM(F23:F23)</f>
        <v>910000</v>
      </c>
      <c r="G22" s="24"/>
      <c r="H22" s="27"/>
      <c r="I22" s="28">
        <f>SUM(I23:I23)</f>
        <v>0</v>
      </c>
      <c r="K22" s="100"/>
    </row>
    <row r="23" spans="1:11" ht="15" customHeight="1" x14ac:dyDescent="0.25">
      <c r="A23" s="29"/>
      <c r="B23" s="30" t="s">
        <v>150</v>
      </c>
      <c r="C23" s="31" t="s">
        <v>45</v>
      </c>
      <c r="D23" s="38">
        <v>1</v>
      </c>
      <c r="E23" s="33">
        <v>910000</v>
      </c>
      <c r="F23" s="34">
        <f>Tabulka471013[[#This Row],[množství]]*Tabulka471013[[#This Row],[jednotková cena '[Kč']]]</f>
        <v>910000</v>
      </c>
      <c r="G23" s="38"/>
      <c r="H23" s="35"/>
      <c r="I23" s="36">
        <f>Tabulka581114[[#This Row],[množství]]*Tabulka581114[[#This Row],[jednotková cena '[Kč']]]</f>
        <v>0</v>
      </c>
      <c r="K23" s="101"/>
    </row>
    <row r="24" spans="1:11" ht="15" customHeight="1" x14ac:dyDescent="0.25">
      <c r="A24" s="21" t="s">
        <v>151</v>
      </c>
      <c r="B24" s="22" t="s">
        <v>152</v>
      </c>
      <c r="C24" s="23"/>
      <c r="D24" s="24"/>
      <c r="E24" s="25"/>
      <c r="F24" s="26">
        <f>SUM(F25:F25)</f>
        <v>0</v>
      </c>
      <c r="G24" s="24"/>
      <c r="H24" s="27"/>
      <c r="I24" s="28">
        <f>SUM(I25:I25)</f>
        <v>455000</v>
      </c>
      <c r="K24" s="100"/>
    </row>
    <row r="25" spans="1:11" ht="15" customHeight="1" x14ac:dyDescent="0.25">
      <c r="A25" s="37"/>
      <c r="B25" s="41" t="s">
        <v>152</v>
      </c>
      <c r="C25" s="42" t="s">
        <v>45</v>
      </c>
      <c r="D25" s="38"/>
      <c r="E25" s="43">
        <v>0</v>
      </c>
      <c r="F25" s="34">
        <f>Tabulka471013[[#This Row],[množství]]*Tabulka471013[[#This Row],[jednotková cena '[Kč']]]</f>
        <v>0</v>
      </c>
      <c r="G25" s="38">
        <v>1</v>
      </c>
      <c r="H25" s="56">
        <v>455000</v>
      </c>
      <c r="I25" s="36">
        <f>Tabulka581114[[#This Row],[množství]]*Tabulka581114[[#This Row],[jednotková cena '[Kč']]]</f>
        <v>455000</v>
      </c>
      <c r="K25" s="100"/>
    </row>
    <row r="26" spans="1:11" ht="15" customHeight="1" x14ac:dyDescent="0.25">
      <c r="A26" s="21" t="s">
        <v>153</v>
      </c>
      <c r="B26" s="22" t="s">
        <v>154</v>
      </c>
      <c r="C26" s="23"/>
      <c r="D26" s="24"/>
      <c r="E26" s="25"/>
      <c r="F26" s="128">
        <f>SUM(F27:F27)</f>
        <v>780000</v>
      </c>
      <c r="G26" s="24"/>
      <c r="H26" s="27"/>
      <c r="I26" s="28">
        <f>SUM(I27:I27)</f>
        <v>0</v>
      </c>
      <c r="K26" s="101"/>
    </row>
    <row r="27" spans="1:11" ht="15" customHeight="1" x14ac:dyDescent="0.25">
      <c r="A27" s="37"/>
      <c r="B27" s="41" t="s">
        <v>154</v>
      </c>
      <c r="C27" s="42" t="s">
        <v>45</v>
      </c>
      <c r="D27" s="38">
        <v>1</v>
      </c>
      <c r="E27" s="43">
        <v>780000</v>
      </c>
      <c r="F27" s="34">
        <f>Tabulka471013[[#This Row],[množství]]*Tabulka471013[[#This Row],[jednotková cena '[Kč']]]</f>
        <v>780000</v>
      </c>
      <c r="G27" s="38"/>
      <c r="H27" s="39"/>
      <c r="I27" s="36">
        <f>Tabulka581114[[#This Row],[množství]]*Tabulka581114[[#This Row],[jednotková cena '[Kč']]]</f>
        <v>0</v>
      </c>
      <c r="K27" s="100"/>
    </row>
    <row r="28" spans="1:11" ht="15" customHeight="1" x14ac:dyDescent="0.25">
      <c r="A28" s="21" t="s">
        <v>155</v>
      </c>
      <c r="B28" s="22" t="s">
        <v>156</v>
      </c>
      <c r="C28" s="23"/>
      <c r="D28" s="24"/>
      <c r="E28" s="25"/>
      <c r="F28" s="128">
        <f>SUM(F29:F29)</f>
        <v>884000</v>
      </c>
      <c r="G28" s="24"/>
      <c r="H28" s="27"/>
      <c r="I28" s="28">
        <f>SUM(I29:I29)</f>
        <v>0</v>
      </c>
      <c r="K28" s="101"/>
    </row>
    <row r="29" spans="1:11" ht="15" customHeight="1" x14ac:dyDescent="0.25">
      <c r="A29" s="29"/>
      <c r="B29" s="30" t="s">
        <v>156</v>
      </c>
      <c r="C29" s="31" t="s">
        <v>45</v>
      </c>
      <c r="D29" s="38">
        <v>1</v>
      </c>
      <c r="E29" s="33">
        <v>884000</v>
      </c>
      <c r="F29" s="34">
        <f>Tabulka471013[[#This Row],[množství]]*Tabulka471013[[#This Row],[jednotková cena '[Kč']]]</f>
        <v>884000</v>
      </c>
      <c r="G29" s="38"/>
      <c r="H29" s="35"/>
      <c r="I29" s="36">
        <f>Tabulka581114[[#This Row],[množství]]*Tabulka581114[[#This Row],[jednotková cena '[Kč']]]</f>
        <v>0</v>
      </c>
    </row>
    <row r="30" spans="1:11" ht="15" customHeight="1" x14ac:dyDescent="0.25"/>
    <row r="31" spans="1:11" ht="15" customHeight="1" x14ac:dyDescent="0.25">
      <c r="H31" s="36"/>
    </row>
    <row r="32" spans="1:11" ht="15" customHeight="1" x14ac:dyDescent="0.25">
      <c r="E32" s="36"/>
    </row>
    <row r="33" spans="6:6" ht="15" customHeight="1" x14ac:dyDescent="0.25"/>
    <row r="34" spans="6:6" ht="15" customHeight="1" x14ac:dyDescent="0.25"/>
    <row r="35" spans="6:6" ht="15" customHeight="1" x14ac:dyDescent="0.25"/>
    <row r="36" spans="6:6" ht="15" customHeight="1" x14ac:dyDescent="0.25"/>
    <row r="37" spans="6:6" ht="15" customHeight="1" x14ac:dyDescent="0.25"/>
    <row r="38" spans="6:6" ht="15" customHeight="1" x14ac:dyDescent="0.25"/>
    <row r="39" spans="6:6" ht="15" customHeight="1" x14ac:dyDescent="0.25"/>
    <row r="40" spans="6:6" ht="15" customHeight="1" x14ac:dyDescent="0.25">
      <c r="F40" s="36">
        <f>F1+I1</f>
        <v>8548140.5</v>
      </c>
    </row>
    <row r="41" spans="6:6" ht="15" customHeight="1" x14ac:dyDescent="0.25"/>
    <row r="42" spans="6:6" ht="15" customHeight="1" x14ac:dyDescent="0.25"/>
    <row r="43" spans="6:6" ht="15" customHeight="1" x14ac:dyDescent="0.25"/>
    <row r="44" spans="6:6" ht="15" customHeight="1" x14ac:dyDescent="0.25"/>
    <row r="45" spans="6:6" ht="15" customHeight="1" x14ac:dyDescent="0.25"/>
    <row r="46" spans="6:6" ht="15" customHeight="1" x14ac:dyDescent="0.25"/>
    <row r="47" spans="6:6" ht="15" customHeight="1" x14ac:dyDescent="0.25"/>
    <row r="48" spans="6:6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</sheetData>
  <mergeCells count="2">
    <mergeCell ref="D1:E1"/>
    <mergeCell ref="G1:H1"/>
  </mergeCells>
  <pageMargins left="0.7" right="0.7" top="0.78740157499999996" bottom="0.78740157499999996" header="0.3" footer="0.3"/>
  <pageSetup orientation="portrait" r:id="rId1"/>
  <tableParts count="3"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90"/>
  <sheetViews>
    <sheetView workbookViewId="0">
      <selection activeCell="H26" sqref="H26"/>
    </sheetView>
  </sheetViews>
  <sheetFormatPr defaultRowHeight="15" x14ac:dyDescent="0.25"/>
  <cols>
    <col min="1" max="1" width="18.5703125" customWidth="1"/>
    <col min="2" max="2" width="49.140625" customWidth="1"/>
    <col min="4" max="4" width="11.5703125" customWidth="1"/>
    <col min="5" max="5" width="18.28515625" customWidth="1"/>
    <col min="6" max="6" width="23.28515625" bestFit="1" customWidth="1"/>
    <col min="7" max="7" width="11.28515625" customWidth="1"/>
    <col min="8" max="8" width="20.28515625" customWidth="1"/>
    <col min="9" max="9" width="12.85546875" bestFit="1" customWidth="1"/>
  </cols>
  <sheetData>
    <row r="1" spans="1:11" ht="18.75" x14ac:dyDescent="0.3">
      <c r="A1" s="14" t="s">
        <v>20</v>
      </c>
      <c r="B1" s="15"/>
      <c r="C1" s="16"/>
      <c r="D1" s="158" t="s">
        <v>27</v>
      </c>
      <c r="E1" s="158"/>
      <c r="F1" s="17">
        <f>F3</f>
        <v>4550000</v>
      </c>
      <c r="G1" s="158" t="s">
        <v>28</v>
      </c>
      <c r="H1" s="158"/>
      <c r="I1" s="17">
        <f>I3</f>
        <v>0</v>
      </c>
    </row>
    <row r="2" spans="1:11" ht="30" x14ac:dyDescent="0.25">
      <c r="A2" s="15" t="s">
        <v>29</v>
      </c>
      <c r="B2" s="18" t="s">
        <v>30</v>
      </c>
      <c r="C2" s="19" t="s">
        <v>31</v>
      </c>
      <c r="D2" s="19" t="s">
        <v>32</v>
      </c>
      <c r="E2" s="20" t="s">
        <v>33</v>
      </c>
      <c r="F2" s="19" t="s">
        <v>34</v>
      </c>
      <c r="G2" s="19" t="s">
        <v>32</v>
      </c>
      <c r="H2" s="20" t="s">
        <v>33</v>
      </c>
      <c r="I2" s="19" t="s">
        <v>34</v>
      </c>
    </row>
    <row r="3" spans="1:11" ht="15" customHeight="1" x14ac:dyDescent="0.25">
      <c r="A3" s="21" t="s">
        <v>100</v>
      </c>
      <c r="B3" s="22" t="s">
        <v>157</v>
      </c>
      <c r="C3" s="23"/>
      <c r="D3" s="24"/>
      <c r="E3" s="25"/>
      <c r="F3" s="26">
        <f>SUM(F4:F4)</f>
        <v>4550000</v>
      </c>
      <c r="G3" s="24"/>
      <c r="H3" s="27"/>
      <c r="I3" s="28">
        <f>SUM(I4:I4)</f>
        <v>0</v>
      </c>
      <c r="K3" s="98"/>
    </row>
    <row r="4" spans="1:11" ht="15" customHeight="1" x14ac:dyDescent="0.25">
      <c r="A4" s="29"/>
      <c r="B4" s="30" t="s">
        <v>157</v>
      </c>
      <c r="C4" s="31" t="s">
        <v>45</v>
      </c>
      <c r="D4" s="32">
        <v>1</v>
      </c>
      <c r="E4" s="33">
        <v>4550000</v>
      </c>
      <c r="F4" s="34">
        <f>Tabulka47101316[[#This Row],[množství]]*Tabulka47101316[[#This Row],[jednotková cena '[Kč']]]</f>
        <v>4550000</v>
      </c>
      <c r="G4" s="32"/>
      <c r="H4" s="35"/>
      <c r="I4" s="36">
        <f>Tabulka58111417[[#This Row],[množství]]*Tabulka58111417[[#This Row],[jednotková cena '[Kč']]]</f>
        <v>0</v>
      </c>
      <c r="K4" s="102"/>
    </row>
    <row r="5" spans="1:11" ht="15" customHeight="1" x14ac:dyDescent="0.25"/>
    <row r="6" spans="1:11" ht="15" customHeight="1" x14ac:dyDescent="0.25"/>
    <row r="7" spans="1:11" ht="15" customHeight="1" x14ac:dyDescent="0.25">
      <c r="E7" s="36"/>
    </row>
    <row r="8" spans="1:11" ht="15" customHeight="1" x14ac:dyDescent="0.25"/>
    <row r="9" spans="1:11" ht="15" customHeight="1" x14ac:dyDescent="0.25"/>
    <row r="10" spans="1:11" ht="15" customHeight="1" x14ac:dyDescent="0.25"/>
    <row r="11" spans="1:11" ht="15" customHeight="1" x14ac:dyDescent="0.25"/>
    <row r="12" spans="1:11" ht="15" customHeight="1" x14ac:dyDescent="0.25"/>
    <row r="13" spans="1:11" ht="15" customHeight="1" x14ac:dyDescent="0.25"/>
    <row r="14" spans="1:11" ht="15" customHeight="1" x14ac:dyDescent="0.25"/>
    <row r="15" spans="1:11" ht="15" customHeight="1" x14ac:dyDescent="0.25"/>
    <row r="16" spans="1:11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</sheetData>
  <mergeCells count="2">
    <mergeCell ref="D1:E1"/>
    <mergeCell ref="G1:H1"/>
  </mergeCells>
  <pageMargins left="0.7" right="0.7" top="0.78740157499999996" bottom="0.78740157499999996" header="0.3" footer="0.3"/>
  <pageSetup orientation="portrait" r:id="rId1"/>
  <tableParts count="3">
    <tablePart r:id="rId2"/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Rekapitulace</vt:lpstr>
      <vt:lpstr>Stavební objekt SO01</vt:lpstr>
      <vt:lpstr>Stavební objekt SO02</vt:lpstr>
      <vt:lpstr>Stavební objekt SO03</vt:lpstr>
      <vt:lpstr>Přeložky IS</vt:lpstr>
      <vt:lpstr>Vedlejší a ostatní náklady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Sklenářová</dc:creator>
  <cp:lastModifiedBy>user</cp:lastModifiedBy>
  <dcterms:created xsi:type="dcterms:W3CDTF">2021-05-03T12:38:41Z</dcterms:created>
  <dcterms:modified xsi:type="dcterms:W3CDTF">2021-07-20T06:53:40Z</dcterms:modified>
</cp:coreProperties>
</file>